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740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להשקעה'!$B$6:$D$21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מניות'!$B$6:$M$20</definedName>
    <definedName name="Print_Area" localSheetId="17">'לא סחיר - קרנות השקעה'!$B$6:$K$39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מזומנים!$B$6:$K$37</definedName>
    <definedName name="Print_Area" localSheetId="6">מניות!$B$6:$O$32</definedName>
    <definedName name="Print_Area" localSheetId="0">'סכום נכסי הקרן'!$B$6:$D$46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I13" i="81" l="1"/>
  <c r="I11" i="81" l="1"/>
  <c r="I10" i="81" s="1"/>
  <c r="J12" i="81" l="1"/>
  <c r="J14" i="81"/>
  <c r="J13" i="81"/>
  <c r="P158" i="78"/>
  <c r="P157" i="78"/>
  <c r="P156" i="78"/>
  <c r="P155" i="78"/>
  <c r="P154" i="78"/>
  <c r="P153" i="78"/>
  <c r="P151" i="78"/>
  <c r="P149" i="78"/>
  <c r="P148" i="78"/>
  <c r="P147" i="78"/>
  <c r="P146" i="78"/>
  <c r="P144" i="78"/>
  <c r="P142" i="78"/>
  <c r="P141" i="78"/>
  <c r="P140" i="78"/>
  <c r="P139" i="78"/>
  <c r="P138" i="78"/>
  <c r="P137" i="78"/>
  <c r="P136" i="78"/>
  <c r="P135" i="78"/>
  <c r="P134" i="78"/>
  <c r="P133" i="78"/>
  <c r="P132" i="78"/>
  <c r="P131" i="78"/>
  <c r="P130" i="78"/>
  <c r="P129" i="78"/>
  <c r="P128" i="78"/>
  <c r="P127" i="78"/>
  <c r="P126" i="78"/>
  <c r="P125" i="78"/>
  <c r="P124" i="78"/>
  <c r="P123" i="78"/>
  <c r="P122" i="78"/>
  <c r="P121" i="78"/>
  <c r="P120" i="78"/>
  <c r="P119" i="78"/>
  <c r="P118" i="78"/>
  <c r="P117" i="78"/>
  <c r="P116" i="78"/>
  <c r="P115" i="78"/>
  <c r="P114" i="78"/>
  <c r="P113" i="78"/>
  <c r="P112" i="78"/>
  <c r="P111" i="78"/>
  <c r="P110" i="78"/>
  <c r="P109" i="78"/>
  <c r="P108" i="78"/>
  <c r="P107" i="78"/>
  <c r="P106" i="78"/>
  <c r="P105" i="78"/>
  <c r="P104" i="78"/>
  <c r="P103" i="78"/>
  <c r="P102" i="78"/>
  <c r="P101" i="78"/>
  <c r="P100" i="78"/>
  <c r="P99" i="78"/>
  <c r="P98" i="78"/>
  <c r="P97" i="78"/>
  <c r="P96" i="78"/>
  <c r="P95" i="78"/>
  <c r="P94" i="78"/>
  <c r="P93" i="78"/>
  <c r="P92" i="78"/>
  <c r="P91" i="78"/>
  <c r="P90" i="78"/>
  <c r="P89" i="78"/>
  <c r="P88" i="78"/>
  <c r="P87" i="78"/>
  <c r="P86" i="78"/>
  <c r="P85" i="78"/>
  <c r="P84" i="78"/>
  <c r="P83" i="78"/>
  <c r="P82" i="78"/>
  <c r="P81" i="78"/>
  <c r="P80" i="78"/>
  <c r="P79" i="78"/>
  <c r="P78" i="78"/>
  <c r="P77" i="78"/>
  <c r="P76" i="78"/>
  <c r="P75" i="78"/>
  <c r="P74" i="78"/>
  <c r="P73" i="78"/>
  <c r="P72" i="78"/>
  <c r="P71" i="78"/>
  <c r="P70" i="78"/>
  <c r="P69" i="78"/>
  <c r="P68" i="78"/>
  <c r="P67" i="78"/>
  <c r="P66" i="78"/>
  <c r="P65" i="78"/>
  <c r="P64" i="78"/>
  <c r="P63" i="78"/>
  <c r="P62" i="78"/>
  <c r="P61" i="78"/>
  <c r="P60" i="78"/>
  <c r="P59" i="78"/>
  <c r="P58" i="78"/>
  <c r="P57" i="78"/>
  <c r="P56" i="78"/>
  <c r="P55" i="78"/>
  <c r="P54" i="78"/>
  <c r="P53" i="78"/>
  <c r="P52" i="78"/>
  <c r="P51" i="78"/>
  <c r="P50" i="78"/>
  <c r="P49" i="78"/>
  <c r="P48" i="78"/>
  <c r="P47" i="78"/>
  <c r="P46" i="78"/>
  <c r="P45" i="78"/>
  <c r="P44" i="78"/>
  <c r="P43" i="78"/>
  <c r="P42" i="78"/>
  <c r="P41" i="78"/>
  <c r="P40" i="78"/>
  <c r="P39" i="78"/>
  <c r="P38" i="78"/>
  <c r="P37" i="78"/>
  <c r="P36" i="78"/>
  <c r="P35" i="78"/>
  <c r="P34" i="78"/>
  <c r="P33" i="78"/>
  <c r="P32" i="78"/>
  <c r="P31" i="78"/>
  <c r="P30" i="78"/>
  <c r="P29" i="78"/>
  <c r="P28" i="78"/>
  <c r="P25" i="78"/>
  <c r="P24" i="78"/>
  <c r="P23" i="78"/>
  <c r="P22" i="78"/>
  <c r="P21" i="78"/>
  <c r="P20" i="78"/>
  <c r="P19" i="78"/>
  <c r="P18" i="78"/>
  <c r="P17" i="78"/>
  <c r="P16" i="78"/>
  <c r="P15" i="78"/>
  <c r="P14" i="78"/>
  <c r="P13" i="78"/>
  <c r="P12" i="78"/>
  <c r="P10" i="78"/>
  <c r="O152" i="78"/>
  <c r="O151" i="78" s="1"/>
  <c r="H16" i="73"/>
  <c r="H12" i="73" s="1"/>
  <c r="J13" i="72"/>
  <c r="L154" i="62"/>
  <c r="L136" i="62"/>
  <c r="P152" i="78" l="1"/>
  <c r="H11" i="73"/>
  <c r="J12" i="72"/>
  <c r="J24" i="73"/>
  <c r="J42" i="73"/>
  <c r="J58" i="73"/>
  <c r="J26" i="73"/>
  <c r="J43" i="73"/>
  <c r="J55" i="73" l="1"/>
  <c r="J56" i="73"/>
  <c r="J48" i="73"/>
  <c r="J40" i="73"/>
  <c r="J32" i="73"/>
  <c r="J22" i="73"/>
  <c r="J53" i="73"/>
  <c r="J45" i="73"/>
  <c r="J37" i="73"/>
  <c r="J29" i="73"/>
  <c r="J18" i="73"/>
  <c r="J52" i="73"/>
  <c r="J44" i="73"/>
  <c r="J36" i="73"/>
  <c r="J27" i="73"/>
  <c r="J17" i="73"/>
  <c r="J57" i="73"/>
  <c r="J49" i="73"/>
  <c r="J41" i="73"/>
  <c r="J33" i="73"/>
  <c r="J23" i="73"/>
  <c r="J13" i="73"/>
  <c r="J39" i="73"/>
  <c r="J21" i="73"/>
  <c r="J54" i="73"/>
  <c r="J38" i="73"/>
  <c r="J20" i="73"/>
  <c r="J12" i="73"/>
  <c r="J51" i="73"/>
  <c r="J35" i="73"/>
  <c r="J16" i="73"/>
  <c r="J50" i="73"/>
  <c r="J34" i="73"/>
  <c r="J14" i="73"/>
  <c r="J47" i="73"/>
  <c r="J31" i="73"/>
  <c r="J11" i="73"/>
  <c r="J46" i="73"/>
  <c r="J30" i="73"/>
  <c r="J11" i="72"/>
  <c r="L12" i="72"/>
  <c r="C27" i="84"/>
  <c r="C11" i="84"/>
  <c r="L15" i="72" l="1"/>
  <c r="L11" i="72"/>
  <c r="L14" i="72"/>
  <c r="L13" i="72"/>
  <c r="C10" i="84"/>
  <c r="C43" i="88" l="1"/>
  <c r="O143" i="78" l="1"/>
  <c r="P143" i="78" l="1"/>
  <c r="O27" i="78"/>
  <c r="S187" i="61"/>
  <c r="O187" i="61"/>
  <c r="S173" i="61"/>
  <c r="O173" i="61"/>
  <c r="S110" i="61"/>
  <c r="O110" i="61"/>
  <c r="S109" i="61"/>
  <c r="O109" i="61"/>
  <c r="S89" i="61"/>
  <c r="O89" i="61"/>
  <c r="P27" i="78" l="1"/>
  <c r="O11" i="78"/>
  <c r="P11" i="78" s="1"/>
  <c r="C37" i="88"/>
  <c r="C10" i="88" s="1"/>
  <c r="C34" i="88"/>
  <c r="C33" i="88"/>
  <c r="C31" i="88"/>
  <c r="C29" i="88"/>
  <c r="C28" i="88"/>
  <c r="C27" i="88"/>
  <c r="C26" i="88"/>
  <c r="C21" i="88"/>
  <c r="C19" i="88"/>
  <c r="C18" i="88"/>
  <c r="C17" i="88"/>
  <c r="C16" i="88"/>
  <c r="C15" i="88"/>
  <c r="C13" i="88"/>
  <c r="C12" i="88" l="1"/>
  <c r="C23" i="88"/>
  <c r="C11" i="88" l="1"/>
  <c r="C42" i="88" s="1"/>
  <c r="Q57" i="78" l="1"/>
  <c r="K12" i="81"/>
  <c r="K13" i="81"/>
  <c r="K14" i="81"/>
  <c r="D38" i="88"/>
  <c r="R33" i="59"/>
  <c r="U195" i="61"/>
  <c r="O27" i="64"/>
  <c r="U128" i="61"/>
  <c r="O21" i="62"/>
  <c r="K18" i="76"/>
  <c r="U99" i="61"/>
  <c r="O84" i="62"/>
  <c r="D29" i="88"/>
  <c r="U41" i="61"/>
  <c r="N48" i="63"/>
  <c r="D15" i="88"/>
  <c r="R30" i="59"/>
  <c r="U40" i="61"/>
  <c r="U164" i="61"/>
  <c r="O205" i="62"/>
  <c r="Q95" i="78"/>
  <c r="D12" i="88"/>
  <c r="D13" i="88"/>
  <c r="U84" i="61"/>
  <c r="U158" i="61"/>
  <c r="O149" i="62"/>
  <c r="O42" i="62"/>
  <c r="Q131" i="78"/>
  <c r="D11" i="88"/>
  <c r="R18" i="59"/>
  <c r="U79" i="61"/>
  <c r="U213" i="61"/>
  <c r="U210" i="61"/>
  <c r="O24" i="62"/>
  <c r="O150" i="62"/>
  <c r="L14" i="74"/>
  <c r="Q64" i="78"/>
  <c r="D33" i="88"/>
  <c r="R52" i="59"/>
  <c r="R28" i="59"/>
  <c r="U204" i="61"/>
  <c r="U169" i="61"/>
  <c r="U97" i="61"/>
  <c r="U78" i="61"/>
  <c r="O54" i="62"/>
  <c r="O20" i="64"/>
  <c r="O172" i="62"/>
  <c r="K40" i="76"/>
  <c r="Q97" i="78"/>
  <c r="R48" i="59"/>
  <c r="R49" i="59"/>
  <c r="R12" i="59"/>
  <c r="U27" i="61"/>
  <c r="U139" i="61"/>
  <c r="U20" i="61"/>
  <c r="U64" i="61"/>
  <c r="U104" i="61"/>
  <c r="U148" i="61"/>
  <c r="U193" i="61"/>
  <c r="U35" i="61"/>
  <c r="U192" i="61"/>
  <c r="U73" i="61"/>
  <c r="U125" i="61"/>
  <c r="U186" i="61"/>
  <c r="U83" i="61"/>
  <c r="U22" i="61"/>
  <c r="U134" i="61"/>
  <c r="O170" i="62"/>
  <c r="O174" i="62"/>
  <c r="O21" i="64"/>
  <c r="O19" i="62"/>
  <c r="O31" i="62"/>
  <c r="O146" i="62"/>
  <c r="N34" i="63"/>
  <c r="O95" i="62"/>
  <c r="O207" i="62"/>
  <c r="O26" i="64"/>
  <c r="O104" i="62"/>
  <c r="N29" i="63"/>
  <c r="K37" i="73"/>
  <c r="K24" i="76"/>
  <c r="K57" i="76"/>
  <c r="Q42" i="78"/>
  <c r="Q56" i="78"/>
  <c r="Q98" i="78"/>
  <c r="Q16" i="78"/>
  <c r="D17" i="88"/>
  <c r="D34" i="88"/>
  <c r="D26" i="88"/>
  <c r="R39" i="59"/>
  <c r="R15" i="59"/>
  <c r="R24" i="59"/>
  <c r="U47" i="61"/>
  <c r="U172" i="61"/>
  <c r="U32" i="61"/>
  <c r="U72" i="61"/>
  <c r="U116" i="61"/>
  <c r="U161" i="61"/>
  <c r="U201" i="61"/>
  <c r="U63" i="61"/>
  <c r="U29" i="61"/>
  <c r="U81" i="61"/>
  <c r="U141" i="61"/>
  <c r="U202" i="61"/>
  <c r="U119" i="61"/>
  <c r="U50" i="61"/>
  <c r="U163" i="61"/>
  <c r="N71" i="63"/>
  <c r="N59" i="63"/>
  <c r="O50" i="62"/>
  <c r="O73" i="62"/>
  <c r="O60" i="62"/>
  <c r="O173" i="62"/>
  <c r="N66" i="63"/>
  <c r="O123" i="62"/>
  <c r="N14" i="63"/>
  <c r="S19" i="71"/>
  <c r="O132" i="62"/>
  <c r="N61" i="63"/>
  <c r="K30" i="73"/>
  <c r="K39" i="73"/>
  <c r="K48" i="73"/>
  <c r="O23" i="79"/>
  <c r="Q92" i="78"/>
  <c r="O11" i="79"/>
  <c r="O14" i="79"/>
  <c r="Q120" i="78"/>
  <c r="Q89" i="78"/>
  <c r="Q49" i="78"/>
  <c r="K10" i="81"/>
  <c r="Q114" i="78"/>
  <c r="Q39" i="78"/>
  <c r="Q146" i="78"/>
  <c r="Q90" i="78"/>
  <c r="Q158" i="78"/>
  <c r="Q119" i="78"/>
  <c r="Q88" i="78"/>
  <c r="Q44" i="78"/>
  <c r="O20" i="79"/>
  <c r="Q75" i="78"/>
  <c r="Q129" i="78"/>
  <c r="Q25" i="78"/>
  <c r="K70" i="76"/>
  <c r="K23" i="76"/>
  <c r="K40" i="73"/>
  <c r="K45" i="76"/>
  <c r="K51" i="76"/>
  <c r="K14" i="76"/>
  <c r="K26" i="73"/>
  <c r="K29" i="73"/>
  <c r="K42" i="76"/>
  <c r="K54" i="73"/>
  <c r="K66" i="76"/>
  <c r="M14" i="72"/>
  <c r="S20" i="71"/>
  <c r="O18" i="64"/>
  <c r="N53" i="63"/>
  <c r="N15" i="63"/>
  <c r="O196" i="62"/>
  <c r="O164" i="62"/>
  <c r="O128" i="62"/>
  <c r="O92" i="62"/>
  <c r="O63" i="62"/>
  <c r="O38" i="62"/>
  <c r="S11" i="71"/>
  <c r="O22" i="64"/>
  <c r="N68" i="63"/>
  <c r="N36" i="63"/>
  <c r="O233" i="62"/>
  <c r="O203" i="62"/>
  <c r="O171" i="62"/>
  <c r="O144" i="62"/>
  <c r="O119" i="62"/>
  <c r="S30" i="71"/>
  <c r="L15" i="65"/>
  <c r="O11" i="64"/>
  <c r="N54" i="63"/>
  <c r="N30" i="63"/>
  <c r="O227" i="62"/>
  <c r="O193" i="62"/>
  <c r="O165" i="62"/>
  <c r="O142" i="62"/>
  <c r="O109" i="62"/>
  <c r="O80" i="62"/>
  <c r="O52" i="62"/>
  <c r="L16" i="65"/>
  <c r="N18" i="63"/>
  <c r="O135" i="62"/>
  <c r="O49" i="62"/>
  <c r="O11" i="62"/>
  <c r="O178" i="62"/>
  <c r="O30" i="62"/>
  <c r="O28" i="62"/>
  <c r="N31" i="63"/>
  <c r="O18" i="62"/>
  <c r="O12" i="62"/>
  <c r="N43" i="63"/>
  <c r="O126" i="62"/>
  <c r="O53" i="62"/>
  <c r="O17" i="62"/>
  <c r="N39" i="63"/>
  <c r="O122" i="62"/>
  <c r="U215" i="61"/>
  <c r="U183" i="61"/>
  <c r="U159" i="61"/>
  <c r="U130" i="61"/>
  <c r="U98" i="61"/>
  <c r="U70" i="61"/>
  <c r="U46" i="61"/>
  <c r="U14" i="61"/>
  <c r="Q144" i="78"/>
  <c r="Q101" i="78"/>
  <c r="Q70" i="78"/>
  <c r="Q33" i="78"/>
  <c r="Q138" i="78"/>
  <c r="Q79" i="78"/>
  <c r="Q27" i="78"/>
  <c r="Q113" i="78"/>
  <c r="Q63" i="78"/>
  <c r="Q139" i="78"/>
  <c r="Q100" i="78"/>
  <c r="Q69" i="78"/>
  <c r="Q28" i="78"/>
  <c r="Q153" i="78"/>
  <c r="Q14" i="78"/>
  <c r="Q94" i="78"/>
  <c r="Q46" i="78"/>
  <c r="K44" i="76"/>
  <c r="L12" i="74"/>
  <c r="K11" i="73"/>
  <c r="K17" i="73"/>
  <c r="K35" i="76"/>
  <c r="K43" i="73"/>
  <c r="K37" i="76"/>
  <c r="K62" i="76"/>
  <c r="K17" i="76"/>
  <c r="K34" i="73"/>
  <c r="K16" i="76"/>
  <c r="S34" i="71"/>
  <c r="L14" i="65"/>
  <c r="N78" i="63"/>
  <c r="N33" i="63"/>
  <c r="O221" i="62"/>
  <c r="O188" i="62"/>
  <c r="O145" i="62"/>
  <c r="O108" i="62"/>
  <c r="O79" i="62"/>
  <c r="O47" i="62"/>
  <c r="S28" i="71"/>
  <c r="L13" i="65"/>
  <c r="N81" i="63"/>
  <c r="N52" i="63"/>
  <c r="N28" i="63"/>
  <c r="O216" i="62"/>
  <c r="O187" i="62"/>
  <c r="O159" i="62"/>
  <c r="O127" i="62"/>
  <c r="O103" i="62"/>
  <c r="S17" i="71"/>
  <c r="O24" i="64"/>
  <c r="N70" i="63"/>
  <c r="N46" i="63"/>
  <c r="N12" i="63"/>
  <c r="O209" i="62"/>
  <c r="O181" i="62"/>
  <c r="O148" i="62"/>
  <c r="O125" i="62"/>
  <c r="O97" i="62"/>
  <c r="O64" i="62"/>
  <c r="O35" i="62"/>
  <c r="N84" i="63"/>
  <c r="O182" i="62"/>
  <c r="O81" i="62"/>
  <c r="O27" i="62"/>
  <c r="O228" i="62"/>
  <c r="O78" i="62"/>
  <c r="O154" i="62"/>
  <c r="L12" i="65"/>
  <c r="O86" i="62"/>
  <c r="O91" i="62"/>
  <c r="O16" i="64"/>
  <c r="O190" i="62"/>
  <c r="O85" i="62"/>
  <c r="O25" i="62"/>
  <c r="O29" i="64"/>
  <c r="O219" i="62"/>
  <c r="O20" i="62"/>
  <c r="U199" i="61"/>
  <c r="U175" i="61"/>
  <c r="U142" i="61"/>
  <c r="U114" i="61"/>
  <c r="U86" i="61"/>
  <c r="U54" i="61"/>
  <c r="U30" i="61"/>
  <c r="Q155" i="78"/>
  <c r="Q58" i="78"/>
  <c r="O16" i="79"/>
  <c r="Q31" i="78"/>
  <c r="Q67" i="78"/>
  <c r="Q115" i="78"/>
  <c r="Q36" i="78"/>
  <c r="Q47" i="78"/>
  <c r="Q34" i="78"/>
  <c r="K19" i="76"/>
  <c r="K45" i="73"/>
  <c r="L11" i="74"/>
  <c r="K68" i="76"/>
  <c r="K38" i="73"/>
  <c r="M13" i="72"/>
  <c r="N82" i="63"/>
  <c r="O230" i="62"/>
  <c r="O156" i="62"/>
  <c r="O87" i="62"/>
  <c r="S33" i="71"/>
  <c r="O17" i="64"/>
  <c r="N32" i="63"/>
  <c r="O191" i="62"/>
  <c r="O140" i="62"/>
  <c r="S21" i="71"/>
  <c r="N79" i="63"/>
  <c r="N21" i="63"/>
  <c r="O189" i="62"/>
  <c r="O129" i="62"/>
  <c r="O76" i="62"/>
  <c r="O25" i="64"/>
  <c r="O90" i="62"/>
  <c r="N80" i="63"/>
  <c r="O14" i="62"/>
  <c r="O162" i="62"/>
  <c r="K18" i="67"/>
  <c r="O110" i="62"/>
  <c r="K14" i="67"/>
  <c r="O74" i="62"/>
  <c r="U179" i="61"/>
  <c r="U118" i="61"/>
  <c r="U66" i="61"/>
  <c r="U17" i="61"/>
  <c r="U156" i="61"/>
  <c r="U51" i="61"/>
  <c r="U206" i="61"/>
  <c r="U178" i="61"/>
  <c r="U145" i="61"/>
  <c r="U121" i="61"/>
  <c r="U93" i="61"/>
  <c r="U61" i="61"/>
  <c r="U33" i="61"/>
  <c r="U180" i="61"/>
  <c r="U75" i="61"/>
  <c r="U23" i="61"/>
  <c r="U209" i="61"/>
  <c r="U185" i="61"/>
  <c r="U165" i="61"/>
  <c r="U144" i="61"/>
  <c r="U120" i="61"/>
  <c r="U100" i="61"/>
  <c r="U80" i="61"/>
  <c r="U56" i="61"/>
  <c r="U36" i="61"/>
  <c r="U16" i="61"/>
  <c r="U184" i="61"/>
  <c r="U127" i="61"/>
  <c r="U67" i="61"/>
  <c r="R51" i="59"/>
  <c r="R29" i="59"/>
  <c r="R45" i="59"/>
  <c r="R23" i="59"/>
  <c r="R40" i="59"/>
  <c r="R47" i="59"/>
  <c r="R21" i="59"/>
  <c r="Q116" i="78"/>
  <c r="Q37" i="78"/>
  <c r="Q91" i="78"/>
  <c r="Q133" i="78"/>
  <c r="Q154" i="78"/>
  <c r="Q73" i="78"/>
  <c r="O12" i="79"/>
  <c r="Q117" i="78"/>
  <c r="K52" i="76"/>
  <c r="K32" i="73"/>
  <c r="K39" i="76"/>
  <c r="K14" i="73"/>
  <c r="K29" i="76"/>
  <c r="K41" i="76"/>
  <c r="K12" i="67"/>
  <c r="N49" i="63"/>
  <c r="O192" i="62"/>
  <c r="O112" i="62"/>
  <c r="O59" i="62"/>
  <c r="K11" i="67"/>
  <c r="N60" i="63"/>
  <c r="O225" i="62"/>
  <c r="O167" i="62"/>
  <c r="O107" i="62"/>
  <c r="L11" i="65"/>
  <c r="N50" i="63"/>
  <c r="O214" i="62"/>
  <c r="O161" i="62"/>
  <c r="O101" i="62"/>
  <c r="O43" i="62"/>
  <c r="O215" i="62"/>
  <c r="O40" i="62"/>
  <c r="O98" i="62"/>
  <c r="O16" i="62"/>
  <c r="O139" i="62"/>
  <c r="O206" i="62"/>
  <c r="O44" i="62"/>
  <c r="O236" i="62"/>
  <c r="U207" i="61"/>
  <c r="U150" i="61"/>
  <c r="U94" i="61"/>
  <c r="U34" i="61"/>
  <c r="U176" i="61"/>
  <c r="U107" i="61"/>
  <c r="U223" i="61"/>
  <c r="U190" i="61"/>
  <c r="U162" i="61"/>
  <c r="U137" i="61"/>
  <c r="U105" i="61"/>
  <c r="U77" i="61"/>
  <c r="U49" i="61"/>
  <c r="U216" i="61"/>
  <c r="U123" i="61"/>
  <c r="U55" i="61"/>
  <c r="U217" i="61"/>
  <c r="U197" i="61"/>
  <c r="U177" i="61"/>
  <c r="U152" i="61"/>
  <c r="U132" i="61"/>
  <c r="U112" i="61"/>
  <c r="U88" i="61"/>
  <c r="U68" i="61"/>
  <c r="U48" i="61"/>
  <c r="U24" i="61"/>
  <c r="U212" i="61"/>
  <c r="U160" i="61"/>
  <c r="U91" i="61"/>
  <c r="U39" i="61"/>
  <c r="R42" i="59"/>
  <c r="R16" i="59"/>
  <c r="R32" i="59"/>
  <c r="R11" i="59"/>
  <c r="R53" i="59"/>
  <c r="R22" i="59"/>
  <c r="R35" i="59"/>
  <c r="R13" i="59"/>
  <c r="R44" i="59"/>
  <c r="D27" i="88"/>
  <c r="D18" i="88"/>
  <c r="D10" i="88"/>
  <c r="D19" i="88"/>
  <c r="D28" i="88"/>
  <c r="D42" i="88"/>
  <c r="R17" i="59"/>
  <c r="R27" i="59"/>
  <c r="R41" i="59"/>
  <c r="R46" i="59"/>
  <c r="U115" i="61"/>
  <c r="U221" i="61"/>
  <c r="U52" i="61"/>
  <c r="U96" i="61"/>
  <c r="U136" i="61"/>
  <c r="U181" i="61"/>
  <c r="U11" i="61"/>
  <c r="U135" i="61"/>
  <c r="U57" i="61"/>
  <c r="U113" i="61"/>
  <c r="U170" i="61"/>
  <c r="U15" i="61"/>
  <c r="U208" i="61"/>
  <c r="U110" i="61"/>
  <c r="U224" i="61"/>
  <c r="O69" i="62"/>
  <c r="O70" i="62"/>
  <c r="O194" i="62"/>
  <c r="N35" i="63"/>
  <c r="O117" i="62"/>
  <c r="O231" i="62"/>
  <c r="K13" i="67"/>
  <c r="O183" i="62"/>
  <c r="N76" i="63"/>
  <c r="O71" i="62"/>
  <c r="O212" i="62"/>
  <c r="S29" i="71"/>
  <c r="K46" i="76"/>
  <c r="K63" i="76"/>
  <c r="Q38" i="78"/>
  <c r="Q11" i="78"/>
  <c r="K11" i="81"/>
  <c r="Q130" i="78"/>
  <c r="Q132" i="78"/>
  <c r="K18" i="73"/>
  <c r="O10" i="79"/>
  <c r="Q140" i="78"/>
  <c r="Q124" i="78"/>
  <c r="Q109" i="78"/>
  <c r="Q93" i="78"/>
  <c r="Q77" i="78"/>
  <c r="Q62" i="78"/>
  <c r="Q45" i="78"/>
  <c r="Q29" i="78"/>
  <c r="Q12" i="78"/>
  <c r="Q152" i="78"/>
  <c r="Q126" i="78"/>
  <c r="Q103" i="78"/>
  <c r="Q72" i="78"/>
  <c r="Q43" i="78"/>
  <c r="Q18" i="78"/>
  <c r="Q156" i="78"/>
  <c r="Q125" i="78"/>
  <c r="Q102" i="78"/>
  <c r="Q82" i="78"/>
  <c r="Q54" i="78"/>
  <c r="O13" i="79"/>
  <c r="Q143" i="78"/>
  <c r="Q127" i="78"/>
  <c r="Q111" i="78"/>
  <c r="Q96" i="78"/>
  <c r="Q80" i="78"/>
  <c r="Q65" i="78"/>
  <c r="Q48" i="78"/>
  <c r="Q32" i="78"/>
  <c r="Q15" i="78"/>
  <c r="Q147" i="78"/>
  <c r="Q99" i="78"/>
  <c r="Q68" i="78"/>
  <c r="Q22" i="78"/>
  <c r="Q151" i="78"/>
  <c r="Q110" i="78"/>
  <c r="Q59" i="78"/>
  <c r="Q50" i="78"/>
  <c r="Q30" i="78"/>
  <c r="K65" i="76"/>
  <c r="K48" i="76"/>
  <c r="K32" i="76"/>
  <c r="K15" i="76"/>
  <c r="K52" i="73"/>
  <c r="K36" i="73"/>
  <c r="K16" i="73"/>
  <c r="K33" i="76"/>
  <c r="K33" i="73"/>
  <c r="K59" i="76"/>
  <c r="K43" i="76"/>
  <c r="K26" i="76"/>
  <c r="L15" i="74"/>
  <c r="K47" i="73"/>
  <c r="K31" i="73"/>
  <c r="K61" i="76"/>
  <c r="K12" i="76"/>
  <c r="K12" i="73"/>
  <c r="K54" i="76"/>
  <c r="K38" i="76"/>
  <c r="K21" i="76"/>
  <c r="K58" i="73"/>
  <c r="K42" i="73"/>
  <c r="K24" i="73"/>
  <c r="K53" i="76"/>
  <c r="K57" i="73"/>
  <c r="M11" i="72"/>
  <c r="M12" i="72"/>
  <c r="S24" i="71"/>
  <c r="K16" i="67"/>
  <c r="O31" i="64"/>
  <c r="O14" i="64"/>
  <c r="N73" i="63"/>
  <c r="N57" i="63"/>
  <c r="N41" i="63"/>
  <c r="N25" i="63"/>
  <c r="O234" i="62"/>
  <c r="O217" i="62"/>
  <c r="O200" i="62"/>
  <c r="O184" i="62"/>
  <c r="O168" i="62"/>
  <c r="O151" i="62"/>
  <c r="O137" i="62"/>
  <c r="O120" i="62"/>
  <c r="O22" i="79"/>
  <c r="Q149" i="78"/>
  <c r="Q128" i="78"/>
  <c r="Q105" i="78"/>
  <c r="Q85" i="78"/>
  <c r="Q66" i="78"/>
  <c r="Q41" i="78"/>
  <c r="Q20" i="78"/>
  <c r="Q157" i="78"/>
  <c r="Q118" i="78"/>
  <c r="Q83" i="78"/>
  <c r="Q51" i="78"/>
  <c r="Q10" i="78"/>
  <c r="Q137" i="78"/>
  <c r="Q106" i="78"/>
  <c r="Q74" i="78"/>
  <c r="O21" i="79"/>
  <c r="Q148" i="78"/>
  <c r="Q123" i="78"/>
  <c r="Q104" i="78"/>
  <c r="Q84" i="78"/>
  <c r="Q61" i="78"/>
  <c r="Q40" i="78"/>
  <c r="Q19" i="78"/>
  <c r="Q134" i="78"/>
  <c r="Q87" i="78"/>
  <c r="Q35" i="78"/>
  <c r="Q141" i="78"/>
  <c r="Q78" i="78"/>
  <c r="Q21" i="78"/>
  <c r="Q13" i="78"/>
  <c r="K56" i="76"/>
  <c r="K36" i="76"/>
  <c r="K11" i="76"/>
  <c r="K44" i="73"/>
  <c r="K22" i="73"/>
  <c r="K20" i="76"/>
  <c r="K69" i="76"/>
  <c r="K47" i="76"/>
  <c r="K22" i="76"/>
  <c r="K55" i="73"/>
  <c r="K35" i="73"/>
  <c r="K49" i="76"/>
  <c r="K41" i="73"/>
  <c r="K58" i="76"/>
  <c r="K34" i="76"/>
  <c r="K13" i="76"/>
  <c r="K46" i="73"/>
  <c r="K20" i="73"/>
  <c r="K28" i="76"/>
  <c r="K23" i="73"/>
  <c r="S39" i="71"/>
  <c r="S16" i="71"/>
  <c r="O35" i="64"/>
  <c r="N86" i="63"/>
  <c r="N65" i="63"/>
  <c r="N45" i="63"/>
  <c r="N20" i="63"/>
  <c r="O226" i="62"/>
  <c r="O204" i="62"/>
  <c r="O180" i="62"/>
  <c r="O160" i="62"/>
  <c r="O141" i="62"/>
  <c r="O116" i="62"/>
  <c r="O100" i="62"/>
  <c r="O83" i="62"/>
  <c r="O67" i="62"/>
  <c r="O51" i="62"/>
  <c r="O34" i="62"/>
  <c r="S23" i="71"/>
  <c r="K15" i="67"/>
  <c r="O30" i="64"/>
  <c r="O13" i="64"/>
  <c r="N72" i="63"/>
  <c r="N56" i="63"/>
  <c r="N40" i="63"/>
  <c r="N24" i="63"/>
  <c r="O229" i="62"/>
  <c r="O211" i="62"/>
  <c r="O195" i="62"/>
  <c r="O179" i="62"/>
  <c r="O163" i="62"/>
  <c r="O147" i="62"/>
  <c r="O131" i="62"/>
  <c r="O115" i="62"/>
  <c r="O99" i="62"/>
  <c r="S26" i="71"/>
  <c r="K17" i="67"/>
  <c r="O32" i="64"/>
  <c r="O15" i="64"/>
  <c r="N74" i="63"/>
  <c r="N58" i="63"/>
  <c r="N42" i="63"/>
  <c r="N26" i="63"/>
  <c r="O235" i="62"/>
  <c r="O218" i="62"/>
  <c r="O201" i="62"/>
  <c r="O185" i="62"/>
  <c r="O169" i="62"/>
  <c r="O152" i="62"/>
  <c r="O138" i="62"/>
  <c r="O121" i="62"/>
  <c r="O105" i="62"/>
  <c r="O88" i="62"/>
  <c r="O72" i="62"/>
  <c r="O56" i="62"/>
  <c r="O39" i="62"/>
  <c r="S18" i="71"/>
  <c r="N67" i="63"/>
  <c r="O232" i="62"/>
  <c r="O166" i="62"/>
  <c r="O102" i="62"/>
  <c r="O65" i="62"/>
  <c r="O32" i="62"/>
  <c r="O15" i="62"/>
  <c r="N13" i="63"/>
  <c r="O213" i="62"/>
  <c r="O62" i="62"/>
  <c r="O22" i="62"/>
  <c r="O82" i="62"/>
  <c r="S32" i="71"/>
  <c r="N63" i="63"/>
  <c r="O130" i="62"/>
  <c r="O26" i="62"/>
  <c r="O66" i="62"/>
  <c r="S27" i="71"/>
  <c r="N75" i="63"/>
  <c r="O224" i="62"/>
  <c r="O158" i="62"/>
  <c r="O94" i="62"/>
  <c r="O61" i="62"/>
  <c r="O29" i="62"/>
  <c r="O13" i="62"/>
  <c r="O12" i="64"/>
  <c r="N23" i="63"/>
  <c r="O186" i="62"/>
  <c r="O58" i="62"/>
  <c r="U219" i="61"/>
  <c r="U203" i="61"/>
  <c r="U187" i="61"/>
  <c r="U171" i="61"/>
  <c r="U155" i="61"/>
  <c r="U138" i="61"/>
  <c r="U122" i="61"/>
  <c r="U106" i="61"/>
  <c r="U90" i="61"/>
  <c r="U74" i="61"/>
  <c r="U58" i="61"/>
  <c r="U42" i="61"/>
  <c r="U26" i="61"/>
  <c r="U25" i="61"/>
  <c r="U188" i="61"/>
  <c r="U143" i="61"/>
  <c r="U95" i="61"/>
  <c r="U31" i="61"/>
  <c r="U214" i="61"/>
  <c r="U198" i="61"/>
  <c r="U182" i="61"/>
  <c r="U166" i="61"/>
  <c r="U149" i="61"/>
  <c r="U133" i="61"/>
  <c r="U117" i="61"/>
  <c r="U101" i="61"/>
  <c r="U85" i="61"/>
  <c r="U69" i="61"/>
  <c r="U53" i="61"/>
  <c r="U37" i="61"/>
  <c r="U13" i="61"/>
  <c r="U168" i="61"/>
  <c r="U111" i="61"/>
  <c r="D23" i="88"/>
  <c r="D31" i="88"/>
  <c r="D37" i="88"/>
  <c r="D21" i="88"/>
  <c r="D16" i="88"/>
  <c r="R26" i="59"/>
  <c r="R43" i="59"/>
  <c r="R31" i="59"/>
  <c r="R14" i="59"/>
  <c r="R36" i="59"/>
  <c r="R19" i="59"/>
  <c r="R37" i="59"/>
  <c r="R20" i="59"/>
  <c r="R38" i="59"/>
  <c r="U19" i="61"/>
  <c r="U59" i="61"/>
  <c r="U103" i="61"/>
  <c r="U147" i="61"/>
  <c r="U196" i="61"/>
  <c r="U12" i="61"/>
  <c r="U28" i="61"/>
  <c r="U44" i="61"/>
  <c r="U60" i="61"/>
  <c r="U76" i="61"/>
  <c r="U92" i="61"/>
  <c r="U108" i="61"/>
  <c r="U124" i="61"/>
  <c r="U140" i="61"/>
  <c r="U157" i="61"/>
  <c r="U173" i="61"/>
  <c r="U189" i="61"/>
  <c r="U205" i="61"/>
  <c r="U222" i="61"/>
  <c r="U43" i="61"/>
  <c r="U87" i="61"/>
  <c r="U151" i="61"/>
  <c r="U21" i="61"/>
  <c r="U45" i="61"/>
  <c r="U65" i="61"/>
  <c r="U89" i="61"/>
  <c r="U109" i="61"/>
  <c r="U129" i="61"/>
  <c r="U154" i="61"/>
  <c r="U174" i="61"/>
  <c r="U194" i="61"/>
  <c r="U218" i="61"/>
  <c r="U71" i="61"/>
  <c r="U131" i="61"/>
  <c r="U200" i="61"/>
  <c r="U18" i="61"/>
  <c r="U38" i="61"/>
  <c r="U62" i="61"/>
  <c r="U82" i="61"/>
  <c r="U102" i="61"/>
  <c r="U126" i="61"/>
  <c r="U146" i="61"/>
  <c r="U167" i="61"/>
  <c r="U191" i="61"/>
  <c r="U211" i="61"/>
  <c r="O33" i="62"/>
  <c r="O202" i="62"/>
  <c r="N55" i="63"/>
  <c r="S22" i="71"/>
  <c r="O36" i="62"/>
  <c r="O77" i="62"/>
  <c r="O143" i="62"/>
  <c r="N27" i="63"/>
  <c r="O33" i="64"/>
  <c r="O41" i="62"/>
  <c r="O45" i="62"/>
  <c r="O210" i="62"/>
  <c r="S14" i="71"/>
  <c r="O106" i="62"/>
  <c r="O37" i="62"/>
  <c r="O114" i="62"/>
  <c r="N47" i="63"/>
  <c r="O23" i="62"/>
  <c r="O57" i="62"/>
  <c r="O118" i="62"/>
  <c r="O198" i="62"/>
  <c r="N51" i="63"/>
  <c r="S37" i="71"/>
  <c r="O48" i="62"/>
  <c r="O68" i="62"/>
  <c r="O93" i="62"/>
  <c r="O113" i="62"/>
  <c r="O133" i="62"/>
  <c r="O157" i="62"/>
  <c r="O177" i="62"/>
  <c r="O197" i="62"/>
  <c r="O223" i="62"/>
  <c r="N17" i="63"/>
  <c r="N38" i="63"/>
  <c r="N62" i="63"/>
  <c r="N83" i="63"/>
  <c r="O28" i="64"/>
  <c r="S13" i="71"/>
  <c r="S35" i="71"/>
  <c r="O111" i="62"/>
  <c r="O136" i="62"/>
  <c r="O155" i="62"/>
  <c r="O175" i="62"/>
  <c r="O199" i="62"/>
  <c r="O220" i="62"/>
  <c r="N19" i="63"/>
  <c r="N44" i="63"/>
  <c r="N64" i="63"/>
  <c r="N85" i="63"/>
  <c r="O34" i="64"/>
  <c r="S15" i="71"/>
  <c r="S38" i="71"/>
  <c r="O55" i="62"/>
  <c r="O75" i="62"/>
  <c r="O96" i="62"/>
  <c r="O124" i="62"/>
  <c r="O222" i="62"/>
  <c r="O176" i="62"/>
  <c r="O208" i="62"/>
  <c r="N11" i="63"/>
  <c r="N37" i="63"/>
  <c r="N69" i="63"/>
  <c r="O23" i="64"/>
  <c r="S12" i="71"/>
  <c r="M15" i="72"/>
  <c r="K49" i="73"/>
  <c r="K13" i="73"/>
  <c r="K50" i="73"/>
  <c r="K25" i="76"/>
  <c r="K50" i="76"/>
  <c r="K53" i="73"/>
  <c r="K21" i="73"/>
  <c r="K51" i="73"/>
  <c r="K30" i="76"/>
  <c r="K55" i="76"/>
  <c r="L13" i="74"/>
  <c r="K27" i="73"/>
  <c r="K56" i="73"/>
  <c r="K27" i="76"/>
  <c r="K60" i="76"/>
  <c r="Q17" i="78"/>
  <c r="Q71" i="78"/>
  <c r="O15" i="79"/>
  <c r="Q55" i="78"/>
  <c r="Q122" i="78"/>
  <c r="Q23" i="78"/>
  <c r="Q52" i="78"/>
  <c r="Q76" i="78"/>
  <c r="Q108" i="78"/>
  <c r="Q135" i="78"/>
  <c r="O17" i="79"/>
  <c r="Q86" i="78"/>
  <c r="Q121" i="78"/>
  <c r="O19" i="79"/>
  <c r="Q60" i="78"/>
  <c r="Q107" i="78"/>
  <c r="Q142" i="78"/>
  <c r="Q24" i="78"/>
  <c r="Q53" i="78"/>
  <c r="Q81" i="78"/>
  <c r="Q112" i="78"/>
  <c r="Q136" i="78"/>
  <c r="O18" i="79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1">
    <s v="Migdal Hashkaot Neches Boded"/>
    <s v="{[Time].[Hie Time].[Yom].&amp;[20180331]}"/>
    <s v="{[Medida].[Medida].&amp;[2]}"/>
    <s v="{[Keren].[Keren].[All]}"/>
    <s v="{[Cheshbon KM].[Hie Peilut].[Chevra].&amp;[375]&amp;[Kod_Peilut_L7_105]&amp;[Kod_Peilut_L6_475]&amp;[Kod_Peilut_L5_305]&amp;[Kod_Peilut_L4_304]&amp;[Kod_Peilut_L3_303]&amp;[Kod_Peilut_L2_159]&amp;[Kod_Peilut_L1_182]}"/>
    <s v="{[Salim Maslulim].[Salim Maslulim].&amp;[2]}"/>
    <s v="{[Makor Mezuman].[Makor Mezuman].&amp;[45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11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</metadataStrings>
  <mdxMetadata count="24">
    <mdx n="0" f="s">
      <ms ns="1" c="0"/>
    </mdx>
    <mdx n="0" f="v">
      <t c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9"/>
        <n x="8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0"/>
        <n x="8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8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3"/>
        <n x="7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8">
        <n x="1" s="1"/>
        <n x="2" s="1"/>
        <n x="3" s="1"/>
        <n x="4" s="1"/>
        <n x="5" s="1"/>
        <n x="6" s="1"/>
        <n x="15"/>
        <n x="7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6"/>
        <n x="7"/>
      </t>
    </mdx>
    <mdx n="0" f="v">
      <t c="8">
        <n x="1" s="1"/>
        <n x="2" s="1"/>
        <n x="3" s="1"/>
        <n x="4" s="1"/>
        <n x="5" s="1"/>
        <n x="6" s="1"/>
        <n x="16"/>
        <n x="8"/>
      </t>
    </mdx>
    <mdx n="0" f="v">
      <t c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20"/>
        <n x="7"/>
      </t>
    </mdx>
    <mdx n="0" f="v">
      <t c="8">
        <n x="1" s="1"/>
        <n x="2" s="1"/>
        <n x="3" s="1"/>
        <n x="4" s="1"/>
        <n x="5" s="1"/>
        <n x="6" s="1"/>
        <n x="20"/>
        <n x="8"/>
      </t>
    </mdx>
  </mdxMetadata>
  <valueMetadata count="2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</valueMetadata>
</metadata>
</file>

<file path=xl/sharedStrings.xml><?xml version="1.0" encoding="utf-8"?>
<sst xmlns="http://schemas.openxmlformats.org/spreadsheetml/2006/main" count="7166" uniqueCount="1973">
  <si>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</si>
  <si>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</si>
  <si>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</si>
  <si>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</si>
  <si>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</si>
  <si>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</si>
  <si>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</si>
  <si>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</si>
  <si>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</si>
  <si>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</si>
  <si>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</si>
  <si>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</si>
  <si>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</si>
  <si>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</si>
  <si>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</si>
  <si>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</si>
  <si>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</si>
  <si>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</si>
  <si>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</si>
  <si>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</si>
  <si>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</si>
  <si>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</si>
  <si>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</si>
  <si>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</si>
  <si>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</si>
  <si>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</si>
  <si>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</si>
  <si>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</si>
  <si>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</si>
  <si>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</si>
  <si>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</si>
  <si>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</si>
  <si>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</si>
  <si>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</si>
  <si>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</si>
  <si>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</si>
  <si>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</si>
  <si>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</si>
  <si>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</si>
  <si>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</si>
  <si>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</si>
  <si>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בבטחונות אחרים</t>
  </si>
  <si>
    <t>סה"כ הלוואות בישראל</t>
  </si>
  <si>
    <t>סה"כ הלוואות בחו"ל</t>
  </si>
  <si>
    <t>סה"כ הלוואות</t>
  </si>
  <si>
    <t>סה"כ  פקדונות מעל 3 חודשים</t>
  </si>
  <si>
    <t>יתרות מזומנים ועו"ש בש"ח</t>
  </si>
  <si>
    <t>יתרות מזומנים ועו"ש נקובים במט"ח</t>
  </si>
  <si>
    <t>פח"ק/פר"י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</si>
  <si>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</si>
  <si>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</si>
  <si>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</si>
  <si>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</si>
  <si>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</si>
  <si>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</si>
  <si>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</si>
  <si>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</si>
  <si>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</si>
  <si>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</si>
  <si>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</si>
  <si>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</si>
  <si>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</si>
  <si>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</si>
  <si>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</si>
  <si>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</si>
  <si>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</si>
  <si>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</si>
  <si>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</si>
  <si>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</si>
  <si>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</si>
  <si>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</si>
  <si>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</si>
  <si>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</si>
  <si>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</si>
  <si>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</si>
  <si>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</si>
  <si>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</si>
  <si>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</si>
  <si>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</si>
  <si>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</si>
  <si>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</si>
  <si>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</si>
  <si>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</si>
  <si>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</si>
  <si>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</si>
  <si>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</si>
  <si>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</si>
  <si>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</si>
  <si>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</si>
  <si>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</si>
  <si>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</si>
  <si>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</si>
  <si>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</si>
  <si>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</si>
  <si>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</si>
  <si>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</si>
  <si>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</si>
  <si>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</si>
  <si>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</si>
  <si>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</si>
  <si>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</si>
  <si>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</si>
  <si>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</si>
  <si>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</si>
  <si>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</si>
  <si>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</si>
  <si>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</si>
  <si>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</si>
  <si>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</si>
  <si>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</si>
  <si>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</si>
  <si>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</si>
  <si>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</si>
  <si>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</si>
  <si>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</si>
  <si>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</si>
  <si>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</si>
  <si>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</si>
  <si>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</si>
  <si>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</si>
  <si>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</si>
  <si>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</si>
  <si>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</si>
  <si>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</si>
  <si>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</si>
  <si>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</si>
  <si>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</si>
  <si>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</si>
  <si>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</si>
  <si>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</si>
  <si>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</si>
  <si>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</si>
  <si>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</si>
  <si>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</si>
  <si>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</si>
  <si>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</si>
  <si>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</si>
  <si>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</si>
  <si>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</si>
  <si>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</si>
  <si>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</si>
  <si>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</si>
  <si>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</si>
  <si>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</si>
  <si>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</si>
  <si>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</si>
  <si>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</si>
  <si>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</si>
  <si>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</si>
  <si>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</si>
  <si>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</si>
  <si>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</si>
  <si>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</si>
  <si>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</si>
  <si>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</si>
  <si>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</si>
  <si>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</si>
  <si>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</si>
  <si>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</si>
  <si>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</si>
  <si>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</si>
  <si>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</si>
  <si>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</si>
  <si>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</si>
  <si>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</si>
  <si>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</si>
  <si>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</si>
  <si>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</si>
  <si>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</si>
  <si>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</si>
  <si>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</si>
  <si>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</si>
  <si>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</si>
  <si>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</si>
  <si>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</si>
  <si>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</si>
  <si>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</si>
  <si>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</si>
  <si>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</si>
  <si>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</si>
  <si>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</si>
  <si>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</si>
  <si>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</si>
  <si>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</si>
  <si>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</si>
  <si>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</si>
  <si>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</si>
  <si>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</si>
  <si>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</si>
  <si>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</si>
  <si>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</si>
  <si>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</si>
  <si>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</si>
  <si>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</si>
  <si>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</si>
  <si>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</si>
  <si>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</si>
  <si>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</si>
  <si>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</si>
  <si>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</si>
  <si>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</si>
  <si>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</si>
  <si>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</si>
  <si>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</si>
  <si>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</si>
  <si>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</si>
  <si>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</si>
  <si>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</si>
  <si>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</si>
  <si>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</si>
  <si>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</si>
  <si>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</si>
  <si>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</si>
  <si>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</si>
  <si>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</si>
  <si>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</si>
  <si>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</si>
  <si>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</si>
  <si>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</si>
  <si>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</si>
  <si>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</si>
  <si>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</si>
  <si>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</si>
  <si>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</si>
  <si>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</si>
  <si>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</si>
  <si>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</si>
  <si>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</si>
  <si>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</si>
  <si>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</si>
  <si>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</si>
  <si>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</si>
  <si>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</si>
  <si>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</si>
  <si>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</si>
  <si>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</si>
  <si>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</si>
  <si>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</si>
  <si>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</si>
  <si>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קרנות הון סיכון</t>
  </si>
  <si>
    <t>סה"כ מט"ח/ מט"ח</t>
  </si>
  <si>
    <t>סה"כ קרנות נדל"ן</t>
  </si>
  <si>
    <t>סה"כ קרנות השקעה אחרות</t>
  </si>
  <si>
    <t>סה"כ בחו"ל:</t>
  </si>
  <si>
    <t>סה"כ בישראל:</t>
  </si>
  <si>
    <t>סה"כ כתבי אופציה בחו"ל</t>
  </si>
  <si>
    <t>סה"כ חו"ל:</t>
  </si>
  <si>
    <t>סה"כ חוזים עתידיים בחו"ל: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</si>
  <si>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</si>
  <si>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</si>
  <si>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</si>
  <si>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</si>
  <si>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</si>
  <si>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</si>
  <si>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</si>
  <si>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</si>
  <si>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</si>
  <si>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</si>
  <si>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</si>
  <si>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</si>
  <si>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</si>
  <si>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</si>
  <si>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</si>
  <si>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</si>
  <si>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</si>
  <si>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</si>
  <si>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31/03/2018</t>
  </si>
  <si>
    <t>מגדל מקפת קרנות פנסיה וקופות גמל בע"מ</t>
  </si>
  <si>
    <t>מקפת משלימה - כללי</t>
  </si>
  <si>
    <t>5903 גליל</t>
  </si>
  <si>
    <t>9590332</t>
  </si>
  <si>
    <t>RF</t>
  </si>
  <si>
    <t>5904 גליל</t>
  </si>
  <si>
    <t>9590431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</si>
  <si>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</si>
  <si>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</si>
  <si>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</si>
  <si>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</si>
  <si>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</si>
  <si>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</si>
  <si>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</si>
  <si>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</si>
  <si>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</si>
  <si>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</si>
  <si>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</si>
  <si>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</si>
  <si>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418</t>
  </si>
  <si>
    <t>1108927</t>
  </si>
  <si>
    <t>ממשלתי צמוד 922</t>
  </si>
  <si>
    <t>1124056</t>
  </si>
  <si>
    <t>מק"מ 1118</t>
  </si>
  <si>
    <t>8181117</t>
  </si>
  <si>
    <t>מקמ 1018</t>
  </si>
  <si>
    <t>8181018</t>
  </si>
  <si>
    <t>מקמ 119</t>
  </si>
  <si>
    <t>8190118</t>
  </si>
  <si>
    <t>מקמ 1218</t>
  </si>
  <si>
    <t>8181216</t>
  </si>
  <si>
    <t>מקמ 319</t>
  </si>
  <si>
    <t>8190316</t>
  </si>
  <si>
    <t>מקמ 518</t>
  </si>
  <si>
    <t>8180515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</si>
  <si>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</si>
  <si>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</si>
  <si>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</si>
  <si>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</si>
  <si>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</si>
  <si>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</si>
  <si>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0519</t>
  </si>
  <si>
    <t>1131770</t>
  </si>
  <si>
    <t>ממשלתי שקלי 1018</t>
  </si>
  <si>
    <t>1136548</t>
  </si>
  <si>
    <t>ממשלתי שקלי 1122</t>
  </si>
  <si>
    <t>1141225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</si>
  <si>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</si>
  <si>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</si>
  <si>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</si>
  <si>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</si>
  <si>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</si>
  <si>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</si>
  <si>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</si>
  <si>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</si>
  <si>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</si>
  <si>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</si>
  <si>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</si>
  <si>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</si>
  <si>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</si>
  <si>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</si>
  <si>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ממשק0120</t>
  </si>
  <si>
    <t>1115773</t>
  </si>
  <si>
    <t>ממשל משתנה 1121</t>
  </si>
  <si>
    <t>1127646</t>
  </si>
  <si>
    <t>ממשלתי משתנה 0520  גילון</t>
  </si>
  <si>
    <t>1116193</t>
  </si>
  <si>
    <t>אלה פקדונות אגח ב</t>
  </si>
  <si>
    <t>1142215</t>
  </si>
  <si>
    <t>מגמה</t>
  </si>
  <si>
    <t>515666881</t>
  </si>
  <si>
    <t>שרותים פיננסים</t>
  </si>
  <si>
    <t>AAA.IL</t>
  </si>
  <si>
    <t>מעלות S&amp;P</t>
  </si>
  <si>
    <t>לאומי אגח 177</t>
  </si>
  <si>
    <t>6040315</t>
  </si>
  <si>
    <t>520018078</t>
  </si>
  <si>
    <t>בנקים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</si>
  <si>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</si>
  <si>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</si>
  <si>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</si>
  <si>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</si>
  <si>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</si>
  <si>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</si>
  <si>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</si>
  <si>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אגח 42</t>
  </si>
  <si>
    <t>2310183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</si>
  <si>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</si>
  <si>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</si>
  <si>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</si>
  <si>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</si>
  <si>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</si>
  <si>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</si>
  <si>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31</t>
  </si>
  <si>
    <t>1940527</t>
  </si>
  <si>
    <t>520000118</t>
  </si>
  <si>
    <t>פועלים הנפקות אגח 32</t>
  </si>
  <si>
    <t>1940535</t>
  </si>
  <si>
    <t>פועלים הנפקות אגח 33</t>
  </si>
  <si>
    <t>1940568</t>
  </si>
  <si>
    <t>פועלים הנפקות אגח 34</t>
  </si>
  <si>
    <t>1940576</t>
  </si>
  <si>
    <t>בינל הנפקות שה 3</t>
  </si>
  <si>
    <t>1093681</t>
  </si>
  <si>
    <t>513141879</t>
  </si>
  <si>
    <t>AA+.IL</t>
  </si>
  <si>
    <t>הבינלאומי סדרה ט</t>
  </si>
  <si>
    <t>1135177</t>
  </si>
  <si>
    <t>לאומי מימון הת יד</t>
  </si>
  <si>
    <t>6040299</t>
  </si>
  <si>
    <t>מזרחי טפחות הנפקות הת 31</t>
  </si>
  <si>
    <t>2310076</t>
  </si>
  <si>
    <t>עזריאלי אגח ב</t>
  </si>
  <si>
    <t>1134436</t>
  </si>
  <si>
    <t>510960719</t>
  </si>
  <si>
    <t>נדלן ובינוי</t>
  </si>
  <si>
    <t>עזריאלי אגח ג</t>
  </si>
  <si>
    <t>1136324</t>
  </si>
  <si>
    <t>עזריאלי אגח ד</t>
  </si>
  <si>
    <t>1138650</t>
  </si>
  <si>
    <t>פועלים הנפקות התח אגח טו</t>
  </si>
  <si>
    <t>1940543</t>
  </si>
  <si>
    <t>פועלים הנפקות התח אגח י</t>
  </si>
  <si>
    <t>1940402</t>
  </si>
  <si>
    <t>פועלים הנפקות התח אגח יד</t>
  </si>
  <si>
    <t>1940501</t>
  </si>
  <si>
    <t>אירפורט אגח ד</t>
  </si>
  <si>
    <t>1130426</t>
  </si>
  <si>
    <t>511659401</t>
  </si>
  <si>
    <t>AA.IL</t>
  </si>
  <si>
    <t>אירפורט אגח ה</t>
  </si>
  <si>
    <t>1133487</t>
  </si>
  <si>
    <t>אירפורט אגח ז</t>
  </si>
  <si>
    <t>1140110</t>
  </si>
  <si>
    <t>אמות אגח א</t>
  </si>
  <si>
    <t>1097385</t>
  </si>
  <si>
    <t>520026683</t>
  </si>
  <si>
    <t>אמות אגח ב</t>
  </si>
  <si>
    <t>1126630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</si>
  <si>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</si>
  <si>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</si>
  <si>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</si>
  <si>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</si>
  <si>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</si>
  <si>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</si>
  <si>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</si>
  <si>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</si>
  <si>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</si>
  <si>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</si>
  <si>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בינל הנפק התח כ</t>
  </si>
  <si>
    <t>1121953</t>
  </si>
  <si>
    <t>בינלאומי הנפקות 21</t>
  </si>
  <si>
    <t>1126598</t>
  </si>
  <si>
    <t>בנק לאומי שה סדרה 200</t>
  </si>
  <si>
    <t>6040141</t>
  </si>
  <si>
    <t>דיסק התחייבות י</t>
  </si>
  <si>
    <t>6910129</t>
  </si>
  <si>
    <t>520007030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</si>
  <si>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</si>
  <si>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</si>
  <si>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</si>
  <si>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</si>
  <si>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</si>
  <si>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</si>
  <si>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</si>
  <si>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</si>
  <si>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</si>
  <si>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</si>
  <si>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</si>
  <si>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</si>
  <si>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</si>
  <si>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</si>
  <si>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</si>
  <si>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</si>
  <si>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חשמל אגח 27</t>
  </si>
  <si>
    <t>6000210</t>
  </si>
  <si>
    <t>520000472</t>
  </si>
  <si>
    <t>חשמל</t>
  </si>
  <si>
    <t>חשמל אגח 29</t>
  </si>
  <si>
    <t>6000236</t>
  </si>
  <si>
    <t>למן.ק300</t>
  </si>
  <si>
    <t>6040257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</si>
  <si>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</si>
  <si>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</si>
  <si>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</si>
  <si>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</si>
  <si>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</si>
  <si>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</si>
  <si>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</si>
  <si>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טז*</t>
  </si>
  <si>
    <t>3230265</t>
  </si>
  <si>
    <t>מליסרון אגח י*</t>
  </si>
  <si>
    <t>3230190</t>
  </si>
  <si>
    <t>מליסרון אגח יד*</t>
  </si>
  <si>
    <t>3230232</t>
  </si>
  <si>
    <t>מנפיקים התח ב</t>
  </si>
  <si>
    <t>7480023</t>
  </si>
  <si>
    <t>מנפיקים כ. התחי א 2009/2018</t>
  </si>
  <si>
    <t>7480015</t>
  </si>
  <si>
    <t>פועלים הנפקות שה 1</t>
  </si>
  <si>
    <t>1940444</t>
  </si>
  <si>
    <t>פניקס הון הת א</t>
  </si>
  <si>
    <t>1115104</t>
  </si>
  <si>
    <t>520017450</t>
  </si>
  <si>
    <t>ריט 1 אגח 6*</t>
  </si>
  <si>
    <t>1138544</t>
  </si>
  <si>
    <t>513821488</t>
  </si>
  <si>
    <t>ריט1 אגח ד*</t>
  </si>
  <si>
    <t>1129899</t>
  </si>
  <si>
    <t>ריט1 אגח ה*</t>
  </si>
  <si>
    <t>1136753</t>
  </si>
  <si>
    <t>אדמה לשעבר מכתשים אגן ב</t>
  </si>
  <si>
    <t>1110915</t>
  </si>
  <si>
    <t>520043605</t>
  </si>
  <si>
    <t>כימיה גומי ופלסטיק</t>
  </si>
  <si>
    <t>AA-.IL</t>
  </si>
  <si>
    <t>בראק אן וי אגח א</t>
  </si>
  <si>
    <t>1122860</t>
  </si>
  <si>
    <t>34250659</t>
  </si>
  <si>
    <t>בראק אן וי אגח ב</t>
  </si>
  <si>
    <t>1128347</t>
  </si>
  <si>
    <t>גב ים     ה*</t>
  </si>
  <si>
    <t>7590110</t>
  </si>
  <si>
    <t>520001736</t>
  </si>
  <si>
    <t>גב ים     ו*</t>
  </si>
  <si>
    <t>7590128</t>
  </si>
  <si>
    <t>גזית  גלובאגח 3 4.95%</t>
  </si>
  <si>
    <t>1260306</t>
  </si>
  <si>
    <t>520033234</t>
  </si>
  <si>
    <t>גזית גלוב אג10</t>
  </si>
  <si>
    <t>1260488</t>
  </si>
  <si>
    <t>גזית גלוב אגח יב</t>
  </si>
  <si>
    <t>1260603</t>
  </si>
  <si>
    <t>גזית גלוב אגח יג</t>
  </si>
  <si>
    <t>1260652</t>
  </si>
  <si>
    <t>גזית גלוב ד</t>
  </si>
  <si>
    <t>1260397</t>
  </si>
  <si>
    <t>גזית גלוב ט</t>
  </si>
  <si>
    <t>1260462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</si>
  <si>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</si>
  <si>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</si>
  <si>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</si>
  <si>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</si>
  <si>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</si>
  <si>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</si>
  <si>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</si>
  <si>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</si>
  <si>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כלל ביט מימון אגח ג</t>
  </si>
  <si>
    <t>1120120</t>
  </si>
  <si>
    <t>513754069</t>
  </si>
  <si>
    <t>כללביט אגח ט</t>
  </si>
  <si>
    <t>1136050</t>
  </si>
  <si>
    <t>מזרחי COCO 47</t>
  </si>
  <si>
    <t>2310233</t>
  </si>
  <si>
    <t>מליסרון אגח ו*</t>
  </si>
  <si>
    <t>3230125</t>
  </si>
  <si>
    <t>מליסרון אגח יא*</t>
  </si>
  <si>
    <t>3230208</t>
  </si>
  <si>
    <t>מליסרון אגח יב*</t>
  </si>
  <si>
    <t>3230216</t>
  </si>
  <si>
    <t>מליסרון אגח יג*</t>
  </si>
  <si>
    <t>3230224</t>
  </si>
  <si>
    <t>מליסרון אגח יז*</t>
  </si>
  <si>
    <t>3230273</t>
  </si>
  <si>
    <t>מנורה הון</t>
  </si>
  <si>
    <t>1103670</t>
  </si>
  <si>
    <t>520007469</t>
  </si>
  <si>
    <t>מנורה מב אג1</t>
  </si>
  <si>
    <t>5660048</t>
  </si>
  <si>
    <t>סלע קפיטל נדלן אגח ג</t>
  </si>
  <si>
    <t>1138973</t>
  </si>
  <si>
    <t>513992529</t>
  </si>
  <si>
    <t>סלע קפיטל נדלן ב</t>
  </si>
  <si>
    <t>1132927</t>
  </si>
  <si>
    <t>פז נפט סדרה ו*</t>
  </si>
  <si>
    <t>1139542</t>
  </si>
  <si>
    <t>510216054</t>
  </si>
  <si>
    <t>השקעה ואחזקות</t>
  </si>
  <si>
    <t>פניקס הון אגח ב</t>
  </si>
  <si>
    <t>1120799</t>
  </si>
  <si>
    <t>פניקס הון אגח ה</t>
  </si>
  <si>
    <t>1135417</t>
  </si>
  <si>
    <t>אגוד הנפקות  יט*</t>
  </si>
  <si>
    <t>1124080</t>
  </si>
  <si>
    <t>520018649</t>
  </si>
  <si>
    <t>A+.IL</t>
  </si>
  <si>
    <t>ביג 5</t>
  </si>
  <si>
    <t>1129279</t>
  </si>
  <si>
    <t>513623314</t>
  </si>
  <si>
    <t>ביג אגח ג</t>
  </si>
  <si>
    <t>1106947</t>
  </si>
  <si>
    <t>ביג אגח ד</t>
  </si>
  <si>
    <t>1118033</t>
  </si>
  <si>
    <t>ביג אגח ז</t>
  </si>
  <si>
    <t>1136084</t>
  </si>
  <si>
    <t>ביג אגח ח</t>
  </si>
  <si>
    <t>1138924</t>
  </si>
  <si>
    <t>ביג אגח ט</t>
  </si>
  <si>
    <t>1141050</t>
  </si>
  <si>
    <t>בינל הנפק התח כב (COCO)</t>
  </si>
  <si>
    <t>1138585</t>
  </si>
  <si>
    <t>בינלאומי הנפ התח כג (coco)</t>
  </si>
  <si>
    <t>1142058</t>
  </si>
  <si>
    <t>דיסקונט מנ שה</t>
  </si>
  <si>
    <t>7480098</t>
  </si>
  <si>
    <t>ירושלים הנפקות אגח ט</t>
  </si>
  <si>
    <t>1127422</t>
  </si>
  <si>
    <t>520025636</t>
  </si>
  <si>
    <t>ישרס אגח טו</t>
  </si>
  <si>
    <t>6130207</t>
  </si>
  <si>
    <t>520017807</t>
  </si>
  <si>
    <t>ישרס אגח טז</t>
  </si>
  <si>
    <t>6130223</t>
  </si>
  <si>
    <t>מבני תעשיה אגח יח</t>
  </si>
  <si>
    <t>2260479</t>
  </si>
  <si>
    <t>520024126</t>
  </si>
  <si>
    <t>מזרחי טפחות שטר הון 1</t>
  </si>
  <si>
    <t>6950083</t>
  </si>
  <si>
    <t>נכסים ובנין 6</t>
  </si>
  <si>
    <t>6990188</t>
  </si>
  <si>
    <t>520025438</t>
  </si>
  <si>
    <t>סלקום אגח ו</t>
  </si>
  <si>
    <t>1125996</t>
  </si>
  <si>
    <t>511930125</t>
  </si>
  <si>
    <t>סלקום אגח ח</t>
  </si>
  <si>
    <t>1132828</t>
  </si>
  <si>
    <t>פנקס.ק1</t>
  </si>
  <si>
    <t>7670102</t>
  </si>
  <si>
    <t>פרטנר     ג</t>
  </si>
  <si>
    <t>1118827</t>
  </si>
  <si>
    <t>520044314</t>
  </si>
  <si>
    <t>רבוע נדלן 4</t>
  </si>
  <si>
    <t>1119999</t>
  </si>
  <si>
    <t>513765859</t>
  </si>
  <si>
    <t>רבוע נדלן אגח ג</t>
  </si>
  <si>
    <t>1115724</t>
  </si>
  <si>
    <t>רבוע נדלן אגח ה</t>
  </si>
  <si>
    <t>1130467</t>
  </si>
  <si>
    <t>ריבוע נדלן ז</t>
  </si>
  <si>
    <t>1140615</t>
  </si>
  <si>
    <t>אגוד הנפקות שה נד 1*</t>
  </si>
  <si>
    <t>1115278</t>
  </si>
  <si>
    <t>A.IL</t>
  </si>
  <si>
    <t>אזורים סדרה 9*</t>
  </si>
  <si>
    <t>7150337</t>
  </si>
  <si>
    <t>520025990</t>
  </si>
  <si>
    <t>אשטרום נכ אג7</t>
  </si>
  <si>
    <t>2510139</t>
  </si>
  <si>
    <t>520036617</t>
  </si>
  <si>
    <t>אשטרום נכ אג8</t>
  </si>
  <si>
    <t>2510162</t>
  </si>
  <si>
    <t>גירון אגח ז</t>
  </si>
  <si>
    <t>1142629</t>
  </si>
  <si>
    <t>520044520</t>
  </si>
  <si>
    <t>דיסקונט שטר הון 1</t>
  </si>
  <si>
    <t>6910095</t>
  </si>
  <si>
    <t>דרבן.ק4</t>
  </si>
  <si>
    <t>4110094</t>
  </si>
  <si>
    <t>520038902</t>
  </si>
  <si>
    <t>ישפרו אגח סד ב</t>
  </si>
  <si>
    <t>7430069</t>
  </si>
  <si>
    <t>520029208</t>
  </si>
  <si>
    <t>מבנה תעשיה אגח ח</t>
  </si>
  <si>
    <t>2260131</t>
  </si>
  <si>
    <t>מבני תעש אגח כ</t>
  </si>
  <si>
    <t>2260495</t>
  </si>
  <si>
    <t>מבני תעשיה אגח יז</t>
  </si>
  <si>
    <t>2260446</t>
  </si>
  <si>
    <t>שיכון ובינוי 6*</t>
  </si>
  <si>
    <t>1129733</t>
  </si>
  <si>
    <t>520036104</t>
  </si>
  <si>
    <t>אדגר.ק7</t>
  </si>
  <si>
    <t>1820158</t>
  </si>
  <si>
    <t>520035171</t>
  </si>
  <si>
    <t>A-.IL</t>
  </si>
  <si>
    <t>אלבר 13</t>
  </si>
  <si>
    <t>1127588</t>
  </si>
  <si>
    <t>512025891</t>
  </si>
  <si>
    <t>שרותים</t>
  </si>
  <si>
    <t>אפריקה נכסים 6</t>
  </si>
  <si>
    <t>1129550</t>
  </si>
  <si>
    <t>510560188</t>
  </si>
  <si>
    <t>בזן.ק1</t>
  </si>
  <si>
    <t>2590255</t>
  </si>
  <si>
    <t>520036658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</si>
  <si>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</si>
  <si>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</si>
  <si>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</si>
  <si>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</si>
  <si>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</si>
  <si>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</si>
  <si>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</si>
  <si>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הכשר.ק13</t>
  </si>
  <si>
    <t>6120125</t>
  </si>
  <si>
    <t>514423474</t>
  </si>
  <si>
    <t>הכשרת היישוב 17</t>
  </si>
  <si>
    <t>6120182</t>
  </si>
  <si>
    <t>ירושלים הנפקות נדחה אגח י</t>
  </si>
  <si>
    <t>1127414</t>
  </si>
  <si>
    <t>כלכלית ירושלים אגח טו</t>
  </si>
  <si>
    <t>1980416</t>
  </si>
  <si>
    <t>520017070</t>
  </si>
  <si>
    <t>כלכלית ירושלים אגח יב</t>
  </si>
  <si>
    <t>1980358</t>
  </si>
  <si>
    <t>הכשרה ביטוח אגח 2</t>
  </si>
  <si>
    <t>1131218</t>
  </si>
  <si>
    <t>520042177</t>
  </si>
  <si>
    <t>BBB.IL</t>
  </si>
  <si>
    <t>אדרי אל אגח ב</t>
  </si>
  <si>
    <t>1123371</t>
  </si>
  <si>
    <t>513910091</t>
  </si>
  <si>
    <t>CCC.IL</t>
  </si>
  <si>
    <t>קרדן אןוי אגח ב</t>
  </si>
  <si>
    <t>1113034</t>
  </si>
  <si>
    <t>NV1239114</t>
  </si>
  <si>
    <t>D.IL</t>
  </si>
  <si>
    <t>לאומי אגח 178</t>
  </si>
  <si>
    <t>6040323</t>
  </si>
  <si>
    <t>מזרחי הנפקות 41</t>
  </si>
  <si>
    <t>2310175</t>
  </si>
  <si>
    <t>עמידר אגח א</t>
  </si>
  <si>
    <t>1143585</t>
  </si>
  <si>
    <t>520017393</t>
  </si>
  <si>
    <t>פועלים הנפקות אגח 29</t>
  </si>
  <si>
    <t>1940485</t>
  </si>
  <si>
    <t>פועלים הנפקות אגח 30</t>
  </si>
  <si>
    <t>1940493</t>
  </si>
  <si>
    <t>אלביט א</t>
  </si>
  <si>
    <t>1119635</t>
  </si>
  <si>
    <t>520043027</t>
  </si>
  <si>
    <t>ביטחוניות</t>
  </si>
  <si>
    <t>בינלאומי סדרה ח</t>
  </si>
  <si>
    <t>1134212</t>
  </si>
  <si>
    <t>מרכנתיל אגח ב</t>
  </si>
  <si>
    <t>1138205</t>
  </si>
  <si>
    <t>513686154</t>
  </si>
  <si>
    <t>פועלים הנפקות התח אגח יא</t>
  </si>
  <si>
    <t>1940410</t>
  </si>
  <si>
    <t>אמות אגח ה</t>
  </si>
  <si>
    <t>1138114</t>
  </si>
  <si>
    <t>בזק סדרה ט</t>
  </si>
  <si>
    <t>2300176</t>
  </si>
  <si>
    <t>בנק לאומי שה סדרה 201</t>
  </si>
  <si>
    <t>6040158</t>
  </si>
  <si>
    <t>גב ים ח*</t>
  </si>
  <si>
    <t>7590151</t>
  </si>
  <si>
    <t>דיסקונט התחייבות יא</t>
  </si>
  <si>
    <t>6910137</t>
  </si>
  <si>
    <t>דקסיה ישראל הנפקות אגח יא</t>
  </si>
  <si>
    <t>1134154</t>
  </si>
  <si>
    <t>וילאר אג 5</t>
  </si>
  <si>
    <t>4160107</t>
  </si>
  <si>
    <t>חשמל אגח 26</t>
  </si>
  <si>
    <t>6000202</t>
  </si>
  <si>
    <t>כתב התח שקלי (סדרה ה) דיסקונט</t>
  </si>
  <si>
    <t>7480031</t>
  </si>
  <si>
    <t>לאומי כ.התחייבות 400  COCO</t>
  </si>
  <si>
    <t>6040331</t>
  </si>
  <si>
    <t>לאומי מימון שטר הון סדרה 301</t>
  </si>
  <si>
    <t>6040265</t>
  </si>
  <si>
    <t>שטראוס אגח ה*</t>
  </si>
  <si>
    <t>7460389</t>
  </si>
  <si>
    <t>520003781</t>
  </si>
  <si>
    <t>מזון</t>
  </si>
  <si>
    <t>תעשיה אוירית אגח ד</t>
  </si>
  <si>
    <t>1133131</t>
  </si>
  <si>
    <t>520027194</t>
  </si>
  <si>
    <t>דה זראסאי אגח ג</t>
  </si>
  <si>
    <t>1137975</t>
  </si>
  <si>
    <t>1744984</t>
  </si>
  <si>
    <t>הפניקס אגח ח</t>
  </si>
  <si>
    <t>1139815</t>
  </si>
  <si>
    <t>הראל הנפקות יב</t>
  </si>
  <si>
    <t>1138163</t>
  </si>
  <si>
    <t>הראל הנפקות יג</t>
  </si>
  <si>
    <t>1138171</t>
  </si>
  <si>
    <t>וורטון אגח א</t>
  </si>
  <si>
    <t>1140169</t>
  </si>
  <si>
    <t>1866231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</si>
  <si>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</si>
  <si>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</si>
  <si>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</si>
  <si>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</si>
  <si>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</si>
  <si>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</si>
  <si>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</si>
  <si>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</si>
  <si>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ביג אג"ח סדרה ו</t>
  </si>
  <si>
    <t>1132521</t>
  </si>
  <si>
    <t>דיסקונט התח יב  COCO</t>
  </si>
  <si>
    <t>6910160</t>
  </si>
  <si>
    <t>טמפו משק  אגח א</t>
  </si>
  <si>
    <t>1118306</t>
  </si>
  <si>
    <t>520032848</t>
  </si>
  <si>
    <t>כתב התחייבות נדחה סד יח אגוד*</t>
  </si>
  <si>
    <t>1121854</t>
  </si>
  <si>
    <t>לייטסטון אגח א</t>
  </si>
  <si>
    <t>1133891</t>
  </si>
  <si>
    <t>1838682</t>
  </si>
  <si>
    <t>מגה אור אגח ה</t>
  </si>
  <si>
    <t>1132687</t>
  </si>
  <si>
    <t>513257873</t>
  </si>
  <si>
    <t>מויניאן אגח א</t>
  </si>
  <si>
    <t>1135656</t>
  </si>
  <si>
    <t>1858676</t>
  </si>
  <si>
    <t>Real Estate</t>
  </si>
  <si>
    <t>ממן אגח ב</t>
  </si>
  <si>
    <t>2380046</t>
  </si>
  <si>
    <t>520036435</t>
  </si>
  <si>
    <t>מנורה הון הת 5</t>
  </si>
  <si>
    <t>1143411</t>
  </si>
  <si>
    <t>נכסים ובנין 7</t>
  </si>
  <si>
    <t>6990196</t>
  </si>
  <si>
    <t>סלקום אגח ט</t>
  </si>
  <si>
    <t>1132836</t>
  </si>
  <si>
    <t>פרטנר     ד</t>
  </si>
  <si>
    <t>1118835</t>
  </si>
  <si>
    <t>קרסו אגח ב</t>
  </si>
  <si>
    <t>1139591</t>
  </si>
  <si>
    <t>514065283</t>
  </si>
  <si>
    <t>רילייטד אגח א</t>
  </si>
  <si>
    <t>1134923</t>
  </si>
  <si>
    <t>1849766</t>
  </si>
  <si>
    <t>שפיר הנדסה אגח א</t>
  </si>
  <si>
    <t>1136134</t>
  </si>
  <si>
    <t>514892801</t>
  </si>
  <si>
    <t>אבגול אגח ב*</t>
  </si>
  <si>
    <t>1126317</t>
  </si>
  <si>
    <t>510119068</t>
  </si>
  <si>
    <t>עץ נייר ודפוס</t>
  </si>
  <si>
    <t>אגוד הנפקות שה נד 2*</t>
  </si>
  <si>
    <t>1115286</t>
  </si>
  <si>
    <t>אול יר אגח 3</t>
  </si>
  <si>
    <t>1140136</t>
  </si>
  <si>
    <t>1841580</t>
  </si>
  <si>
    <t>אול יר אגח ה</t>
  </si>
  <si>
    <t>1143304</t>
  </si>
  <si>
    <t>אזורים סדרה 10*</t>
  </si>
  <si>
    <t>7150345</t>
  </si>
  <si>
    <t>אזורים סדרה 11*</t>
  </si>
  <si>
    <t>7150352</t>
  </si>
  <si>
    <t>יוניברסל אגח ב</t>
  </si>
  <si>
    <t>1141647</t>
  </si>
  <si>
    <t>511809071</t>
  </si>
  <si>
    <t>Automobiles &amp; Components</t>
  </si>
  <si>
    <t>מבני תעשייה אגח טו</t>
  </si>
  <si>
    <t>2260420</t>
  </si>
  <si>
    <t>או.פי.סי אגח א*</t>
  </si>
  <si>
    <t>1141589</t>
  </si>
  <si>
    <t>514401702</t>
  </si>
  <si>
    <t>ENERGY</t>
  </si>
  <si>
    <t>אלבר 14</t>
  </si>
  <si>
    <t>1132562</t>
  </si>
  <si>
    <t>בזן 4</t>
  </si>
  <si>
    <t>2590362</t>
  </si>
  <si>
    <t>בזן אגח ה</t>
  </si>
  <si>
    <t>2590388</t>
  </si>
  <si>
    <t>דה לסר אגח ה</t>
  </si>
  <si>
    <t>1135664</t>
  </si>
  <si>
    <t>דלשה קפיטל אגח ב</t>
  </si>
  <si>
    <t>1137314</t>
  </si>
  <si>
    <t>1888119</t>
  </si>
  <si>
    <t>כלכלית ירושלים אגח יא</t>
  </si>
  <si>
    <t>1980341</t>
  </si>
  <si>
    <t>אלדן סדרה א</t>
  </si>
  <si>
    <t>1134840</t>
  </si>
  <si>
    <t>510454333</t>
  </si>
  <si>
    <t>BBB+.IL</t>
  </si>
  <si>
    <t>אלדן סדרה ב</t>
  </si>
  <si>
    <t>1138254</t>
  </si>
  <si>
    <t>אלדן סדרה ג</t>
  </si>
  <si>
    <t>1140813</t>
  </si>
  <si>
    <t>טן דלק ג</t>
  </si>
  <si>
    <t>1131457</t>
  </si>
  <si>
    <t>511540809</t>
  </si>
  <si>
    <t>ישראמקו א*</t>
  </si>
  <si>
    <t>2320174</t>
  </si>
  <si>
    <t>550010003</t>
  </si>
  <si>
    <t>חיפוש נפט וגז</t>
  </si>
  <si>
    <t>תמר פטרוליום אגח ב</t>
  </si>
  <si>
    <t>1143593</t>
  </si>
  <si>
    <t>515334662</t>
  </si>
  <si>
    <t>בזן אגח ו</t>
  </si>
  <si>
    <t>2590396</t>
  </si>
  <si>
    <t>סה"כ תל אביב 35</t>
  </si>
  <si>
    <t>אורמת טכנולוגיות*</t>
  </si>
  <si>
    <t>1134402</t>
  </si>
  <si>
    <t>520036716</t>
  </si>
  <si>
    <t>UTILITIES</t>
  </si>
  <si>
    <t>איירפורט סיטי</t>
  </si>
  <si>
    <t>1095835</t>
  </si>
  <si>
    <t>אלביט מערכות</t>
  </si>
  <si>
    <t>1081124</t>
  </si>
  <si>
    <t>אלוני חץ</t>
  </si>
  <si>
    <t>390013</t>
  </si>
  <si>
    <t>520038506</t>
  </si>
  <si>
    <t>אמות</t>
  </si>
  <si>
    <t>1097278</t>
  </si>
  <si>
    <t>בזק</t>
  </si>
  <si>
    <t>230011</t>
  </si>
  <si>
    <t>בינלאומי 5</t>
  </si>
  <si>
    <t>593038</t>
  </si>
  <si>
    <t>בתי זיקוק לנפט</t>
  </si>
  <si>
    <t>2590248</t>
  </si>
  <si>
    <t>דיסקונט</t>
  </si>
  <si>
    <t>691212</t>
  </si>
  <si>
    <t>דלק קדוחים*</t>
  </si>
  <si>
    <t>475020</t>
  </si>
  <si>
    <t>550013098</t>
  </si>
  <si>
    <t>הפניקס 1</t>
  </si>
  <si>
    <t>767012</t>
  </si>
  <si>
    <t>הראל השקעות</t>
  </si>
  <si>
    <t>585018</t>
  </si>
  <si>
    <t>חברה לישראל</t>
  </si>
  <si>
    <t>576017</t>
  </si>
  <si>
    <t>520028010</t>
  </si>
  <si>
    <t>טאואר</t>
  </si>
  <si>
    <t>1082379</t>
  </si>
  <si>
    <t>520041997</t>
  </si>
  <si>
    <t>מוליכים למחצה</t>
  </si>
  <si>
    <t>טבע</t>
  </si>
  <si>
    <t>629014</t>
  </si>
  <si>
    <t>520013954</t>
  </si>
  <si>
    <t>ישראמקו*</t>
  </si>
  <si>
    <t>232017</t>
  </si>
  <si>
    <t>כיל</t>
  </si>
  <si>
    <t>281014</t>
  </si>
  <si>
    <t>520027830</t>
  </si>
  <si>
    <t>לאומי</t>
  </si>
  <si>
    <t>604611</t>
  </si>
  <si>
    <t>מזור</t>
  </si>
  <si>
    <t>1106855</t>
  </si>
  <si>
    <t>513009043</t>
  </si>
  <si>
    <t>מכשור רפואי</t>
  </si>
  <si>
    <t>מזרחי</t>
  </si>
  <si>
    <t>695437</t>
  </si>
  <si>
    <t>מליסרון*</t>
  </si>
  <si>
    <t>323014</t>
  </si>
  <si>
    <t>נייס</t>
  </si>
  <si>
    <t>273011</t>
  </si>
  <si>
    <t>520036872</t>
  </si>
  <si>
    <t>סודהסטרים אינטרנשיונל</t>
  </si>
  <si>
    <t>1121300</t>
  </si>
  <si>
    <t>513951251</t>
  </si>
  <si>
    <t>Consumer Durables &amp; Apparel</t>
  </si>
  <si>
    <t>סלקום CEL</t>
  </si>
  <si>
    <t>1101534</t>
  </si>
  <si>
    <t>פועלים</t>
  </si>
  <si>
    <t>662577</t>
  </si>
  <si>
    <t>פז נפט*</t>
  </si>
  <si>
    <t>1100007</t>
  </si>
  <si>
    <t>פרוטרום</t>
  </si>
  <si>
    <t>1081082</t>
  </si>
  <si>
    <t>520042805</t>
  </si>
  <si>
    <t>פרטנר</t>
  </si>
  <si>
    <t>1083484</t>
  </si>
  <si>
    <t>פריגו</t>
  </si>
  <si>
    <t>1130699</t>
  </si>
  <si>
    <t>529592</t>
  </si>
  <si>
    <t>קבוצת עזריאלי</t>
  </si>
  <si>
    <t>1119478</t>
  </si>
  <si>
    <t>שופרסל</t>
  </si>
  <si>
    <t>777037</t>
  </si>
  <si>
    <t>520022732</t>
  </si>
  <si>
    <t>שטראוס גרופ*</t>
  </si>
  <si>
    <t>746016</t>
  </si>
  <si>
    <t>סה"כ תל אביב 90</t>
  </si>
  <si>
    <t>אבגול*</t>
  </si>
  <si>
    <t>1100957</t>
  </si>
  <si>
    <t>או פי סי*</t>
  </si>
  <si>
    <t>1141571</t>
  </si>
  <si>
    <t>אזורים*</t>
  </si>
  <si>
    <t>715011</t>
  </si>
  <si>
    <t>איי די איי חברה לביטוח בעמ</t>
  </si>
  <si>
    <t>1129501</t>
  </si>
  <si>
    <t>513910703</t>
  </si>
  <si>
    <t>אינרום תעשיות בניה*</t>
  </si>
  <si>
    <t>1132356</t>
  </si>
  <si>
    <t>515001659</t>
  </si>
  <si>
    <t>מתכת ומוצרי בניה</t>
  </si>
  <si>
    <t>אלון דור</t>
  </si>
  <si>
    <t>1093202</t>
  </si>
  <si>
    <t>520043878</t>
  </si>
  <si>
    <t>אלקטרה מוצרי צריכה</t>
  </si>
  <si>
    <t>5010129</t>
  </si>
  <si>
    <t>520039967</t>
  </si>
  <si>
    <t>אלקטרה*</t>
  </si>
  <si>
    <t>739037</t>
  </si>
  <si>
    <t>520028911</t>
  </si>
  <si>
    <t>אנרגיקס*</t>
  </si>
  <si>
    <t>1123355</t>
  </si>
  <si>
    <t>513901371</t>
  </si>
  <si>
    <t>אפקון החזקות*</t>
  </si>
  <si>
    <t>578013</t>
  </si>
  <si>
    <t>520033473</t>
  </si>
  <si>
    <t>ארד*</t>
  </si>
  <si>
    <t>1091651</t>
  </si>
  <si>
    <t>510007800</t>
  </si>
  <si>
    <t>אלקטרוניקה ואופטיקה</t>
  </si>
  <si>
    <t>בי קומיוניקיישנס</t>
  </si>
  <si>
    <t>1107663</t>
  </si>
  <si>
    <t>514405414</t>
  </si>
  <si>
    <t>גב ים 1*</t>
  </si>
  <si>
    <t>759019</t>
  </si>
  <si>
    <t>דלתא גליל</t>
  </si>
  <si>
    <t>627034</t>
  </si>
  <si>
    <t>520025602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</si>
  <si>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</si>
  <si>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</si>
  <si>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</si>
  <si>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</si>
  <si>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</si>
  <si>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</si>
  <si>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</si>
  <si>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</si>
  <si>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</si>
  <si>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</si>
  <si>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</si>
  <si>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</si>
  <si>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</si>
  <si>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</si>
  <si>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</si>
  <si>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</si>
  <si>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יואל</t>
  </si>
  <si>
    <t>583013</t>
  </si>
  <si>
    <t>520033226</t>
  </si>
  <si>
    <t>ישרס</t>
  </si>
  <si>
    <t>613034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</si>
  <si>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</si>
  <si>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</si>
  <si>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</si>
  <si>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</si>
  <si>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</si>
  <si>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</si>
  <si>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</si>
  <si>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</si>
  <si>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</si>
  <si>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</si>
  <si>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</si>
  <si>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נובה</t>
  </si>
  <si>
    <t>1084557</t>
  </si>
  <si>
    <t>511812463</t>
  </si>
  <si>
    <t>נפטא*</t>
  </si>
  <si>
    <t>643015</t>
  </si>
  <si>
    <t>520020942</t>
  </si>
  <si>
    <t>סאפיינס</t>
  </si>
  <si>
    <t>1087659</t>
  </si>
  <si>
    <t>53368</t>
  </si>
  <si>
    <t>ספאנטק</t>
  </si>
  <si>
    <t>1090117</t>
  </si>
  <si>
    <t>512288713</t>
  </si>
  <si>
    <t>סקופ*</t>
  </si>
  <si>
    <t>288019</t>
  </si>
  <si>
    <t>520037425</t>
  </si>
  <si>
    <t>פוקס ויזל</t>
  </si>
  <si>
    <t>1087022</t>
  </si>
  <si>
    <t>512157603</t>
  </si>
  <si>
    <t>פורמולה</t>
  </si>
  <si>
    <t>256016</t>
  </si>
  <si>
    <t>520036690</t>
  </si>
  <si>
    <t>פלסאון תעשיות*</t>
  </si>
  <si>
    <t>1081603</t>
  </si>
  <si>
    <t>520042912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</si>
  <si>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</si>
  <si>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</si>
  <si>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</si>
  <si>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</si>
  <si>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</si>
  <si>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</si>
  <si>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</si>
  <si>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</si>
  <si>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</si>
  <si>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</si>
  <si>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</si>
  <si>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</si>
  <si>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</si>
  <si>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</si>
  <si>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</si>
  <si>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רציו יהש</t>
  </si>
  <si>
    <t>394015</t>
  </si>
  <si>
    <t>550012777</t>
  </si>
  <si>
    <t>שיכון ובינוי*</t>
  </si>
  <si>
    <t>1081942</t>
  </si>
  <si>
    <t>שפיר הנדסה</t>
  </si>
  <si>
    <t>1133875</t>
  </si>
  <si>
    <t>אבוגן*</t>
  </si>
  <si>
    <t>1105055</t>
  </si>
  <si>
    <t>512838723</t>
  </si>
  <si>
    <t>אוארטי*</t>
  </si>
  <si>
    <t>1086230</t>
  </si>
  <si>
    <t>513057588</t>
  </si>
  <si>
    <t>אוברסיז*</t>
  </si>
  <si>
    <t>1139617</t>
  </si>
  <si>
    <t>510490071</t>
  </si>
  <si>
    <t>אורביט</t>
  </si>
  <si>
    <t>265017</t>
  </si>
  <si>
    <t>520036153</t>
  </si>
  <si>
    <t>אוריין*</t>
  </si>
  <si>
    <t>1103506</t>
  </si>
  <si>
    <t>511068256</t>
  </si>
  <si>
    <t>אייסקיור מדיקל</t>
  </si>
  <si>
    <t>1122415</t>
  </si>
  <si>
    <t>513787804</t>
  </si>
  <si>
    <t>אילקס מדיקל</t>
  </si>
  <si>
    <t>1080753</t>
  </si>
  <si>
    <t>520042219</t>
  </si>
  <si>
    <t>אינטק פארמה</t>
  </si>
  <si>
    <t>1117795</t>
  </si>
  <si>
    <t>513022780</t>
  </si>
  <si>
    <t>אירונאוטיקס*</t>
  </si>
  <si>
    <t>1141142</t>
  </si>
  <si>
    <t>510422249</t>
  </si>
  <si>
    <t>איתמר מדיקל*</t>
  </si>
  <si>
    <t>1102458</t>
  </si>
  <si>
    <t>512434218</t>
  </si>
  <si>
    <t>אלוט תקשורת*</t>
  </si>
  <si>
    <t>1099654</t>
  </si>
  <si>
    <t>512394776</t>
  </si>
  <si>
    <t>אלספק*</t>
  </si>
  <si>
    <t>1090364</t>
  </si>
  <si>
    <t>511297541</t>
  </si>
  <si>
    <t>אלרון*</t>
  </si>
  <si>
    <t>749077</t>
  </si>
  <si>
    <t>520028036</t>
  </si>
  <si>
    <t>אמיליה פיתוח</t>
  </si>
  <si>
    <t>589010</t>
  </si>
  <si>
    <t>520014846</t>
  </si>
  <si>
    <t>אמנת*</t>
  </si>
  <si>
    <t>654012</t>
  </si>
  <si>
    <t>520040833</t>
  </si>
  <si>
    <t>אפריקה תעשיות*</t>
  </si>
  <si>
    <t>800011</t>
  </si>
  <si>
    <t>520026618</t>
  </si>
  <si>
    <t>אקסלנז*</t>
  </si>
  <si>
    <t>1104868</t>
  </si>
  <si>
    <t>513821504</t>
  </si>
  <si>
    <t>בריל*</t>
  </si>
  <si>
    <t>399014</t>
  </si>
  <si>
    <t>520038647</t>
  </si>
  <si>
    <t>ברנמילר*</t>
  </si>
  <si>
    <t>1141530</t>
  </si>
  <si>
    <t>514720374</t>
  </si>
  <si>
    <t>גולן פלסטיק*</t>
  </si>
  <si>
    <t>1091933</t>
  </si>
  <si>
    <t>513029975</t>
  </si>
  <si>
    <t>גניגר*</t>
  </si>
  <si>
    <t>1095892</t>
  </si>
  <si>
    <t>512416991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</si>
  <si>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</si>
  <si>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</si>
  <si>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</si>
  <si>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</si>
  <si>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</si>
  <si>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</si>
  <si>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</si>
  <si>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</si>
  <si>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</si>
  <si>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</si>
  <si>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</si>
  <si>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</si>
  <si>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מדטכניקה*</t>
  </si>
  <si>
    <t>253013</t>
  </si>
  <si>
    <t>520036195</t>
  </si>
  <si>
    <t>מדיגוס</t>
  </si>
  <si>
    <t>1096171</t>
  </si>
  <si>
    <t>512866971</t>
  </si>
  <si>
    <t>מדיקל קומפרישין סיסטם</t>
  </si>
  <si>
    <t>1096890</t>
  </si>
  <si>
    <t>512565730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</si>
  <si>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</si>
  <si>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</si>
  <si>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</si>
  <si>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</si>
  <si>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</si>
  <si>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</si>
  <si>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נובולוג</t>
  </si>
  <si>
    <t>1140151</t>
  </si>
  <si>
    <t>510475312</t>
  </si>
  <si>
    <t>על בד*</t>
  </si>
  <si>
    <t>625012</t>
  </si>
  <si>
    <t>520040205</t>
  </si>
  <si>
    <t>פטרוכימיים</t>
  </si>
  <si>
    <t>756015</t>
  </si>
  <si>
    <t>520029315</t>
  </si>
  <si>
    <t>פלאזה סנטרס</t>
  </si>
  <si>
    <t>1109917</t>
  </si>
  <si>
    <t>33248324</t>
  </si>
  <si>
    <t>פלסטופיל*</t>
  </si>
  <si>
    <t>1092840</t>
  </si>
  <si>
    <t>513681247</t>
  </si>
  <si>
    <t>פלרם*</t>
  </si>
  <si>
    <t>644013</t>
  </si>
  <si>
    <t>520039843</t>
  </si>
  <si>
    <t>פריון נטוורק</t>
  </si>
  <si>
    <t>1095819</t>
  </si>
  <si>
    <t>512849498</t>
  </si>
  <si>
    <t>קו מנחה*</t>
  </si>
  <si>
    <t>271015</t>
  </si>
  <si>
    <t>520036997</t>
  </si>
  <si>
    <t>קסטרו*</t>
  </si>
  <si>
    <t>280016</t>
  </si>
  <si>
    <t>520037649</t>
  </si>
  <si>
    <t>רבל אי.סי.אס בעמ*</t>
  </si>
  <si>
    <t>1103878</t>
  </si>
  <si>
    <t>513506329</t>
  </si>
  <si>
    <t>רדהיל</t>
  </si>
  <si>
    <t>1122381</t>
  </si>
  <si>
    <t>514304005</t>
  </si>
  <si>
    <t>רם און*</t>
  </si>
  <si>
    <t>1090943</t>
  </si>
  <si>
    <t>512776964</t>
  </si>
  <si>
    <t>תדיר גן</t>
  </si>
  <si>
    <t>1090141</t>
  </si>
  <si>
    <t>511870891</t>
  </si>
  <si>
    <t>AMDOCS LTD</t>
  </si>
  <si>
    <t>GB0022569080</t>
  </si>
  <si>
    <t>NYSE</t>
  </si>
  <si>
    <t>בלומברג</t>
  </si>
  <si>
    <t>511251217</t>
  </si>
  <si>
    <t>Software &amp; Services</t>
  </si>
  <si>
    <t>CAESAR STONE SDO</t>
  </si>
  <si>
    <t>IL0011259137</t>
  </si>
  <si>
    <t>NASDAQ</t>
  </si>
  <si>
    <t>511439507</t>
  </si>
  <si>
    <t>MATERIALS</t>
  </si>
  <si>
    <t>CHECK POINT SOFTWARE TECH</t>
  </si>
  <si>
    <t>IL0010824113</t>
  </si>
  <si>
    <t>520042821</t>
  </si>
  <si>
    <t>INTEC PHARMA LTD</t>
  </si>
  <si>
    <t>IL0011177958</t>
  </si>
  <si>
    <t>ITURAN LOCATION AND CONTROL</t>
  </si>
  <si>
    <t>IL0010818685</t>
  </si>
  <si>
    <t>520043811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</si>
  <si>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</si>
  <si>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</si>
  <si>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</si>
  <si>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</si>
  <si>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</si>
  <si>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</si>
  <si>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</si>
  <si>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</si>
  <si>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</si>
  <si>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</si>
  <si>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NOVA MEASURING INSTRUMENTS</t>
  </si>
  <si>
    <t>IL0010845571</t>
  </si>
  <si>
    <t>ORBOTECH LTD</t>
  </si>
  <si>
    <t>IL0010823388</t>
  </si>
  <si>
    <t>520035213</t>
  </si>
  <si>
    <t>Technology Hardware &amp; Equipment</t>
  </si>
  <si>
    <t>ORMAT TECHNOLOGIES INC*</t>
  </si>
  <si>
    <t>US6866881021</t>
  </si>
  <si>
    <t>REDHILL BIOPHARMA LTD ADR</t>
  </si>
  <si>
    <t>US7574681034</t>
  </si>
  <si>
    <t>SAPIENS INTERNATIONAL CORP</t>
  </si>
  <si>
    <t>ANN7716A1513</t>
  </si>
  <si>
    <t>sodastream international</t>
  </si>
  <si>
    <t>IL0011213001</t>
  </si>
  <si>
    <t>SOLAREDGE TECHNOLOGIES</t>
  </si>
  <si>
    <t>US83417M1045</t>
  </si>
  <si>
    <t>513865329</t>
  </si>
  <si>
    <t>Semiconductors &amp; Semiconductor</t>
  </si>
  <si>
    <t>TOWER SEMICONDUCTOR LTD</t>
  </si>
  <si>
    <t>IL0010823792</t>
  </si>
  <si>
    <t>VERINT SYSTEMS</t>
  </si>
  <si>
    <t>US92343X1000</t>
  </si>
  <si>
    <t>512704867</t>
  </si>
  <si>
    <t>WIX.COM LTD</t>
  </si>
  <si>
    <t>IL0011301780</t>
  </si>
  <si>
    <t>513881177</t>
  </si>
  <si>
    <t>ABB LTD REG</t>
  </si>
  <si>
    <t>CH0012221716</t>
  </si>
  <si>
    <t>Capital Goods</t>
  </si>
  <si>
    <t>פרנק שווצרי</t>
  </si>
  <si>
    <t>ADIDAS AG</t>
  </si>
  <si>
    <t>DE000A1EWWW0</t>
  </si>
  <si>
    <t>ALEXANDRIA REAL ESTATE EQUIT</t>
  </si>
  <si>
    <t>US0152711091</t>
  </si>
  <si>
    <t>ALLIANZ SE REG</t>
  </si>
  <si>
    <t>DE0008404005</t>
  </si>
  <si>
    <t>Insurance</t>
  </si>
  <si>
    <t>ALPHABET INC CL C</t>
  </si>
  <si>
    <t>US02079K1079</t>
  </si>
  <si>
    <t>AMAZON.COM INC</t>
  </si>
  <si>
    <t>US0231351067</t>
  </si>
  <si>
    <t>Retailing</t>
  </si>
  <si>
    <t>AMERICAN EXPRESS</t>
  </si>
  <si>
    <t>US0258161092</t>
  </si>
  <si>
    <t>Diversified Financial Services</t>
  </si>
  <si>
    <t>APPLE INC</t>
  </si>
  <si>
    <t>US0378331005</t>
  </si>
  <si>
    <t>APTIV PLC</t>
  </si>
  <si>
    <t>JE00B783TY65</t>
  </si>
  <si>
    <t>ASOS</t>
  </si>
  <si>
    <t>GB0030927254</t>
  </si>
  <si>
    <t>ASSICURAZIONI GENERALI</t>
  </si>
  <si>
    <t>IT0000062072</t>
  </si>
  <si>
    <t>AXA SA</t>
  </si>
  <si>
    <t>FR0000120628</t>
  </si>
  <si>
    <t>ל.ר.</t>
  </si>
  <si>
    <t>AXEL SPRINGER</t>
  </si>
  <si>
    <t>DE0005501357</t>
  </si>
  <si>
    <t>Media</t>
  </si>
  <si>
    <t>BANCO BRADESCO ADR</t>
  </si>
  <si>
    <t>US0594603039</t>
  </si>
  <si>
    <t>Banks</t>
  </si>
  <si>
    <t>BANK OF AMERICA CORP</t>
  </si>
  <si>
    <t>US0605051046</t>
  </si>
  <si>
    <t>BARCLAYS PLC</t>
  </si>
  <si>
    <t>GB0031348658</t>
  </si>
  <si>
    <t>BECTON DICKINSON AND CO</t>
  </si>
  <si>
    <t>US0758871091</t>
  </si>
  <si>
    <t>BHP BILLITON</t>
  </si>
  <si>
    <t>GB0000566504</t>
  </si>
  <si>
    <t>BLACKROCK</t>
  </si>
  <si>
    <t>US09247X1019</t>
  </si>
  <si>
    <t>BNP PARIBAS</t>
  </si>
  <si>
    <t>FR0000131104</t>
  </si>
  <si>
    <t>BOOKING HOLDINGS INC</t>
  </si>
  <si>
    <t>US09857L1089</t>
  </si>
  <si>
    <t>BOSTON PROPERTIES INC</t>
  </si>
  <si>
    <t>US1011211018</t>
  </si>
  <si>
    <t>BP PLC</t>
  </si>
  <si>
    <t>GB0007980591</t>
  </si>
  <si>
    <t>CARREFOUR SA</t>
  </si>
  <si>
    <t>FR0000120172</t>
  </si>
  <si>
    <t>Food &amp; Staples Retailing</t>
  </si>
  <si>
    <t>CF INDUSTRIES HOLDINGS INC</t>
  </si>
  <si>
    <t>US1252691001</t>
  </si>
  <si>
    <t>CHEVRON CORP</t>
  </si>
  <si>
    <t>US1667641005</t>
  </si>
  <si>
    <t>CHINA CONSTRUCTION BANK H</t>
  </si>
  <si>
    <t>CNE1000002H1</t>
  </si>
  <si>
    <t>HKSE</t>
  </si>
  <si>
    <t>CISCO SYSTEMS</t>
  </si>
  <si>
    <t>US17275R1023</t>
  </si>
  <si>
    <t>CITIGROUP INC</t>
  </si>
  <si>
    <t>US1729674242</t>
  </si>
  <si>
    <t>COMPAGNIE DE SAINT GOBAIN</t>
  </si>
  <si>
    <t>FR0000125007</t>
  </si>
  <si>
    <t>DANONE</t>
  </si>
  <si>
    <t>FR0000120644</t>
  </si>
  <si>
    <t>Food &amp; Beverage &amp; Tobacco</t>
  </si>
  <si>
    <t>DELIVERY HERO AG</t>
  </si>
  <si>
    <t>DE000A2E4K43</t>
  </si>
  <si>
    <t>DELTA AIR LINES</t>
  </si>
  <si>
    <t>US2473617023</t>
  </si>
  <si>
    <t>Transportation</t>
  </si>
  <si>
    <t>DEUTSCHE POST AG REG</t>
  </si>
  <si>
    <t>DE0005552004</t>
  </si>
  <si>
    <t>EIFFAGE</t>
  </si>
  <si>
    <t>FR0000130452</t>
  </si>
  <si>
    <t>ENI SPA</t>
  </si>
  <si>
    <t>IT0003132476</t>
  </si>
  <si>
    <t>ERICSSON LM B SHS</t>
  </si>
  <si>
    <t>SE0000108656</t>
  </si>
  <si>
    <t>EXPEDIA INC</t>
  </si>
  <si>
    <t>US30212P3038</t>
  </si>
  <si>
    <t>EXXON MOBIL CORP</t>
  </si>
  <si>
    <t>US30231G1022</t>
  </si>
  <si>
    <t>FACEBOOK INC A</t>
  </si>
  <si>
    <t>US30303M1027</t>
  </si>
  <si>
    <t>GOLDMAN SACHS GROUP INC</t>
  </si>
  <si>
    <t>US38141G1040</t>
  </si>
  <si>
    <t>IND &amp; COMM BK OF CHINA H</t>
  </si>
  <si>
    <t>CNE1000003G1</t>
  </si>
  <si>
    <t>ITAU UNIBANCO H SPON PRF ADR</t>
  </si>
  <si>
    <t>US4655621062</t>
  </si>
  <si>
    <t>JPMORGAN CHASE</t>
  </si>
  <si>
    <t>US46625H1005</t>
  </si>
  <si>
    <t>JUST EAT PLC</t>
  </si>
  <si>
    <t>GB00BKX5CN86</t>
  </si>
  <si>
    <t>K S AG REG</t>
  </si>
  <si>
    <t>DE000KSAG888</t>
  </si>
  <si>
    <t>KONINKLIJKE PHILIPS NV</t>
  </si>
  <si>
    <t>NL0000009538</t>
  </si>
  <si>
    <t>LLOYDS BANKING GROUP PLC</t>
  </si>
  <si>
    <t>GB0008706128</t>
  </si>
  <si>
    <t>MASTERCARD INC CLASS A</t>
  </si>
  <si>
    <t>US57636Q1040</t>
  </si>
  <si>
    <t>MERCK &amp; CO. INC</t>
  </si>
  <si>
    <t>US58933Y1055</t>
  </si>
  <si>
    <t>MICROSOFT CORP</t>
  </si>
  <si>
    <t>US5949181045</t>
  </si>
  <si>
    <t>TELECOMMUNICATION SERVICES</t>
  </si>
  <si>
    <t>MOODY`S</t>
  </si>
  <si>
    <t>US6153691059</t>
  </si>
  <si>
    <t>MOSAIC CO/THE</t>
  </si>
  <si>
    <t>US61945C1036</t>
  </si>
  <si>
    <t>MYLAN</t>
  </si>
  <si>
    <t>NL0011031208</t>
  </si>
  <si>
    <t>Pharmaceuticals&amp; Biotechnology</t>
  </si>
  <si>
    <t>NIKE INC CL B</t>
  </si>
  <si>
    <t>US6541061031</t>
  </si>
  <si>
    <t>NOKIA OYJ</t>
  </si>
  <si>
    <t>FI0009000681</t>
  </si>
  <si>
    <t>NUTRIEN LTD</t>
  </si>
  <si>
    <t>CA67077M1086</t>
  </si>
  <si>
    <t>ORACLE CORP</t>
  </si>
  <si>
    <t>US68389X1054</t>
  </si>
  <si>
    <t>PAYPAL HOLDINGS INC</t>
  </si>
  <si>
    <t>US70450Y1038</t>
  </si>
  <si>
    <t>PFIZER INC</t>
  </si>
  <si>
    <t>US7170811035</t>
  </si>
  <si>
    <t>PROLOGIS INC</t>
  </si>
  <si>
    <t>US74340W1036</t>
  </si>
  <si>
    <t>PUBLICIS GROUPE</t>
  </si>
  <si>
    <t>FR0000130577</t>
  </si>
  <si>
    <t>RIO TINTO PLC</t>
  </si>
  <si>
    <t>GB0007188757</t>
  </si>
  <si>
    <t>ROCHE HOLDING AG GENUSSCHEIN</t>
  </si>
  <si>
    <t>CH0012032048</t>
  </si>
  <si>
    <t>ROYAL DUTCH SHELL PLC A SHS</t>
  </si>
  <si>
    <t>GB00B03MLX29</t>
  </si>
  <si>
    <t>S&amp;P GLOBAL</t>
  </si>
  <si>
    <t>US78409V1044</t>
  </si>
  <si>
    <t>SIEMENS AG REG</t>
  </si>
  <si>
    <t>DE0007236101</t>
  </si>
  <si>
    <t>SL GREEN REALTY CORP</t>
  </si>
  <si>
    <t>US78440X1019</t>
  </si>
  <si>
    <t>SOUTHWEST AIRLINES</t>
  </si>
  <si>
    <t>US8447411088</t>
  </si>
  <si>
    <t>SYNCHRONY FINANCIAL</t>
  </si>
  <si>
    <t>US87165B1035</t>
  </si>
  <si>
    <t>TOTAL SA</t>
  </si>
  <si>
    <t>FR0000120271</t>
  </si>
  <si>
    <t>UNITED CONTINENTAL HOLDINGS</t>
  </si>
  <si>
    <t>US9100471096</t>
  </si>
  <si>
    <t>US BANCORP</t>
  </si>
  <si>
    <t>US9029733048</t>
  </si>
  <si>
    <t>VINCI SA</t>
  </si>
  <si>
    <t>FR0000125486</t>
  </si>
  <si>
    <t>VISA</t>
  </si>
  <si>
    <t>US92826C8394</t>
  </si>
  <si>
    <t>VOLKSWAGEN AG PREF</t>
  </si>
  <si>
    <t>DE0007664039</t>
  </si>
  <si>
    <t>WAL MART STORES INC</t>
  </si>
  <si>
    <t>US9311421039</t>
  </si>
  <si>
    <t>WELLS FARGO &amp; CO</t>
  </si>
  <si>
    <t>US9497461015</t>
  </si>
  <si>
    <t>WPP</t>
  </si>
  <si>
    <t>JE00B8KF9B49</t>
  </si>
  <si>
    <t>ZALANDO</t>
  </si>
  <si>
    <t>DE000ZAL1111</t>
  </si>
  <si>
    <t>פסגות סל תל אביב בנקים סדרה 2</t>
  </si>
  <si>
    <t>1096437</t>
  </si>
  <si>
    <t>513464289</t>
  </si>
  <si>
    <t>מניות</t>
  </si>
  <si>
    <t>תכלית תא 125</t>
  </si>
  <si>
    <t>1091818</t>
  </si>
  <si>
    <t>513540310</t>
  </si>
  <si>
    <t>פסגות סל מקמ</t>
  </si>
  <si>
    <t>1112879</t>
  </si>
  <si>
    <t>אג"ח</t>
  </si>
  <si>
    <t>פסגות תל בונד 60 סדרה 1</t>
  </si>
  <si>
    <t>1109420</t>
  </si>
  <si>
    <t>פסגות תל בונד 60 סדרה 2</t>
  </si>
  <si>
    <t>1109479</t>
  </si>
  <si>
    <t>קסם תל בונד 60</t>
  </si>
  <si>
    <t>1109248</t>
  </si>
  <si>
    <t>520041989</t>
  </si>
  <si>
    <t>AMUNDI ETF MSCI EM ASIA UCIT</t>
  </si>
  <si>
    <t>LU1681044563</t>
  </si>
  <si>
    <t>AMUNDI ETF MSCI EUROPE BANKS</t>
  </si>
  <si>
    <t>FR0010688176</t>
  </si>
  <si>
    <t>AMUNDI ETF MSCI EUROPE TELEC</t>
  </si>
  <si>
    <t>FR0010713735</t>
  </si>
  <si>
    <t>CONSUMER DISCRETIONARY SELT</t>
  </si>
  <si>
    <t>US81369Y4070</t>
  </si>
  <si>
    <t>CONSUMER STAPLES SPDR</t>
  </si>
  <si>
    <t>US81369Y3080</t>
  </si>
  <si>
    <t>DAIWA ETF TOPIX</t>
  </si>
  <si>
    <t>JP3027620008</t>
  </si>
  <si>
    <t>DBX FTSE EPRA DEV EUR DR</t>
  </si>
  <si>
    <t>LU0489337690</t>
  </si>
  <si>
    <t>DBX HARVEST CSI 300 1D</t>
  </si>
  <si>
    <t>LU0875160326</t>
  </si>
  <si>
    <t>DBX MSCI EMU 1D</t>
  </si>
  <si>
    <t>LU0846194776</t>
  </si>
  <si>
    <t>DBX MSCI NORDIC 1D</t>
  </si>
  <si>
    <t>IE00B9MRHC27</t>
  </si>
  <si>
    <t>DBX S&amp;P GLOBAL INFRASTRUC 1C</t>
  </si>
  <si>
    <t>LU0322253229</t>
  </si>
  <si>
    <t>ENERGY SELECT SECTOR SPDR</t>
  </si>
  <si>
    <t>US81369Y5069</t>
  </si>
  <si>
    <t>FRANKLIN FTSE BRAZIL ETF</t>
  </si>
  <si>
    <t>US35473P8352</t>
  </si>
  <si>
    <t>HEALTH CARE SELECT SECTOR</t>
  </si>
  <si>
    <t>US81369Y2090</t>
  </si>
  <si>
    <t>HORIZONS S&amp;P/TSX 60 INDEX</t>
  </si>
  <si>
    <t>CA44049A1241</t>
  </si>
  <si>
    <t>INDUSTRIAL SELECT SECT SPDR</t>
  </si>
  <si>
    <t>US81369Y7040</t>
  </si>
  <si>
    <t>ISHARE EUR 600 AUTO&amp;PARTS DE</t>
  </si>
  <si>
    <t>DE000A0Q4R28</t>
  </si>
  <si>
    <t>ISHARES CHINA LARGE CAP</t>
  </si>
  <si>
    <t>IE00B02KXK85</t>
  </si>
  <si>
    <t>ISHARES CORE EURO STOXX 50</t>
  </si>
  <si>
    <t>IE00B53L3W79</t>
  </si>
  <si>
    <t>ISHARES CORE MSCI EMERGING</t>
  </si>
  <si>
    <t>US46434G1031</t>
  </si>
  <si>
    <t>ISHARES CRNCY HEDGD MSCI EM</t>
  </si>
  <si>
    <t>US46434G5099</t>
  </si>
  <si>
    <t>ISHARES DJ CONSRU</t>
  </si>
  <si>
    <t>US4642887529</t>
  </si>
  <si>
    <t>ISHARES DJ US MEDICAL DEVICE</t>
  </si>
  <si>
    <t>US4642888105</t>
  </si>
  <si>
    <t>ISHARES DJ US TRANSPORT AVG</t>
  </si>
  <si>
    <t>US4642871929</t>
  </si>
  <si>
    <t>ISHARES EUR600 INSURANCE (DE)</t>
  </si>
  <si>
    <t>DE000A0H08K7</t>
  </si>
  <si>
    <t>Ishares FTSE 100</t>
  </si>
  <si>
    <t>IE0005042456</t>
  </si>
  <si>
    <t>ISHARES FTSE CHINA 25 INDEX</t>
  </si>
  <si>
    <t>US4642871846</t>
  </si>
  <si>
    <t>ISHARES MSCI EMU SML C ACC</t>
  </si>
  <si>
    <t>IE00B3VWMM18</t>
  </si>
  <si>
    <t>ISHARES NASDAQ BIOTECH INDX</t>
  </si>
  <si>
    <t>US4642875565</t>
  </si>
  <si>
    <t>ISHARES S&amp;P LATIN AMERICA 40</t>
  </si>
  <si>
    <t>US4642873909</t>
  </si>
  <si>
    <t>ISHR EUR600 IND GDS&amp;SERV (DE)</t>
  </si>
  <si>
    <t>DE000A0H08J9</t>
  </si>
  <si>
    <t>LYXOR ETF STOXX OIL &amp; GAS</t>
  </si>
  <si>
    <t>FR0010344960</t>
  </si>
  <si>
    <t>LYXOR STOXX BASIC RSRCES</t>
  </si>
  <si>
    <t>FR0010345389</t>
  </si>
  <si>
    <t>LYXOR STOXX EUROPE 600 BKS UCITS</t>
  </si>
  <si>
    <t>FR0010345371</t>
  </si>
  <si>
    <t>LYXOR UCITS ETS EU STOX BANK</t>
  </si>
  <si>
    <t>FR0011645647</t>
  </si>
  <si>
    <t>MARKET VECTORS OIL SERVICE</t>
  </si>
  <si>
    <t>US92189F7188</t>
  </si>
  <si>
    <t>MARKET VECTORS SEMICONDUCTOR</t>
  </si>
  <si>
    <t>US92189F6768</t>
  </si>
  <si>
    <t>SOURCE EURO STOXX OPT BANKS</t>
  </si>
  <si>
    <t>IE00B3Q19T94</t>
  </si>
  <si>
    <t>SOURCE MORNINGSTAR US ENERGY</t>
  </si>
  <si>
    <t>IE00B94ZB998</t>
  </si>
  <si>
    <t>SOURCE S&amp;P 500 UCITS ETF</t>
  </si>
  <si>
    <t>IE00B3YCGJ38</t>
  </si>
  <si>
    <t>SPDR KBW REGIONAL BANKING ET</t>
  </si>
  <si>
    <t>US78464A6982</t>
  </si>
  <si>
    <t>SPDR MSCI EUROPE CONSUMER ST</t>
  </si>
  <si>
    <t>IE00BKWQ0D84</t>
  </si>
  <si>
    <t>SPDR S AND P HOMEBUILDERS ETF</t>
  </si>
  <si>
    <t>US78464A8889</t>
  </si>
  <si>
    <t>UBS ETF MSCI EMU SMALL CAP</t>
  </si>
  <si>
    <t>LU0671493277</t>
  </si>
  <si>
    <t>VANGUARD AUST SHARES IDX ETF</t>
  </si>
  <si>
    <t>AU000000VAS1</t>
  </si>
  <si>
    <t>Vanguard info tech ETF</t>
  </si>
  <si>
    <t>US92204A7028</t>
  </si>
  <si>
    <t>VANGUARD REIT ETF</t>
  </si>
  <si>
    <t>US9229085538</t>
  </si>
  <si>
    <t>VANGUARD S&amp;P 500 ETF</t>
  </si>
  <si>
    <t>US9229083632</t>
  </si>
  <si>
    <t>VANGUARD S&amp;P 500 UCITS ETF</t>
  </si>
  <si>
    <t>IE00B3XXRP09</t>
  </si>
  <si>
    <t>WISDOMTREE INDIA EARNINGS</t>
  </si>
  <si>
    <t>US97717W4226</t>
  </si>
  <si>
    <t>WISDOMTREE JPN S/C DVD FUND</t>
  </si>
  <si>
    <t>US97717W8367</t>
  </si>
  <si>
    <t>XTRACKERS MSCI EMERGING MARKET</t>
  </si>
  <si>
    <t>US2330511013</t>
  </si>
  <si>
    <t>DB X TR II TRX CROSSOVER 5 Y</t>
  </si>
  <si>
    <t>LU0290359032</t>
  </si>
  <si>
    <t>ISHARES JP MORGAN USD EM CORP</t>
  </si>
  <si>
    <t>IE00B6TLBW47</t>
  </si>
  <si>
    <t>ISHARES MARKIT IBOXX $ HIGH</t>
  </si>
  <si>
    <t>IE00B4PY7Y77</t>
  </si>
  <si>
    <t>ISHARES USD CORP BND</t>
  </si>
  <si>
    <t>IE0032895942</t>
  </si>
  <si>
    <t>SPDR BARCLAYS CAPITAL HIGH</t>
  </si>
  <si>
    <t>US78464A4177</t>
  </si>
  <si>
    <t>SPDR EMERGING MKTS LOCAL BD</t>
  </si>
  <si>
    <t>IE00B4613386</t>
  </si>
  <si>
    <t>SPDR PORTFOLIO INTERMEDIATE</t>
  </si>
  <si>
    <t>US78464A3757</t>
  </si>
  <si>
    <t>VANGUARD S.T CORP BOND</t>
  </si>
  <si>
    <t>US92206C4096</t>
  </si>
  <si>
    <t>UBS LUX BD USD</t>
  </si>
  <si>
    <t>LU0396367608</t>
  </si>
  <si>
    <t>BBB+</t>
  </si>
  <si>
    <t>S&amp;P</t>
  </si>
  <si>
    <t>EURIZON EASYFND BND HI YL Z</t>
  </si>
  <si>
    <t>LU0335991534</t>
  </si>
  <si>
    <t>BB-</t>
  </si>
  <si>
    <t>NEUBER BERMAN H/Y BD I2A</t>
  </si>
  <si>
    <t>IE00B8QBJF01</t>
  </si>
  <si>
    <t>NOMURA US HIGH YLD BD I USD</t>
  </si>
  <si>
    <t>IE00B3RW8498</t>
  </si>
  <si>
    <t>B+</t>
  </si>
  <si>
    <t>Pioneer Funds US HY</t>
  </si>
  <si>
    <t>LU0132199406</t>
  </si>
  <si>
    <t>ABERDEEN GL LATIN AM EQ I2</t>
  </si>
  <si>
    <t>LU0396315128</t>
  </si>
  <si>
    <t>NR</t>
  </si>
  <si>
    <t>ABERDEEN GL NOR AM SM CP I2A</t>
  </si>
  <si>
    <t>LU0566484704</t>
  </si>
  <si>
    <t>AMUNDI IND MSCI EMU IEC</t>
  </si>
  <si>
    <t>LU0389810994</t>
  </si>
  <si>
    <t>BRANDES EURPN VALUE I EUR</t>
  </si>
  <si>
    <t>IE0031574977</t>
  </si>
  <si>
    <t>COMGEST GROWTH EUROPE EUR IA</t>
  </si>
  <si>
    <t>IE00B5WN3467</t>
  </si>
  <si>
    <t>Constellation Fund SPC</t>
  </si>
  <si>
    <t>KYG238261377</t>
  </si>
  <si>
    <t>CS INDEX LUX EQ EMU QB EUR</t>
  </si>
  <si>
    <t>LU1390074414</t>
  </si>
  <si>
    <t>KOTAK FUNDS IND MIDCP  JA USD</t>
  </si>
  <si>
    <t>LU0675383409</t>
  </si>
  <si>
    <t>MARKETFIELD FUND OFFSHORE SP</t>
  </si>
  <si>
    <t>KYG582251891</t>
  </si>
  <si>
    <t>MATTHEWS ASIA TIGER</t>
  </si>
  <si>
    <t>LU0491816475</t>
  </si>
  <si>
    <t>PineBridge India</t>
  </si>
  <si>
    <t>IE00B0JY6L58</t>
  </si>
  <si>
    <t>Schroders Asia ex Japan</t>
  </si>
  <si>
    <t>LU0106259988</t>
  </si>
  <si>
    <t>SEB Fund 1  NORDIC FD  C</t>
  </si>
  <si>
    <t>LU0030165871</t>
  </si>
  <si>
    <t>Tokio Marine Japan</t>
  </si>
  <si>
    <t>IE00BYYTL417</t>
  </si>
  <si>
    <t>VANGUARD EMR MK ST IN USD IN</t>
  </si>
  <si>
    <t>IE0031787223</t>
  </si>
  <si>
    <t>כתבי אופציה בישראל</t>
  </si>
  <si>
    <t>איתמר אופציה 4</t>
  </si>
  <si>
    <t>1137017</t>
  </si>
  <si>
    <t>ברנמילר אפ 1*</t>
  </si>
  <si>
    <t>1143494</t>
  </si>
  <si>
    <t>מדיגוס אופציה 9</t>
  </si>
  <si>
    <t>1135979</t>
  </si>
  <si>
    <t>E MINI RUSS 2000 JUN18</t>
  </si>
  <si>
    <t>RTYM8</t>
  </si>
  <si>
    <t>EURO STOXX 50 JUN18</t>
  </si>
  <si>
    <t>VGM8</t>
  </si>
  <si>
    <t>FTSE 100 INDEX FUT JUN18</t>
  </si>
  <si>
    <t>Z M8</t>
  </si>
  <si>
    <t>S&amp;P500 EMINI FUT JUN18</t>
  </si>
  <si>
    <t>ESM8</t>
  </si>
  <si>
    <t>SPI 200 FUTURES JUN18</t>
  </si>
  <si>
    <t>XPM8</t>
  </si>
  <si>
    <t>TOPIX INDX FUTR JUN18</t>
  </si>
  <si>
    <t>TPM8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</si>
  <si>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</si>
  <si>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</si>
  <si>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</si>
  <si>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</si>
  <si>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</si>
  <si>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</si>
  <si>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עירית רעננה 5% 2021</t>
  </si>
  <si>
    <t>1098698</t>
  </si>
  <si>
    <t>500287008</t>
  </si>
  <si>
    <t>רפאל אגח ג רצף מוסדי</t>
  </si>
  <si>
    <t>1140276</t>
  </si>
  <si>
    <t>520042185</t>
  </si>
  <si>
    <t>חשמל צמוד 2020   אגח ל.ס</t>
  </si>
  <si>
    <t>6000111</t>
  </si>
  <si>
    <t>אגח ל.ס חשמל 2022</t>
  </si>
  <si>
    <t>6000129</t>
  </si>
  <si>
    <t>נתיבי גז  סדרה א ל.ס 5.6%</t>
  </si>
  <si>
    <t>1103084</t>
  </si>
  <si>
    <t>513436394</t>
  </si>
  <si>
    <t>קניון אבנת ל.ס סדרה א 5.3%</t>
  </si>
  <si>
    <t>1094820</t>
  </si>
  <si>
    <t>513698365</t>
  </si>
  <si>
    <t>שטרהון נדחה פועלים ג ל.ס 5.75%</t>
  </si>
  <si>
    <t>6620280</t>
  </si>
  <si>
    <t>אספיסי אל עד 6.7%   סדרה 3</t>
  </si>
  <si>
    <t>1093939</t>
  </si>
  <si>
    <t>אלון  חברה לדלק ל.ס</t>
  </si>
  <si>
    <t>1101567</t>
  </si>
  <si>
    <t>520041690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</si>
  <si>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</si>
  <si>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</si>
  <si>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</si>
  <si>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</si>
  <si>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</si>
  <si>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</si>
  <si>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</si>
  <si>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אמקור א</t>
  </si>
  <si>
    <t>1133545</t>
  </si>
  <si>
    <t>510064603</t>
  </si>
  <si>
    <t>אורמת אגח 2*</t>
  </si>
  <si>
    <t>1139161</t>
  </si>
  <si>
    <t>אורמת אגח 3*</t>
  </si>
  <si>
    <t>1139179</t>
  </si>
  <si>
    <t>צים אג"ח סדרה ד רצף מוסדיים</t>
  </si>
  <si>
    <t>6510069</t>
  </si>
  <si>
    <t>520015041</t>
  </si>
  <si>
    <t>RUBY PIPELINE 6 04/22</t>
  </si>
  <si>
    <t>USU7501KAB71</t>
  </si>
  <si>
    <t>BBB-</t>
  </si>
  <si>
    <t>FITCH</t>
  </si>
  <si>
    <t>אלון דלק מניה לא סחירה</t>
  </si>
  <si>
    <t>צים מניה</t>
  </si>
  <si>
    <t>347283</t>
  </si>
  <si>
    <t>סה"כ קרנות השקעה</t>
  </si>
  <si>
    <t>סה"כ קרנות השקעה בישראל</t>
  </si>
  <si>
    <t>Orbimed Israel Partners II LP</t>
  </si>
  <si>
    <t>TENE GROWTH CAPITAL IV</t>
  </si>
  <si>
    <t>סה"כ קרנות השקעה בחו"ל</t>
  </si>
  <si>
    <t>Horsley Bridge XII Ventures</t>
  </si>
  <si>
    <t>MAGMA GROWTH EQUITY I</t>
  </si>
  <si>
    <t>Strategic Investors Fund VIII LP</t>
  </si>
  <si>
    <t>Waterton Residential P V XIII</t>
  </si>
  <si>
    <t xml:space="preserve"> ICG SDP III</t>
  </si>
  <si>
    <t>Apollo Natural Resources Partners II LP</t>
  </si>
  <si>
    <t>Ares PCS LP*</t>
  </si>
  <si>
    <t>co investment Anesthesia</t>
  </si>
  <si>
    <t>Copenhagen Infrastructure III</t>
  </si>
  <si>
    <t>CRECH V</t>
  </si>
  <si>
    <t>Crescent MPVIIC LP</t>
  </si>
  <si>
    <t>Dover Street IX LP</t>
  </si>
  <si>
    <t>harbourvest A</t>
  </si>
  <si>
    <t>HarbourVest Co Inv DNLD</t>
  </si>
  <si>
    <t>Harbourvest co inv perston</t>
  </si>
  <si>
    <t>harbourvest part' co inv fund IV</t>
  </si>
  <si>
    <t>harbourvest Sec gridiron</t>
  </si>
  <si>
    <t>HIG harbourvest Tranche B</t>
  </si>
  <si>
    <t>INCLINE</t>
  </si>
  <si>
    <t>InfraRed Infrastructure Fund V</t>
  </si>
  <si>
    <t>Kartesia Credit Opportunities IV SCS</t>
  </si>
  <si>
    <t>Migdal HarbourVes Cruise.co.uk</t>
  </si>
  <si>
    <t>Migdal HarbourVes Elatec</t>
  </si>
  <si>
    <t>Migdal HarbourVes project Draco</t>
  </si>
  <si>
    <t>Migdal HarbourVest Tranche B</t>
  </si>
  <si>
    <t>ORCC</t>
  </si>
  <si>
    <t>Pamlico capital IV</t>
  </si>
  <si>
    <t>Permira CSIII LP</t>
  </si>
  <si>
    <t>project Celtics</t>
  </si>
  <si>
    <t>Senior Loan Fund I A SLP</t>
  </si>
  <si>
    <t>Thoma Bravo Fund XII A  L P</t>
  </si>
  <si>
    <t>VESTCOM</t>
  </si>
  <si>
    <t>Warburg Pincus China LP</t>
  </si>
  <si>
    <t>סה"כ כתבי אופציה בישראל:</t>
  </si>
  <si>
    <t>אפריקה תעשיות הלוואה אופציה לא סחירה*</t>
  </si>
  <si>
    <t>3153001</t>
  </si>
  <si>
    <t>REDHILL WARRANT</t>
  </si>
  <si>
    <t>52290</t>
  </si>
  <si>
    <t>₪ / מט"ח</t>
  </si>
  <si>
    <t>+ILS/-EUR 4.1621 17-04-18 (12) +121</t>
  </si>
  <si>
    <t>10002442</t>
  </si>
  <si>
    <t>+ILS/-EUR 4.3645 06-06-18 (10) +95</t>
  </si>
  <si>
    <t>10002524</t>
  </si>
  <si>
    <t>+ILS/-USD 3.33 05-02-19 (10) --700</t>
  </si>
  <si>
    <t>10002501</t>
  </si>
  <si>
    <t>+ILS/-USD 3.34 22-01-19 (10) --663</t>
  </si>
  <si>
    <t>10002478</t>
  </si>
  <si>
    <t>+ILS/-USD 3.3492 24-01-19 (10) --668</t>
  </si>
  <si>
    <t>10002480</t>
  </si>
  <si>
    <t>+ILS/-USD 3.3511 31-01-19 (12) --689</t>
  </si>
  <si>
    <t>10002493</t>
  </si>
  <si>
    <t>+ILS/-USD 3.3566 17-01-19 (10) --669</t>
  </si>
  <si>
    <t>10002489</t>
  </si>
  <si>
    <t>+ILS/-USD 3.3865 24-04-18 (10) --135</t>
  </si>
  <si>
    <t>10002499</t>
  </si>
  <si>
    <t>+ILS/-USD 3.3915 19-12-18 (10) --590</t>
  </si>
  <si>
    <t>10002464</t>
  </si>
  <si>
    <t>+ILS/-USD 3.4041 02-05-18 (12) --159</t>
  </si>
  <si>
    <t>10002491</t>
  </si>
  <si>
    <t>+ILS/-USD 3.42 21-06-18 (10) -237</t>
  </si>
  <si>
    <t>10002511</t>
  </si>
  <si>
    <t>+ILS/-USD 3.4634 18-07-18 (10) --266</t>
  </si>
  <si>
    <t>10002541</t>
  </si>
  <si>
    <t>+ILS/-USD 3.4647 26-06-18 (10) --253.5</t>
  </si>
  <si>
    <t>10002517</t>
  </si>
  <si>
    <t>+ILS/-USD 3.4766 26-06-18 (10) --239</t>
  </si>
  <si>
    <t>10002537</t>
  </si>
  <si>
    <t>+ILS/-USD 3.4769 21-06-18 (10) --226</t>
  </si>
  <si>
    <t>10002532</t>
  </si>
  <si>
    <t>+ILS/-USD 3.4807 05-06-18 (10) --193</t>
  </si>
  <si>
    <t>10002536</t>
  </si>
  <si>
    <t>+USD/-ILS 3.4231 05-06-18 (10) --144</t>
  </si>
  <si>
    <t>10002556</t>
  </si>
  <si>
    <t>+USD/-EUR 1.1947 10-04-18 (10) +96.5</t>
  </si>
  <si>
    <t>10002435</t>
  </si>
  <si>
    <t>+USD/-EUR 1.1894 17-04-18 (10) +100.6</t>
  </si>
  <si>
    <t>10002443</t>
  </si>
  <si>
    <t>+USD/-EUR 1.1957 11-04-18 (10) +97.2</t>
  </si>
  <si>
    <t>10002439</t>
  </si>
  <si>
    <t>+EUR/-USD 1.2413 30-05-18 (10) +89.2</t>
  </si>
  <si>
    <t>10002525</t>
  </si>
  <si>
    <t>+GBP/-USD 1.3917 21-05-18 (10) +56.6</t>
  </si>
  <si>
    <t>10002520</t>
  </si>
  <si>
    <t>+GBP/-USD 1.4065 21-05-18 (12) +52.5</t>
  </si>
  <si>
    <t>10002533</t>
  </si>
  <si>
    <t>+JPY/-USD 105.859 16-04-18 (10) --22.1</t>
  </si>
  <si>
    <t>10002559</t>
  </si>
  <si>
    <t>+JPY/-USD 106.856 16-04-18 (10) --41.4</t>
  </si>
  <si>
    <t>10002526</t>
  </si>
  <si>
    <t>+USD/-CAD 1.2292 13-06-18 (10) --17.8</t>
  </si>
  <si>
    <t>10002508</t>
  </si>
  <si>
    <t>+USD/-CAD 1.2526 01-05-18 (10) --16.4</t>
  </si>
  <si>
    <t>10002461</t>
  </si>
  <si>
    <t>+USD/-EUR 1.2073 30-05-18 (10) +106.5</t>
  </si>
  <si>
    <t>10002467</t>
  </si>
  <si>
    <t>+USD/-EUR 1.2137 30-05-18 (10) +107</t>
  </si>
  <si>
    <t>10002475</t>
  </si>
  <si>
    <t>+USD/-EUR 1.219 30-05-18 (10) +108</t>
  </si>
  <si>
    <t>10002465</t>
  </si>
  <si>
    <t>+USD/-EUR 1.2293 14-05-18 (10) +88.2</t>
  </si>
  <si>
    <t>10002486</t>
  </si>
  <si>
    <t>+USD/-EUR 1.2355 17-04-18 (10) +70</t>
  </si>
  <si>
    <t>10002476</t>
  </si>
  <si>
    <t>+USD/-EUR 1.2415 22-05-18 (10) +70.5</t>
  </si>
  <si>
    <t>10002547</t>
  </si>
  <si>
    <t>+USD/-EUR 1.2452 22-05-18 (10) +69.6</t>
  </si>
  <si>
    <t>10002551</t>
  </si>
  <si>
    <t>+USD/-EUR 1.2459 26-07-18 (10) +129.2</t>
  </si>
  <si>
    <t>10002555</t>
  </si>
  <si>
    <t>+USD/-EUR 1.2464 16-07-18 (10) +128.5</t>
  </si>
  <si>
    <t>10002543</t>
  </si>
  <si>
    <t>+USD/-EUR 1.2482 16-07-18 (10) +121.1</t>
  </si>
  <si>
    <t>10002558</t>
  </si>
  <si>
    <t>+USD/-EUR 1.2499 30-05-18 (10) +97.5</t>
  </si>
  <si>
    <t>10002502</t>
  </si>
  <si>
    <t>+USD/-EUR 1.2519 17-04-18 (10) +61</t>
  </si>
  <si>
    <t>10002504</t>
  </si>
  <si>
    <t>+USD/-EUR 1.2607 02-07-18 (10) +119.6</t>
  </si>
  <si>
    <t>10002528</t>
  </si>
  <si>
    <t>+USD/-GBP 1.4032 21-05-18 (10) +52</t>
  </si>
  <si>
    <t>10002534</t>
  </si>
  <si>
    <t>+USD/-GBP 1.4109 21-05-18 (12) +59</t>
  </si>
  <si>
    <t>10002513</t>
  </si>
  <si>
    <t>+USD/-JPY 106.296 09-07-18 (10) --99.4</t>
  </si>
  <si>
    <t>10002540</t>
  </si>
  <si>
    <t>+USD/-JPY 107.17 16-04-18 (10) --36</t>
  </si>
  <si>
    <t>10002538</t>
  </si>
  <si>
    <t>+USD/-JPY 110.86 16-04-18 (10) --58</t>
  </si>
  <si>
    <t>10002473</t>
  </si>
  <si>
    <t>+USD/-JPY 112.358 16-04-18 (10) --58.2</t>
  </si>
  <si>
    <t>10002469</t>
  </si>
  <si>
    <t>+USD/-SEK 8.1166 15-05-18 (10) --664</t>
  </si>
  <si>
    <t>10002462</t>
  </si>
  <si>
    <t>+USD/-SEK 8.1533 15-05-18 (10) --647</t>
  </si>
  <si>
    <t>10002466</t>
  </si>
  <si>
    <t>496761</t>
  </si>
  <si>
    <t>TRS</t>
  </si>
  <si>
    <t>10002288</t>
  </si>
  <si>
    <t/>
  </si>
  <si>
    <t>דולר ניו-זילנד</t>
  </si>
  <si>
    <t>כתר נורבגי</t>
  </si>
  <si>
    <t>רובל רוסי</t>
  </si>
  <si>
    <t>פועלים סהר</t>
  </si>
  <si>
    <t>30195000</t>
  </si>
  <si>
    <t>בנק הפועלים בע"מ</t>
  </si>
  <si>
    <t>30012000</t>
  </si>
  <si>
    <t>בנק לאומי לישראל בע"מ</t>
  </si>
  <si>
    <t>30110000</t>
  </si>
  <si>
    <t>בנק דיסקונט לישראל בע"מ</t>
  </si>
  <si>
    <t>30111000</t>
  </si>
  <si>
    <t>יו בנק</t>
  </si>
  <si>
    <t>30026000</t>
  </si>
  <si>
    <t>דירוג פנימי</t>
  </si>
  <si>
    <t>32095000</t>
  </si>
  <si>
    <t>32895000</t>
  </si>
  <si>
    <t>לירה טורקית</t>
  </si>
  <si>
    <t>31795000</t>
  </si>
  <si>
    <t>30395000</t>
  </si>
  <si>
    <t>30212000</t>
  </si>
  <si>
    <t>32012000</t>
  </si>
  <si>
    <t>30312000</t>
  </si>
  <si>
    <t>31012000</t>
  </si>
  <si>
    <t>32010000</t>
  </si>
  <si>
    <t>30310000</t>
  </si>
  <si>
    <t>30210000</t>
  </si>
  <si>
    <t>31210000</t>
  </si>
  <si>
    <t>31710000</t>
  </si>
  <si>
    <t>31726000</t>
  </si>
  <si>
    <t>30226000</t>
  </si>
  <si>
    <t>30326000</t>
  </si>
  <si>
    <t>32026000</t>
  </si>
  <si>
    <t>35195000</t>
  </si>
  <si>
    <t>UBS</t>
  </si>
  <si>
    <t>30891000</t>
  </si>
  <si>
    <t>Aa3</t>
  </si>
  <si>
    <t>MOODY'S</t>
  </si>
  <si>
    <t>32091000</t>
  </si>
  <si>
    <t>31191000</t>
  </si>
  <si>
    <t>31091000</t>
  </si>
  <si>
    <t>30791000</t>
  </si>
  <si>
    <t>30391000</t>
  </si>
  <si>
    <t>31291000</t>
  </si>
  <si>
    <t>31791000</t>
  </si>
  <si>
    <t>30291000</t>
  </si>
  <si>
    <t>32691000</t>
  </si>
  <si>
    <t>לא</t>
  </si>
  <si>
    <t>כן</t>
  </si>
  <si>
    <t>AA</t>
  </si>
  <si>
    <t>AA-</t>
  </si>
  <si>
    <t>A+</t>
  </si>
  <si>
    <t>A</t>
  </si>
  <si>
    <t>D</t>
  </si>
  <si>
    <t>A-</t>
  </si>
  <si>
    <t>Moodys</t>
  </si>
  <si>
    <t>לאומי 082018</t>
  </si>
  <si>
    <t>475052</t>
  </si>
  <si>
    <t>לאומי 09082018</t>
  </si>
  <si>
    <t>482571</t>
  </si>
  <si>
    <t>פועלים 04042018</t>
  </si>
  <si>
    <t>465861</t>
  </si>
  <si>
    <t>פועלים 05/2018</t>
  </si>
  <si>
    <t>468319</t>
  </si>
  <si>
    <t>פועלים 06/2018</t>
  </si>
  <si>
    <t>471973</t>
  </si>
  <si>
    <t>פועלים 11.2.18</t>
  </si>
  <si>
    <t>501502</t>
  </si>
  <si>
    <t>פועלים 3.1.18</t>
  </si>
  <si>
    <t>494677</t>
  </si>
  <si>
    <t>פקדון לאומי 2/11/17 0.34%</t>
  </si>
  <si>
    <t>486978</t>
  </si>
  <si>
    <t>הבינלאומי 0.42 7.12.17</t>
  </si>
  <si>
    <t>491454</t>
  </si>
  <si>
    <t>הבינלאומי 3/11/18</t>
  </si>
  <si>
    <t>485397</t>
  </si>
  <si>
    <t>יובנק 092018</t>
  </si>
  <si>
    <t>478059</t>
  </si>
  <si>
    <t>קרדן אן.וי אגח ב חש 2/18</t>
  </si>
  <si>
    <t>1143270</t>
  </si>
  <si>
    <t>CC.IL</t>
  </si>
  <si>
    <t>Orbimed  II</t>
  </si>
  <si>
    <t>סה"כ יתרות התחייבות להשקעה</t>
  </si>
  <si>
    <t>סה"כ בחו"ל</t>
  </si>
  <si>
    <t>Apollo Fund IX</t>
  </si>
  <si>
    <t>apollo natural pesources partners II</t>
  </si>
  <si>
    <t>ARES private credit solutions</t>
  </si>
  <si>
    <t>Bluebay SLFI</t>
  </si>
  <si>
    <t>Crescent mezzanine VII</t>
  </si>
  <si>
    <t>harbourvest DOVER</t>
  </si>
  <si>
    <t>harbourvest part' co inv fund IV (Tranche B)</t>
  </si>
  <si>
    <t>harbourvest ח-ן מנוהל</t>
  </si>
  <si>
    <t>ICG SDP III</t>
  </si>
  <si>
    <t>incline</t>
  </si>
  <si>
    <t>LS POWER FUND IV</t>
  </si>
  <si>
    <t>Migdal-HarbourVest 2016 Fund L.P. (Tranche B)</t>
  </si>
  <si>
    <t>OWEL ROCK</t>
  </si>
  <si>
    <t>Patria VI</t>
  </si>
  <si>
    <t>Permira</t>
  </si>
  <si>
    <t>SVB</t>
  </si>
  <si>
    <t>THOMA BRAVO</t>
  </si>
  <si>
    <t>Warburg Pincus China I</t>
  </si>
  <si>
    <t>waterton</t>
  </si>
  <si>
    <t>גורם 43</t>
  </si>
  <si>
    <t>גורם 105</t>
  </si>
  <si>
    <t>גורם 80</t>
  </si>
  <si>
    <t>אנלייט</t>
  </si>
  <si>
    <t>גורם 38</t>
  </si>
  <si>
    <t>גורם 98</t>
  </si>
  <si>
    <t>גורם 47</t>
  </si>
  <si>
    <t>גורם 77</t>
  </si>
  <si>
    <t>גורם 67</t>
  </si>
  <si>
    <t>גורם 113</t>
  </si>
  <si>
    <t>גורם 104</t>
  </si>
  <si>
    <t>גורם 111</t>
  </si>
  <si>
    <t>אנלייט Enlight*</t>
  </si>
  <si>
    <t>פורוורד ריבית</t>
  </si>
  <si>
    <t>מובטחות משכנתא- גורם 01</t>
  </si>
  <si>
    <t>בבטחונות אחרים - גורם 114</t>
  </si>
  <si>
    <t>בבטחונות אחרים - גורם 80</t>
  </si>
  <si>
    <t>בבטחונות אחרים-גורם 7</t>
  </si>
  <si>
    <t>בבטחונות אחרים-גורם 28*</t>
  </si>
  <si>
    <t>בבטחונות אחרים - גורם 94</t>
  </si>
  <si>
    <t>בבטחונות אחרים - גורם 29</t>
  </si>
  <si>
    <t>בבטחונות אחרים-גורם 29</t>
  </si>
  <si>
    <t>בבטחונות אחרים-גורם 75</t>
  </si>
  <si>
    <t>בבטחונות אחרים - גורם 69</t>
  </si>
  <si>
    <t>בבטחונות אחרים - גורם 37</t>
  </si>
  <si>
    <t>בבטחונות אחרים - גורם 89</t>
  </si>
  <si>
    <t>בבטחונות אחרים - גורם 30</t>
  </si>
  <si>
    <t>בבטחונות אחרים - גורם 81</t>
  </si>
  <si>
    <t>בבטחונות אחרים-גורם 35</t>
  </si>
  <si>
    <t>בבטחונות אחרים-גורם 63</t>
  </si>
  <si>
    <t>בבטחונות אחרים-גורם 33</t>
  </si>
  <si>
    <t>בבטחונות אחרים-גורם 61</t>
  </si>
  <si>
    <t>בבטחונות אחרים-גורם 62</t>
  </si>
  <si>
    <t>בבטחונות אחרים - גורם 40</t>
  </si>
  <si>
    <t>בבטחונות אחרים-גורם 64</t>
  </si>
  <si>
    <t>בבטחונות אחרים-גורם 103</t>
  </si>
  <si>
    <t>בבטחונות אחרים-גורם 43</t>
  </si>
  <si>
    <t>בבטחונות אחרים - גורם 43</t>
  </si>
  <si>
    <t>בבטחונות אחרים - גורם 96</t>
  </si>
  <si>
    <t>בבטחונות אחרים-גורם 41</t>
  </si>
  <si>
    <t>בבטחונות אחרים - גורם 41</t>
  </si>
  <si>
    <t>בבטחונות אחרים - גורם 38</t>
  </si>
  <si>
    <t>בבטחונות אחרים - גורם 98*</t>
  </si>
  <si>
    <t>בבטחונות אחרים-גורם 38</t>
  </si>
  <si>
    <t>בבטחונות אחרים-גורם 105</t>
  </si>
  <si>
    <t>בבטחונות אחרים - גורם 76</t>
  </si>
  <si>
    <t>בבטחונות אחרים - גורם 47</t>
  </si>
  <si>
    <t>בבטחונות אחרים-גורם 78</t>
  </si>
  <si>
    <t>בבטחונות אחרים-גורם 77</t>
  </si>
  <si>
    <t>בבטחונות אחרים-גורם 67</t>
  </si>
  <si>
    <t>בבטחונות אחרים - גורם 104</t>
  </si>
  <si>
    <t>בבטחונות אחרים-גורם 104</t>
  </si>
  <si>
    <t>בבטחונות אחרים - גורם 90</t>
  </si>
  <si>
    <t>בבטחונות אחרים-גורם 70</t>
  </si>
  <si>
    <t>בבטחונות אחרים - גורם 14*</t>
  </si>
  <si>
    <t>בשיעבוד כלי רכב - גורם 68</t>
  </si>
  <si>
    <t>בשיעבוד כלי רכב-גורם 01</t>
  </si>
  <si>
    <t>בבטחונות אחרים - גורם 115</t>
  </si>
  <si>
    <t>בבטחונות אחרים-גורם 84</t>
  </si>
  <si>
    <t>בבטחונות אחרים - גורם 86</t>
  </si>
  <si>
    <t>בבטחונות אחרים - גורם 79</t>
  </si>
  <si>
    <t>יתרות מזומנים לקבל /לשלם</t>
  </si>
  <si>
    <t>חייבים שונים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</si>
</sst>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  <numFmt numFmtId="168" formatCode="mmm\-yyyy"/>
  </numFmts>
  <fonts count="33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sz val="12"/>
      <name val="Arial"/>
      <family val="2"/>
    </font>
    <font>
      <b/>
      <sz val="11"/>
      <color rgb="FF000000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6">
    <xf numFmtId="0" fontId="0" fillId="0" borderId="0"/>
    <xf numFmtId="43" fontId="24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2" fillId="0" borderId="0"/>
    <xf numFmtId="9" fontId="24" fillId="0" borderId="0" applyFont="0" applyFill="0" applyBorder="0" applyAlignment="0" applyProtection="0"/>
    <xf numFmtId="165" fontId="13" fillId="0" borderId="0" applyFill="0" applyBorder="0" applyProtection="0">
      <alignment horizontal="right"/>
    </xf>
    <xf numFmtId="165" fontId="14" fillId="0" borderId="0" applyFill="0" applyBorder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31" fillId="0" borderId="0"/>
    <xf numFmtId="43" fontId="1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2" fillId="0" borderId="0"/>
    <xf numFmtId="9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99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11" fillId="0" borderId="0" xfId="0" applyFont="1" applyAlignment="1">
      <alignment horizontal="right" readingOrder="2"/>
    </xf>
    <xf numFmtId="0" fontId="5" fillId="0" borderId="0" xfId="0" applyFont="1" applyAlignment="1">
      <alignment horizontal="center" readingOrder="2"/>
    </xf>
    <xf numFmtId="0" fontId="5" fillId="0" borderId="0" xfId="7" applyFont="1" applyAlignment="1">
      <alignment horizontal="right"/>
    </xf>
    <xf numFmtId="0" fontId="5" fillId="0" borderId="0" xfId="7" applyFont="1" applyAlignment="1">
      <alignment horizontal="center"/>
    </xf>
    <xf numFmtId="0" fontId="7" fillId="0" borderId="0" xfId="7" applyFont="1" applyAlignment="1">
      <alignment horizontal="center" vertical="center" wrapText="1"/>
    </xf>
    <xf numFmtId="0" fontId="9" fillId="0" borderId="0" xfId="7" applyFont="1" applyAlignment="1">
      <alignment horizont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2" xfId="0" applyNumberFormat="1" applyFont="1" applyFill="1" applyBorder="1" applyAlignment="1">
      <alignment horizontal="center" wrapText="1"/>
    </xf>
    <xf numFmtId="49" fontId="6" fillId="2" borderId="3" xfId="0" applyNumberFormat="1" applyFont="1" applyFill="1" applyBorder="1" applyAlignment="1">
      <alignment horizontal="center" wrapText="1"/>
    </xf>
    <xf numFmtId="0" fontId="10" fillId="0" borderId="2" xfId="0" applyFont="1" applyBorder="1" applyAlignment="1">
      <alignment horizontal="center"/>
    </xf>
    <xf numFmtId="49" fontId="15" fillId="2" borderId="1" xfId="7" applyNumberFormat="1" applyFont="1" applyFill="1" applyBorder="1" applyAlignment="1">
      <alignment horizontal="center" vertical="center" wrapText="1" readingOrder="2"/>
    </xf>
    <xf numFmtId="0" fontId="6" fillId="2" borderId="2" xfId="7" applyFont="1" applyFill="1" applyBorder="1" applyAlignment="1">
      <alignment horizontal="center" vertical="center" wrapText="1"/>
    </xf>
    <xf numFmtId="0" fontId="6" fillId="2" borderId="3" xfId="7" applyFont="1" applyFill="1" applyBorder="1" applyAlignment="1">
      <alignment horizontal="center" vertical="center" wrapText="1"/>
    </xf>
    <xf numFmtId="0" fontId="10" fillId="2" borderId="2" xfId="7" applyFont="1" applyFill="1" applyBorder="1" applyAlignment="1">
      <alignment horizontal="center" vertical="center" wrapText="1"/>
    </xf>
    <xf numFmtId="0" fontId="10" fillId="2" borderId="3" xfId="7" applyFont="1" applyFill="1" applyBorder="1" applyAlignment="1">
      <alignment horizontal="center" vertical="center" wrapText="1"/>
    </xf>
    <xf numFmtId="49" fontId="6" fillId="2" borderId="3" xfId="7" applyNumberFormat="1" applyFont="1" applyFill="1" applyBorder="1" applyAlignment="1">
      <alignment horizontal="center" wrapText="1"/>
    </xf>
    <xf numFmtId="0" fontId="15" fillId="2" borderId="1" xfId="7" applyNumberFormat="1" applyFont="1" applyFill="1" applyBorder="1" applyAlignment="1">
      <alignment horizontal="right" vertical="center" wrapText="1" indent="1"/>
    </xf>
    <xf numFmtId="49" fontId="15" fillId="2" borderId="1" xfId="7" applyNumberFormat="1" applyFont="1" applyFill="1" applyBorder="1" applyAlignment="1">
      <alignment horizontal="right" vertical="center" wrapText="1" indent="3" readingOrder="2"/>
    </xf>
    <xf numFmtId="3" fontId="6" fillId="2" borderId="2" xfId="0" applyNumberFormat="1" applyFont="1" applyFill="1" applyBorder="1" applyAlignment="1">
      <alignment horizontal="center" vertical="center" wrapText="1"/>
    </xf>
    <xf numFmtId="3" fontId="6" fillId="2" borderId="3" xfId="0" applyNumberFormat="1" applyFont="1" applyFill="1" applyBorder="1" applyAlignment="1">
      <alignment horizontal="center" vertical="center" wrapText="1"/>
    </xf>
    <xf numFmtId="3" fontId="10" fillId="2" borderId="2" xfId="0" applyNumberFormat="1" applyFont="1" applyFill="1" applyBorder="1" applyAlignment="1">
      <alignment horizontal="center" vertical="center" wrapText="1"/>
    </xf>
    <xf numFmtId="3" fontId="10" fillId="2" borderId="3" xfId="0" applyNumberFormat="1" applyFont="1" applyFill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center" wrapText="1"/>
    </xf>
    <xf numFmtId="0" fontId="6" fillId="2" borderId="4" xfId="7" applyFont="1" applyFill="1" applyBorder="1" applyAlignment="1">
      <alignment horizontal="center" vertical="center" wrapText="1"/>
    </xf>
    <xf numFmtId="49" fontId="15" fillId="2" borderId="5" xfId="7" applyNumberFormat="1" applyFont="1" applyFill="1" applyBorder="1" applyAlignment="1">
      <alignment horizontal="center" vertical="center" wrapText="1" readingOrder="2"/>
    </xf>
    <xf numFmtId="49" fontId="15" fillId="2" borderId="7" xfId="7" applyNumberFormat="1" applyFont="1" applyFill="1" applyBorder="1" applyAlignment="1">
      <alignment horizontal="center" vertical="center" wrapText="1" readingOrder="2"/>
    </xf>
    <xf numFmtId="0" fontId="6" fillId="2" borderId="8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6" fillId="2" borderId="6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6" fillId="4" borderId="2" xfId="0" applyNumberFormat="1" applyFont="1" applyFill="1" applyBorder="1" applyAlignment="1">
      <alignment horizontal="center" vertical="center" wrapText="1"/>
    </xf>
    <xf numFmtId="3" fontId="6" fillId="4" borderId="0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5" borderId="0" xfId="0" applyFont="1" applyFill="1"/>
    <xf numFmtId="0" fontId="21" fillId="6" borderId="0" xfId="0" applyFont="1" applyFill="1" applyAlignment="1">
      <alignment horizontal="center"/>
    </xf>
    <xf numFmtId="0" fontId="3" fillId="0" borderId="0" xfId="11" applyFill="1" applyBorder="1" applyAlignment="1" applyProtection="1">
      <alignment horizontal="center" readingOrder="2"/>
    </xf>
    <xf numFmtId="0" fontId="15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10" fillId="2" borderId="10" xfId="0" applyFont="1" applyFill="1" applyBorder="1" applyAlignment="1">
      <alignment horizontal="center" vertical="center" wrapText="1"/>
    </xf>
    <xf numFmtId="49" fontId="6" fillId="2" borderId="12" xfId="0" applyNumberFormat="1" applyFont="1" applyFill="1" applyBorder="1" applyAlignment="1">
      <alignment horizontal="center" wrapText="1"/>
    </xf>
    <xf numFmtId="49" fontId="15" fillId="2" borderId="13" xfId="7" applyNumberFormat="1" applyFont="1" applyFill="1" applyBorder="1" applyAlignment="1">
      <alignment horizontal="center" vertical="center" wrapText="1" readingOrder="2"/>
    </xf>
    <xf numFmtId="3" fontId="6" fillId="2" borderId="14" xfId="0" applyNumberFormat="1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3" fontId="6" fillId="2" borderId="11" xfId="0" applyNumberFormat="1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49" fontId="15" fillId="2" borderId="5" xfId="7" applyNumberFormat="1" applyFont="1" applyFill="1" applyBorder="1" applyAlignment="1">
      <alignment horizontal="right" vertical="center" wrapText="1" readingOrder="2"/>
    </xf>
    <xf numFmtId="0" fontId="15" fillId="2" borderId="1" xfId="7" applyNumberFormat="1" applyFont="1" applyFill="1" applyBorder="1" applyAlignment="1">
      <alignment horizontal="right" vertical="center" wrapText="1" readingOrder="2"/>
    </xf>
    <xf numFmtId="0" fontId="15" fillId="2" borderId="5" xfId="7" applyNumberFormat="1" applyFont="1" applyFill="1" applyBorder="1" applyAlignment="1">
      <alignment horizontal="right" vertical="center" wrapText="1" indent="1" readingOrder="2"/>
    </xf>
    <xf numFmtId="0" fontId="10" fillId="2" borderId="26" xfId="0" applyFont="1" applyFill="1" applyBorder="1" applyAlignment="1">
      <alignment horizontal="center" vertical="center" wrapText="1"/>
    </xf>
    <xf numFmtId="3" fontId="6" fillId="7" borderId="2" xfId="0" applyNumberFormat="1" applyFont="1" applyFill="1" applyBorder="1" applyAlignment="1">
      <alignment horizontal="center" vertical="center" wrapText="1"/>
    </xf>
    <xf numFmtId="3" fontId="6" fillId="7" borderId="3" xfId="0" applyNumberFormat="1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/>
    </xf>
    <xf numFmtId="0" fontId="10" fillId="2" borderId="27" xfId="0" applyFont="1" applyFill="1" applyBorder="1" applyAlignment="1">
      <alignment horizontal="center" vertical="center" wrapText="1"/>
    </xf>
    <xf numFmtId="0" fontId="6" fillId="2" borderId="17" xfId="7" applyFont="1" applyFill="1" applyBorder="1" applyAlignment="1">
      <alignment horizontal="center" vertical="center" wrapText="1"/>
    </xf>
    <xf numFmtId="0" fontId="6" fillId="2" borderId="1" xfId="7" applyFont="1" applyFill="1" applyBorder="1" applyAlignment="1">
      <alignment horizontal="center" vertical="center" wrapText="1"/>
    </xf>
    <xf numFmtId="0" fontId="6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28" xfId="0" applyFont="1" applyFill="1" applyBorder="1" applyAlignment="1">
      <alignment horizontal="right"/>
    </xf>
    <xf numFmtId="0" fontId="27" fillId="0" borderId="28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28" xfId="0" applyNumberFormat="1" applyFont="1" applyFill="1" applyBorder="1" applyAlignment="1">
      <alignment horizontal="right"/>
    </xf>
    <xf numFmtId="10" fontId="27" fillId="0" borderId="28" xfId="0" applyNumberFormat="1" applyFont="1" applyFill="1" applyBorder="1" applyAlignment="1">
      <alignment horizontal="right"/>
    </xf>
    <xf numFmtId="2" fontId="27" fillId="0" borderId="28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center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6" fontId="27" fillId="0" borderId="28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7" fillId="0" borderId="29" xfId="0" applyFont="1" applyFill="1" applyBorder="1" applyAlignment="1">
      <alignment horizontal="right"/>
    </xf>
    <xf numFmtId="0" fontId="27" fillId="0" borderId="30" xfId="0" applyFont="1" applyFill="1" applyBorder="1" applyAlignment="1">
      <alignment horizontal="right" indent="1"/>
    </xf>
    <xf numFmtId="0" fontId="27" fillId="0" borderId="30" xfId="0" applyFont="1" applyFill="1" applyBorder="1" applyAlignment="1">
      <alignment horizontal="right" indent="2"/>
    </xf>
    <xf numFmtId="0" fontId="28" fillId="0" borderId="30" xfId="0" applyFont="1" applyFill="1" applyBorder="1" applyAlignment="1">
      <alignment horizontal="right" indent="3"/>
    </xf>
    <xf numFmtId="0" fontId="28" fillId="0" borderId="30" xfId="0" applyFont="1" applyFill="1" applyBorder="1" applyAlignment="1">
      <alignment horizontal="right" indent="2"/>
    </xf>
    <xf numFmtId="14" fontId="28" fillId="0" borderId="0" xfId="0" applyNumberFormat="1" applyFont="1" applyFill="1" applyBorder="1" applyAlignment="1">
      <alignment horizontal="right"/>
    </xf>
    <xf numFmtId="0" fontId="7" fillId="0" borderId="0" xfId="0" applyFont="1" applyAlignment="1">
      <alignment horizontal="right"/>
    </xf>
    <xf numFmtId="10" fontId="6" fillId="0" borderId="31" xfId="14" applyNumberFormat="1" applyFont="1" applyFill="1" applyBorder="1" applyAlignment="1">
      <alignment horizontal="center"/>
    </xf>
    <xf numFmtId="0" fontId="30" fillId="0" borderId="0" xfId="0" applyFont="1" applyFill="1" applyBorder="1" applyAlignment="1">
      <alignment horizontal="right" indent="2"/>
    </xf>
    <xf numFmtId="0" fontId="30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2" fontId="30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0" fontId="30" fillId="0" borderId="0" xfId="0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0" fontId="6" fillId="2" borderId="22" xfId="0" applyFont="1" applyFill="1" applyBorder="1" applyAlignment="1">
      <alignment horizontal="right"/>
    </xf>
    <xf numFmtId="0" fontId="0" fillId="7" borderId="22" xfId="0" applyFill="1" applyBorder="1" applyAlignment="1">
      <alignment horizontal="right"/>
    </xf>
    <xf numFmtId="43" fontId="2" fillId="0" borderId="22" xfId="15" applyFont="1" applyFill="1" applyBorder="1" applyAlignment="1">
      <alignment horizontal="right"/>
    </xf>
    <xf numFmtId="168" fontId="0" fillId="0" borderId="22" xfId="0" applyNumberFormat="1" applyFill="1" applyBorder="1" applyAlignment="1">
      <alignment horizontal="center"/>
    </xf>
    <xf numFmtId="0" fontId="21" fillId="7" borderId="22" xfId="0" applyFont="1" applyFill="1" applyBorder="1" applyAlignment="1">
      <alignment horizontal="right"/>
    </xf>
    <xf numFmtId="43" fontId="21" fillId="0" borderId="22" xfId="15" applyFont="1" applyFill="1" applyBorder="1" applyAlignment="1">
      <alignment horizontal="right"/>
    </xf>
    <xf numFmtId="0" fontId="29" fillId="0" borderId="0" xfId="0" applyFont="1" applyAlignment="1">
      <alignment horizontal="center"/>
    </xf>
    <xf numFmtId="0" fontId="23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wrapText="1"/>
    </xf>
    <xf numFmtId="43" fontId="6" fillId="0" borderId="31" xfId="13" applyFont="1" applyFill="1" applyBorder="1" applyAlignment="1">
      <alignment horizontal="right"/>
    </xf>
    <xf numFmtId="2" fontId="6" fillId="0" borderId="31" xfId="7" applyNumberFormat="1" applyFont="1" applyFill="1" applyBorder="1" applyAlignment="1">
      <alignment horizontal="right"/>
    </xf>
    <xf numFmtId="167" fontId="6" fillId="0" borderId="31" xfId="7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right"/>
    </xf>
    <xf numFmtId="0" fontId="6" fillId="0" borderId="0" xfId="0" applyFont="1" applyFill="1" applyAlignment="1">
      <alignment horizontal="right" readingOrder="2"/>
    </xf>
    <xf numFmtId="0" fontId="6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/>
    </xf>
    <xf numFmtId="10" fontId="28" fillId="0" borderId="0" xfId="14" applyNumberFormat="1" applyFont="1" applyFill="1" applyBorder="1" applyAlignment="1">
      <alignment horizontal="right"/>
    </xf>
    <xf numFmtId="0" fontId="5" fillId="0" borderId="0" xfId="0" applyFont="1" applyFill="1" applyAlignment="1">
      <alignment horizontal="center" readingOrder="2"/>
    </xf>
    <xf numFmtId="0" fontId="23" fillId="0" borderId="0" xfId="0" applyFont="1" applyFill="1" applyAlignment="1">
      <alignment horizontal="center" wrapText="1"/>
    </xf>
    <xf numFmtId="0" fontId="29" fillId="0" borderId="0" xfId="0" applyFont="1" applyFill="1" applyAlignment="1">
      <alignment horizontal="center"/>
    </xf>
    <xf numFmtId="10" fontId="32" fillId="0" borderId="0" xfId="0" applyNumberFormat="1" applyFont="1" applyFill="1" applyBorder="1" applyAlignment="1">
      <alignment horizontal="right"/>
    </xf>
    <xf numFmtId="0" fontId="31" fillId="0" borderId="0" xfId="17"/>
    <xf numFmtId="0" fontId="7" fillId="0" borderId="0" xfId="17" applyFont="1" applyAlignment="1">
      <alignment horizontal="center" vertical="center" wrapText="1"/>
    </xf>
    <xf numFmtId="0" fontId="28" fillId="0" borderId="0" xfId="17" applyNumberFormat="1" applyFont="1" applyFill="1" applyBorder="1" applyAlignment="1">
      <alignment horizontal="right"/>
    </xf>
    <xf numFmtId="10" fontId="28" fillId="0" borderId="0" xfId="17" applyNumberFormat="1" applyFont="1" applyFill="1" applyBorder="1" applyAlignment="1">
      <alignment horizontal="right"/>
    </xf>
    <xf numFmtId="0" fontId="28" fillId="0" borderId="0" xfId="17" applyFont="1" applyFill="1" applyBorder="1" applyAlignment="1">
      <alignment horizontal="right"/>
    </xf>
    <xf numFmtId="0" fontId="7" fillId="0" borderId="0" xfId="17" applyFont="1" applyFill="1" applyAlignment="1">
      <alignment horizontal="center" vertical="center" wrapText="1"/>
    </xf>
    <xf numFmtId="0" fontId="28" fillId="0" borderId="0" xfId="17" applyFont="1" applyFill="1" applyBorder="1" applyAlignment="1"/>
    <xf numFmtId="0" fontId="2" fillId="0" borderId="0" xfId="22"/>
    <xf numFmtId="0" fontId="5" fillId="0" borderId="0" xfId="22" applyFont="1" applyAlignment="1">
      <alignment horizontal="center"/>
    </xf>
    <xf numFmtId="0" fontId="5" fillId="0" borderId="0" xfId="22" applyFont="1" applyAlignment="1">
      <alignment horizontal="right"/>
    </xf>
    <xf numFmtId="0" fontId="12" fillId="2" borderId="1" xfId="22" applyFont="1" applyFill="1" applyBorder="1" applyAlignment="1">
      <alignment horizontal="center" vertical="center" wrapText="1"/>
    </xf>
    <xf numFmtId="0" fontId="6" fillId="2" borderId="2" xfId="22" applyFont="1" applyFill="1" applyBorder="1" applyAlignment="1">
      <alignment horizontal="center" vertical="center" wrapText="1"/>
    </xf>
    <xf numFmtId="0" fontId="10" fillId="2" borderId="1" xfId="22" applyFont="1" applyFill="1" applyBorder="1" applyAlignment="1">
      <alignment horizontal="center" vertical="center" wrapText="1"/>
    </xf>
    <xf numFmtId="0" fontId="10" fillId="2" borderId="2" xfId="22" applyFont="1" applyFill="1" applyBorder="1" applyAlignment="1">
      <alignment horizontal="center" vertical="center" wrapText="1"/>
    </xf>
    <xf numFmtId="49" fontId="6" fillId="2" borderId="1" xfId="22" applyNumberFormat="1" applyFont="1" applyFill="1" applyBorder="1" applyAlignment="1">
      <alignment horizontal="center" wrapText="1"/>
    </xf>
    <xf numFmtId="49" fontId="6" fillId="2" borderId="2" xfId="22" applyNumberFormat="1" applyFont="1" applyFill="1" applyBorder="1" applyAlignment="1">
      <alignment horizontal="center" wrapText="1"/>
    </xf>
    <xf numFmtId="0" fontId="23" fillId="0" borderId="0" xfId="7" applyFont="1" applyAlignment="1">
      <alignment horizontal="right"/>
    </xf>
    <xf numFmtId="0" fontId="23" fillId="0" borderId="0" xfId="7" applyFont="1" applyFill="1" applyBorder="1" applyAlignment="1">
      <alignment horizontal="right"/>
    </xf>
    <xf numFmtId="0" fontId="27" fillId="0" borderId="28" xfId="22" applyFont="1" applyFill="1" applyBorder="1" applyAlignment="1">
      <alignment horizontal="right"/>
    </xf>
    <xf numFmtId="0" fontId="27" fillId="0" borderId="28" xfId="22" applyNumberFormat="1" applyFont="1" applyFill="1" applyBorder="1" applyAlignment="1">
      <alignment horizontal="right"/>
    </xf>
    <xf numFmtId="0" fontId="27" fillId="0" borderId="0" xfId="22" applyFont="1" applyFill="1" applyBorder="1" applyAlignment="1">
      <alignment horizontal="right" indent="1"/>
    </xf>
    <xf numFmtId="0" fontId="27" fillId="0" borderId="0" xfId="22" applyNumberFormat="1" applyFont="1" applyFill="1" applyBorder="1" applyAlignment="1">
      <alignment horizontal="right"/>
    </xf>
    <xf numFmtId="0" fontId="28" fillId="0" borderId="0" xfId="22" applyFont="1" applyFill="1" applyBorder="1" applyAlignment="1">
      <alignment horizontal="right" indent="2"/>
    </xf>
    <xf numFmtId="0" fontId="28" fillId="0" borderId="0" xfId="22" applyNumberFormat="1" applyFont="1" applyFill="1" applyBorder="1" applyAlignment="1">
      <alignment horizontal="right"/>
    </xf>
    <xf numFmtId="0" fontId="28" fillId="0" borderId="0" xfId="22" applyFont="1" applyFill="1" applyBorder="1" applyAlignment="1">
      <alignment horizontal="right" indent="3"/>
    </xf>
    <xf numFmtId="4" fontId="27" fillId="0" borderId="28" xfId="22" applyNumberFormat="1" applyFont="1" applyFill="1" applyBorder="1" applyAlignment="1">
      <alignment horizontal="right"/>
    </xf>
    <xf numFmtId="10" fontId="27" fillId="0" borderId="28" xfId="22" applyNumberFormat="1" applyFont="1" applyFill="1" applyBorder="1" applyAlignment="1">
      <alignment horizontal="right"/>
    </xf>
    <xf numFmtId="4" fontId="27" fillId="0" borderId="0" xfId="22" applyNumberFormat="1" applyFont="1" applyFill="1" applyBorder="1" applyAlignment="1">
      <alignment horizontal="right"/>
    </xf>
    <xf numFmtId="10" fontId="27" fillId="0" borderId="0" xfId="22" applyNumberFormat="1" applyFont="1" applyFill="1" applyBorder="1" applyAlignment="1">
      <alignment horizontal="right"/>
    </xf>
    <xf numFmtId="4" fontId="28" fillId="0" borderId="0" xfId="22" applyNumberFormat="1" applyFont="1" applyFill="1" applyBorder="1" applyAlignment="1">
      <alignment horizontal="right"/>
    </xf>
    <xf numFmtId="10" fontId="28" fillId="0" borderId="0" xfId="22" applyNumberFormat="1" applyFont="1" applyFill="1" applyBorder="1" applyAlignment="1">
      <alignment horizontal="right"/>
    </xf>
    <xf numFmtId="49" fontId="28" fillId="0" borderId="0" xfId="22" applyNumberFormat="1" applyFont="1" applyFill="1" applyBorder="1" applyAlignment="1">
      <alignment horizontal="right"/>
    </xf>
    <xf numFmtId="166" fontId="28" fillId="0" borderId="0" xfId="22" applyNumberFormat="1" applyFont="1" applyFill="1" applyBorder="1" applyAlignment="1">
      <alignment horizontal="right"/>
    </xf>
    <xf numFmtId="0" fontId="6" fillId="0" borderId="0" xfId="22" applyFont="1" applyAlignment="1">
      <alignment horizontal="right" readingOrder="2"/>
    </xf>
    <xf numFmtId="0" fontId="27" fillId="0" borderId="0" xfId="22" applyFont="1" applyFill="1" applyBorder="1" applyAlignment="1">
      <alignment horizontal="right" indent="2"/>
    </xf>
    <xf numFmtId="0" fontId="7" fillId="0" borderId="0" xfId="22" applyFont="1" applyAlignment="1">
      <alignment horizontal="right"/>
    </xf>
    <xf numFmtId="0" fontId="5" fillId="0" borderId="0" xfId="22" applyFont="1" applyFill="1" applyAlignment="1">
      <alignment horizontal="center"/>
    </xf>
    <xf numFmtId="0" fontId="5" fillId="0" borderId="0" xfId="22" applyFont="1" applyFill="1" applyAlignment="1">
      <alignment horizontal="right"/>
    </xf>
    <xf numFmtId="0" fontId="8" fillId="2" borderId="17" xfId="7" applyFont="1" applyFill="1" applyBorder="1" applyAlignment="1">
      <alignment horizontal="center" vertical="center" wrapText="1"/>
    </xf>
    <xf numFmtId="0" fontId="8" fillId="2" borderId="18" xfId="7" applyFont="1" applyFill="1" applyBorder="1" applyAlignment="1">
      <alignment horizontal="center" vertical="center" wrapText="1"/>
    </xf>
    <xf numFmtId="0" fontId="8" fillId="2" borderId="4" xfId="7" applyFont="1" applyFill="1" applyBorder="1" applyAlignment="1">
      <alignment horizontal="center" vertical="center" wrapText="1"/>
    </xf>
    <xf numFmtId="0" fontId="8" fillId="2" borderId="24" xfId="22" applyFont="1" applyFill="1" applyBorder="1" applyAlignment="1">
      <alignment horizontal="center" vertical="center" wrapText="1" readingOrder="2"/>
    </xf>
    <xf numFmtId="0" fontId="8" fillId="2" borderId="25" xfId="22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6" fillId="0" borderId="0" xfId="0" applyFont="1" applyFill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8" fillId="2" borderId="21" xfId="0" applyFont="1" applyFill="1" applyBorder="1" applyAlignment="1">
      <alignment horizontal="center" vertical="center" wrapText="1" readingOrder="2"/>
    </xf>
    <xf numFmtId="0" fontId="8" fillId="2" borderId="22" xfId="0" applyFont="1" applyFill="1" applyBorder="1" applyAlignment="1">
      <alignment horizontal="center" vertical="center" wrapText="1" readingOrder="2"/>
    </xf>
    <xf numFmtId="0" fontId="8" fillId="2" borderId="23" xfId="0" applyFont="1" applyFill="1" applyBorder="1" applyAlignment="1">
      <alignment horizontal="center" vertical="center" wrapText="1" readingOrder="2"/>
    </xf>
  </cellXfs>
  <cellStyles count="26">
    <cellStyle name="Comma" xfId="13" builtinId="3"/>
    <cellStyle name="Comma 2" xfId="1"/>
    <cellStyle name="Comma 2 2" xfId="18"/>
    <cellStyle name="Comma 3" xfId="15"/>
    <cellStyle name="Comma 4" xfId="24"/>
    <cellStyle name="Currency [0] _1" xfId="2"/>
    <cellStyle name="Hyperlink 2" xfId="3"/>
    <cellStyle name="Normal" xfId="0" builtinId="0"/>
    <cellStyle name="Normal 11" xfId="4"/>
    <cellStyle name="Normal 11 2" xfId="19"/>
    <cellStyle name="Normal 2" xfId="5"/>
    <cellStyle name="Normal 2 2" xfId="20"/>
    <cellStyle name="Normal 3" xfId="6"/>
    <cellStyle name="Normal 3 2" xfId="21"/>
    <cellStyle name="Normal 4" xfId="12"/>
    <cellStyle name="Normal 5" xfId="17"/>
    <cellStyle name="Normal 5 2" xfId="22"/>
    <cellStyle name="Normal 6" xfId="16"/>
    <cellStyle name="Normal_2007-16618" xfId="7"/>
    <cellStyle name="Percent" xfId="14" builtinId="5"/>
    <cellStyle name="Percent 2" xfId="8"/>
    <cellStyle name="Percent 2 2" xfId="23"/>
    <cellStyle name="Percent 3" xfId="25"/>
    <cellStyle name="Text" xfId="9"/>
    <cellStyle name="Total" xfId="10"/>
    <cellStyle name="היפר-קישור" xfId="11" builtinId="8"/>
  </cellStyles>
  <dxfs count="13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R63"/>
  <sheetViews>
    <sheetView rightToLeft="1" tabSelected="1" workbookViewId="0">
      <pane xSplit="2" ySplit="9" topLeftCell="C34" activePane="bottomRight" state="frozen"/>
      <selection pane="topRight" activeCell="C1" sqref="C1"/>
      <selection pane="bottomLeft" activeCell="A10" sqref="A10"/>
      <selection pane="bottomRight" activeCell="F14" sqref="F14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18" width="6.7109375" style="9" customWidth="1"/>
    <col min="19" max="21" width="7.7109375" style="9" customWidth="1"/>
    <col min="22" max="22" width="7.140625" style="9" customWidth="1"/>
    <col min="23" max="23" width="6" style="9" customWidth="1"/>
    <col min="24" max="24" width="8.140625" style="9" customWidth="1"/>
    <col min="25" max="25" width="6.28515625" style="9" customWidth="1"/>
    <col min="26" max="26" width="8" style="9" customWidth="1"/>
    <col min="27" max="27" width="8.7109375" style="9" customWidth="1"/>
    <col min="28" max="28" width="10" style="9" customWidth="1"/>
    <col min="29" max="29" width="9.5703125" style="9" customWidth="1"/>
    <col min="30" max="30" width="6.140625" style="9" customWidth="1"/>
    <col min="31" max="32" width="5.7109375" style="9" customWidth="1"/>
    <col min="33" max="33" width="6.85546875" style="9" customWidth="1"/>
    <col min="34" max="34" width="6.42578125" style="9" customWidth="1"/>
    <col min="35" max="35" width="6.7109375" style="9" customWidth="1"/>
    <col min="36" max="36" width="7.28515625" style="9" customWidth="1"/>
    <col min="37" max="48" width="5.7109375" style="9" customWidth="1"/>
    <col min="49" max="16384" width="9.140625" style="9"/>
  </cols>
  <sheetData>
    <row r="1" spans="1:18">
      <c r="B1" s="55" t="s">
        <v>189</v>
      </c>
      <c r="C1" s="76" t="s" vm="1">
        <v>266</v>
      </c>
    </row>
    <row r="2" spans="1:18">
      <c r="B2" s="55" t="s">
        <v>188</v>
      </c>
      <c r="C2" s="76" t="s">
        <v>267</v>
      </c>
    </row>
    <row r="3" spans="1:18">
      <c r="B3" s="55" t="s">
        <v>190</v>
      </c>
      <c r="C3" s="76" t="s">
        <v>268</v>
      </c>
    </row>
    <row r="4" spans="1:18">
      <c r="B4" s="55" t="s">
        <v>191</v>
      </c>
      <c r="C4" s="76">
        <v>2145</v>
      </c>
    </row>
    <row r="6" spans="1:18" ht="26.25" customHeight="1">
      <c r="B6" s="182" t="s">
        <v>205</v>
      </c>
      <c r="C6" s="183"/>
      <c r="D6" s="184"/>
    </row>
    <row r="7" spans="1:18" s="10" customFormat="1">
      <c r="B7" s="21"/>
      <c r="C7" s="22" t="s">
        <v>120</v>
      </c>
      <c r="D7" s="23" t="s">
        <v>118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8" spans="1:18" s="10" customFormat="1">
      <c r="B8" s="21"/>
      <c r="C8" s="24" t="s">
        <v>253</v>
      </c>
      <c r="D8" s="25" t="s">
        <v>20</v>
      </c>
    </row>
    <row r="9" spans="1:18" s="11" customFormat="1" ht="18" customHeight="1">
      <c r="B9" s="35"/>
      <c r="C9" s="18" t="s">
        <v>1</v>
      </c>
      <c r="D9" s="26" t="s">
        <v>2</v>
      </c>
    </row>
    <row r="10" spans="1:18" s="11" customFormat="1" ht="18" customHeight="1">
      <c r="B10" s="65" t="s">
        <v>204</v>
      </c>
      <c r="C10" s="129">
        <f>C11+C12+C23+C33+C34+C37</f>
        <v>602623.81063000136</v>
      </c>
      <c r="D10" s="111">
        <f>C10/$C$42</f>
        <v>1</v>
      </c>
    </row>
    <row r="11" spans="1:18">
      <c r="A11" s="43" t="s">
        <v>151</v>
      </c>
      <c r="B11" s="27" t="s">
        <v>206</v>
      </c>
      <c r="C11" s="129">
        <f>מזומנים!J10</f>
        <v>44738.892910000002</v>
      </c>
      <c r="D11" s="111">
        <f t="shared" ref="D11:D13" si="0">C11/$C$42</f>
        <v>7.4240167946946198E-2</v>
      </c>
    </row>
    <row r="12" spans="1:18">
      <c r="B12" s="27" t="s">
        <v>207</v>
      </c>
      <c r="C12" s="129">
        <f>SUM(C13:C22)</f>
        <v>482904.3022800014</v>
      </c>
      <c r="D12" s="111">
        <f t="shared" si="0"/>
        <v>0.80133624619836785</v>
      </c>
    </row>
    <row r="13" spans="1:18">
      <c r="A13" s="53" t="s">
        <v>151</v>
      </c>
      <c r="B13" s="28" t="s">
        <v>77</v>
      </c>
      <c r="C13" s="129">
        <f>'תעודות התחייבות ממשלתיות'!O11</f>
        <v>139717.30202999996</v>
      </c>
      <c r="D13" s="111">
        <f t="shared" si="0"/>
        <v>0.23184829335557655</v>
      </c>
    </row>
    <row r="14" spans="1:18">
      <c r="A14" s="53" t="s">
        <v>151</v>
      </c>
      <c r="B14" s="28" t="s">
        <v>78</v>
      </c>
      <c r="C14" s="129" t="s" vm="2">
        <v>1807</v>
      </c>
      <c r="D14" s="111" t="s" vm="3">
        <v>1807</v>
      </c>
    </row>
    <row r="15" spans="1:18">
      <c r="A15" s="53" t="s">
        <v>151</v>
      </c>
      <c r="B15" s="28" t="s">
        <v>79</v>
      </c>
      <c r="C15" s="129">
        <f>'אג"ח קונצרני'!R11</f>
        <v>111707.93490000001</v>
      </c>
      <c r="D15" s="111">
        <f t="shared" ref="D15:D19" si="1">C15/$C$42</f>
        <v>0.18536926840513837</v>
      </c>
    </row>
    <row r="16" spans="1:18">
      <c r="A16" s="53" t="s">
        <v>151</v>
      </c>
      <c r="B16" s="28" t="s">
        <v>80</v>
      </c>
      <c r="C16" s="129">
        <f>מניות!L11</f>
        <v>84287.288510000057</v>
      </c>
      <c r="D16" s="111">
        <f t="shared" si="1"/>
        <v>0.13986717255974926</v>
      </c>
    </row>
    <row r="17" spans="1:4">
      <c r="A17" s="53" t="s">
        <v>151</v>
      </c>
      <c r="B17" s="28" t="s">
        <v>81</v>
      </c>
      <c r="C17" s="129">
        <f>'תעודות סל'!K11</f>
        <v>112255.20761000138</v>
      </c>
      <c r="D17" s="111">
        <f t="shared" si="1"/>
        <v>0.18627741823318655</v>
      </c>
    </row>
    <row r="18" spans="1:4">
      <c r="A18" s="53" t="s">
        <v>151</v>
      </c>
      <c r="B18" s="28" t="s">
        <v>82</v>
      </c>
      <c r="C18" s="129">
        <f>'קרנות נאמנות'!L11</f>
        <v>37142.704940000003</v>
      </c>
      <c r="D18" s="111">
        <f t="shared" si="1"/>
        <v>6.1634977385261101E-2</v>
      </c>
    </row>
    <row r="19" spans="1:4">
      <c r="A19" s="53" t="s">
        <v>151</v>
      </c>
      <c r="B19" s="28" t="s">
        <v>83</v>
      </c>
      <c r="C19" s="129">
        <f>'כתבי אופציה'!I11</f>
        <v>5.4551300000000005</v>
      </c>
      <c r="D19" s="111">
        <f t="shared" si="1"/>
        <v>9.0522974760938177E-6</v>
      </c>
    </row>
    <row r="20" spans="1:4">
      <c r="A20" s="53" t="s">
        <v>151</v>
      </c>
      <c r="B20" s="28" t="s">
        <v>84</v>
      </c>
      <c r="C20" s="129" t="s" vm="4">
        <v>1807</v>
      </c>
      <c r="D20" s="111" t="s" vm="5">
        <v>1807</v>
      </c>
    </row>
    <row r="21" spans="1:4">
      <c r="A21" s="53" t="s">
        <v>151</v>
      </c>
      <c r="B21" s="28" t="s">
        <v>85</v>
      </c>
      <c r="C21" s="129">
        <f>'חוזים עתידיים'!I11</f>
        <v>-2211.5908399999998</v>
      </c>
      <c r="D21" s="111">
        <f>C21/$C$42</f>
        <v>-3.6699360380200298E-3</v>
      </c>
    </row>
    <row r="22" spans="1:4">
      <c r="A22" s="53" t="s">
        <v>151</v>
      </c>
      <c r="B22" s="28" t="s">
        <v>86</v>
      </c>
      <c r="C22" s="129" t="s" vm="6">
        <v>1807</v>
      </c>
      <c r="D22" s="111" t="s" vm="7">
        <v>1807</v>
      </c>
    </row>
    <row r="23" spans="1:4">
      <c r="B23" s="27" t="s">
        <v>208</v>
      </c>
      <c r="C23" s="129">
        <f>SUM(C24:C32)</f>
        <v>12608.853949999999</v>
      </c>
      <c r="D23" s="111">
        <f>C23/$C$42</f>
        <v>2.0923258801902163E-2</v>
      </c>
    </row>
    <row r="24" spans="1:4">
      <c r="A24" s="53" t="s">
        <v>151</v>
      </c>
      <c r="B24" s="28" t="s">
        <v>87</v>
      </c>
      <c r="C24" s="129" t="s" vm="8">
        <v>1807</v>
      </c>
      <c r="D24" s="111" t="s" vm="9">
        <v>1807</v>
      </c>
    </row>
    <row r="25" spans="1:4">
      <c r="A25" s="53" t="s">
        <v>151</v>
      </c>
      <c r="B25" s="28" t="s">
        <v>88</v>
      </c>
      <c r="C25" s="129" t="s" vm="10">
        <v>1807</v>
      </c>
      <c r="D25" s="111" t="s" vm="11">
        <v>1807</v>
      </c>
    </row>
    <row r="26" spans="1:4">
      <c r="A26" s="53" t="s">
        <v>151</v>
      </c>
      <c r="B26" s="28" t="s">
        <v>79</v>
      </c>
      <c r="C26" s="129">
        <f>'לא סחיר - אג"ח קונצרני'!P11</f>
        <v>9157.5422899999976</v>
      </c>
      <c r="D26" s="111">
        <f t="shared" ref="D26:D29" si="2">C26/$C$42</f>
        <v>1.5196117591879455E-2</v>
      </c>
    </row>
    <row r="27" spans="1:4">
      <c r="A27" s="53" t="s">
        <v>151</v>
      </c>
      <c r="B27" s="28" t="s">
        <v>89</v>
      </c>
      <c r="C27" s="129">
        <f>'לא סחיר - מניות'!J11</f>
        <v>16.378179999999997</v>
      </c>
      <c r="D27" s="111">
        <f t="shared" si="2"/>
        <v>2.7178116282656914E-5</v>
      </c>
    </row>
    <row r="28" spans="1:4">
      <c r="A28" s="53" t="s">
        <v>151</v>
      </c>
      <c r="B28" s="28" t="s">
        <v>90</v>
      </c>
      <c r="C28" s="129">
        <f>'לא סחיר - קרנות השקעה'!H11</f>
        <v>4984.9551700000002</v>
      </c>
      <c r="D28" s="111">
        <f t="shared" si="2"/>
        <v>8.2720846439648232E-3</v>
      </c>
    </row>
    <row r="29" spans="1:4">
      <c r="A29" s="53" t="s">
        <v>151</v>
      </c>
      <c r="B29" s="28" t="s">
        <v>91</v>
      </c>
      <c r="C29" s="129">
        <f>'לא סחיר - כתבי אופציה'!I11</f>
        <v>0.72487000000000001</v>
      </c>
      <c r="D29" s="111">
        <f t="shared" si="2"/>
        <v>1.2028565536469572E-6</v>
      </c>
    </row>
    <row r="30" spans="1:4">
      <c r="A30" s="53" t="s">
        <v>151</v>
      </c>
      <c r="B30" s="28" t="s">
        <v>231</v>
      </c>
      <c r="C30" s="129" t="s" vm="12">
        <v>1807</v>
      </c>
      <c r="D30" s="111"/>
    </row>
    <row r="31" spans="1:4">
      <c r="A31" s="53" t="s">
        <v>151</v>
      </c>
      <c r="B31" s="28" t="s">
        <v>114</v>
      </c>
      <c r="C31" s="129">
        <f>'לא סחיר - חוזים עתידיים'!I11</f>
        <v>-1550.74656</v>
      </c>
      <c r="D31" s="111">
        <f>C31/$C$42</f>
        <v>-2.5733244067784214E-3</v>
      </c>
    </row>
    <row r="32" spans="1:4">
      <c r="A32" s="53" t="s">
        <v>151</v>
      </c>
      <c r="B32" s="28" t="s">
        <v>92</v>
      </c>
      <c r="C32" s="129" t="s" vm="13">
        <v>1807</v>
      </c>
      <c r="D32" s="111" t="s" vm="14">
        <v>1807</v>
      </c>
    </row>
    <row r="33" spans="1:4">
      <c r="A33" s="53" t="s">
        <v>151</v>
      </c>
      <c r="B33" s="27" t="s">
        <v>209</v>
      </c>
      <c r="C33" s="129">
        <f>הלוואות!O10</f>
        <v>32419.013050000001</v>
      </c>
      <c r="D33" s="111">
        <f t="shared" ref="D33:D34" si="3">C33/$C$42</f>
        <v>5.3796435650473505E-2</v>
      </c>
    </row>
    <row r="34" spans="1:4">
      <c r="A34" s="53" t="s">
        <v>151</v>
      </c>
      <c r="B34" s="27" t="s">
        <v>210</v>
      </c>
      <c r="C34" s="129">
        <f>'פקדונות מעל 3 חודשים'!M10</f>
        <v>26849.469500000003</v>
      </c>
      <c r="D34" s="111">
        <f t="shared" si="3"/>
        <v>4.4554279181120884E-2</v>
      </c>
    </row>
    <row r="35" spans="1:4">
      <c r="A35" s="53" t="s">
        <v>151</v>
      </c>
      <c r="B35" s="27" t="s">
        <v>211</v>
      </c>
      <c r="C35" s="129" t="s" vm="15">
        <v>1807</v>
      </c>
      <c r="D35" s="111" t="s" vm="16">
        <v>1807</v>
      </c>
    </row>
    <row r="36" spans="1:4">
      <c r="A36" s="53" t="s">
        <v>151</v>
      </c>
      <c r="B36" s="54" t="s">
        <v>212</v>
      </c>
      <c r="C36" s="129" t="s" vm="17">
        <v>1807</v>
      </c>
      <c r="D36" s="111" t="s" vm="18">
        <v>1807</v>
      </c>
    </row>
    <row r="37" spans="1:4">
      <c r="A37" s="53" t="s">
        <v>151</v>
      </c>
      <c r="B37" s="27" t="s">
        <v>213</v>
      </c>
      <c r="C37" s="129">
        <f>'השקעות אחרות '!I10</f>
        <v>3103.2789400000001</v>
      </c>
      <c r="D37" s="111">
        <f t="shared" ref="D37:D38" si="4">C37/$C$42</f>
        <v>5.1496122211894309E-3</v>
      </c>
    </row>
    <row r="38" spans="1:4">
      <c r="A38" s="53"/>
      <c r="B38" s="66" t="s">
        <v>215</v>
      </c>
      <c r="C38" s="129">
        <v>0</v>
      </c>
      <c r="D38" s="111">
        <f t="shared" si="4"/>
        <v>0</v>
      </c>
    </row>
    <row r="39" spans="1:4">
      <c r="A39" s="53" t="s">
        <v>151</v>
      </c>
      <c r="B39" s="67" t="s">
        <v>216</v>
      </c>
      <c r="C39" s="129" t="s" vm="19">
        <v>1807</v>
      </c>
      <c r="D39" s="111" t="s" vm="20">
        <v>1807</v>
      </c>
    </row>
    <row r="40" spans="1:4">
      <c r="A40" s="53" t="s">
        <v>151</v>
      </c>
      <c r="B40" s="67" t="s">
        <v>251</v>
      </c>
      <c r="C40" s="129" t="s" vm="21">
        <v>1807</v>
      </c>
      <c r="D40" s="111" t="s" vm="22">
        <v>1807</v>
      </c>
    </row>
    <row r="41" spans="1:4">
      <c r="A41" s="53" t="s">
        <v>151</v>
      </c>
      <c r="B41" s="67" t="s">
        <v>217</v>
      </c>
      <c r="C41" s="129" t="s" vm="23">
        <v>1807</v>
      </c>
      <c r="D41" s="111" t="s" vm="24">
        <v>1807</v>
      </c>
    </row>
    <row r="42" spans="1:4">
      <c r="B42" s="67" t="s">
        <v>93</v>
      </c>
      <c r="C42" s="129">
        <f>C38+C10</f>
        <v>602623.81063000136</v>
      </c>
      <c r="D42" s="111">
        <f>C42/$C$42</f>
        <v>1</v>
      </c>
    </row>
    <row r="43" spans="1:4">
      <c r="A43" s="53" t="s">
        <v>151</v>
      </c>
      <c r="B43" s="67" t="s">
        <v>214</v>
      </c>
      <c r="C43" s="129">
        <f>'יתרת התחייבות להשקעה'!C10</f>
        <v>24458.389513632108</v>
      </c>
      <c r="D43" s="111"/>
    </row>
    <row r="44" spans="1:4">
      <c r="B44" s="6" t="s">
        <v>119</v>
      </c>
    </row>
    <row r="45" spans="1:4">
      <c r="C45" s="73" t="s">
        <v>196</v>
      </c>
      <c r="D45" s="34" t="s">
        <v>113</v>
      </c>
    </row>
    <row r="46" spans="1:4">
      <c r="C46" s="74" t="s">
        <v>1</v>
      </c>
      <c r="D46" s="23" t="s">
        <v>2</v>
      </c>
    </row>
    <row r="47" spans="1:4">
      <c r="C47" s="130" t="s">
        <v>177</v>
      </c>
      <c r="D47" s="131">
        <v>2.6999</v>
      </c>
    </row>
    <row r="48" spans="1:4">
      <c r="C48" s="130" t="s">
        <v>186</v>
      </c>
      <c r="D48" s="131">
        <v>1.0645</v>
      </c>
    </row>
    <row r="49" spans="3:4">
      <c r="C49" s="130" t="s">
        <v>182</v>
      </c>
      <c r="D49" s="131">
        <v>2.7238000000000002</v>
      </c>
    </row>
    <row r="50" spans="3:4">
      <c r="C50" s="130" t="s">
        <v>1239</v>
      </c>
      <c r="D50" s="131">
        <v>3.6745000000000001</v>
      </c>
    </row>
    <row r="51" spans="3:4">
      <c r="C51" s="130" t="s">
        <v>175</v>
      </c>
      <c r="D51" s="131">
        <v>4.3288000000000002</v>
      </c>
    </row>
    <row r="52" spans="3:4">
      <c r="C52" s="130" t="s">
        <v>176</v>
      </c>
      <c r="D52" s="131">
        <v>4.9442000000000004</v>
      </c>
    </row>
    <row r="53" spans="3:4">
      <c r="C53" s="130" t="s">
        <v>178</v>
      </c>
      <c r="D53" s="131">
        <v>0.44774999999999998</v>
      </c>
    </row>
    <row r="54" spans="3:4">
      <c r="C54" s="130" t="s">
        <v>183</v>
      </c>
      <c r="D54" s="131">
        <v>3.2989999999999999</v>
      </c>
    </row>
    <row r="55" spans="3:4">
      <c r="C55" s="130" t="s">
        <v>184</v>
      </c>
      <c r="D55" s="131">
        <v>0.19320000000000001</v>
      </c>
    </row>
    <row r="56" spans="3:4">
      <c r="C56" s="130" t="s">
        <v>181</v>
      </c>
      <c r="D56" s="131">
        <v>0.58079999999999998</v>
      </c>
    </row>
    <row r="57" spans="3:4">
      <c r="C57" s="130" t="s">
        <v>1808</v>
      </c>
      <c r="D57" s="131">
        <v>2.5392000000000001</v>
      </c>
    </row>
    <row r="58" spans="3:4">
      <c r="C58" s="130" t="s">
        <v>180</v>
      </c>
      <c r="D58" s="131">
        <v>0.42099999999999999</v>
      </c>
    </row>
    <row r="59" spans="3:4">
      <c r="C59" s="130" t="s">
        <v>173</v>
      </c>
      <c r="D59" s="131">
        <v>3.5139999999999998</v>
      </c>
    </row>
    <row r="60" spans="3:4">
      <c r="C60" s="130" t="s">
        <v>187</v>
      </c>
      <c r="D60" s="131">
        <v>0.2964</v>
      </c>
    </row>
    <row r="61" spans="3:4">
      <c r="C61" s="130" t="s">
        <v>1809</v>
      </c>
      <c r="D61" s="131">
        <v>0.44750000000000001</v>
      </c>
    </row>
    <row r="62" spans="3:4">
      <c r="C62" s="130" t="s">
        <v>1810</v>
      </c>
      <c r="D62" s="131">
        <v>6.13E-2</v>
      </c>
    </row>
    <row r="63" spans="3:4">
      <c r="C63" s="130" t="s">
        <v>174</v>
      </c>
      <c r="D63" s="131">
        <v>1</v>
      </c>
    </row>
  </sheetData>
  <sheetProtection sheet="1" objects="1" scenarios="1"/>
  <mergeCells count="1">
    <mergeCell ref="B6:D6"/>
  </mergeCells>
  <phoneticPr fontId="4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zoomScale="90" zoomScaleNormal="90" workbookViewId="0">
      <selection activeCell="F22" sqref="F22"/>
    </sheetView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41.7109375" style="2" bestFit="1" customWidth="1"/>
    <col min="4" max="4" width="6.42578125" style="2" bestFit="1" customWidth="1"/>
    <col min="5" max="5" width="11.140625" style="2" bestFit="1" customWidth="1"/>
    <col min="6" max="6" width="9" style="1" bestFit="1" customWidth="1"/>
    <col min="7" max="7" width="10.140625" style="1" bestFit="1" customWidth="1"/>
    <col min="8" max="8" width="7.285156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5" t="s">
        <v>189</v>
      </c>
      <c r="C1" s="76" t="s" vm="1">
        <v>266</v>
      </c>
    </row>
    <row r="2" spans="2:60">
      <c r="B2" s="55" t="s">
        <v>188</v>
      </c>
      <c r="C2" s="76" t="s">
        <v>267</v>
      </c>
    </row>
    <row r="3" spans="2:60">
      <c r="B3" s="55" t="s">
        <v>190</v>
      </c>
      <c r="C3" s="76" t="s">
        <v>268</v>
      </c>
    </row>
    <row r="4" spans="2:60">
      <c r="B4" s="55" t="s">
        <v>191</v>
      </c>
      <c r="C4" s="76">
        <v>2145</v>
      </c>
    </row>
    <row r="6" spans="2:60" ht="26.25" customHeight="1">
      <c r="B6" s="196" t="s">
        <v>219</v>
      </c>
      <c r="C6" s="197"/>
      <c r="D6" s="197"/>
      <c r="E6" s="197"/>
      <c r="F6" s="197"/>
      <c r="G6" s="197"/>
      <c r="H6" s="197"/>
      <c r="I6" s="197"/>
      <c r="J6" s="197"/>
      <c r="K6" s="197"/>
      <c r="L6" s="198"/>
    </row>
    <row r="7" spans="2:60" ht="26.25" customHeight="1">
      <c r="B7" s="196" t="s">
        <v>102</v>
      </c>
      <c r="C7" s="197"/>
      <c r="D7" s="197"/>
      <c r="E7" s="197"/>
      <c r="F7" s="197"/>
      <c r="G7" s="197"/>
      <c r="H7" s="197"/>
      <c r="I7" s="197"/>
      <c r="J7" s="197"/>
      <c r="K7" s="197"/>
      <c r="L7" s="198"/>
      <c r="BH7" s="3"/>
    </row>
    <row r="8" spans="2:60" s="3" customFormat="1" ht="78.75">
      <c r="B8" s="21" t="s">
        <v>126</v>
      </c>
      <c r="C8" s="29" t="s">
        <v>50</v>
      </c>
      <c r="D8" s="29" t="s">
        <v>129</v>
      </c>
      <c r="E8" s="29" t="s">
        <v>70</v>
      </c>
      <c r="F8" s="29" t="s">
        <v>111</v>
      </c>
      <c r="G8" s="29" t="s">
        <v>250</v>
      </c>
      <c r="H8" s="29" t="s">
        <v>249</v>
      </c>
      <c r="I8" s="29" t="s">
        <v>67</v>
      </c>
      <c r="J8" s="29" t="s">
        <v>64</v>
      </c>
      <c r="K8" s="29" t="s">
        <v>192</v>
      </c>
      <c r="L8" s="29" t="s">
        <v>194</v>
      </c>
      <c r="BD8" s="1"/>
      <c r="BE8" s="1"/>
    </row>
    <row r="9" spans="2:60" s="3" customFormat="1" ht="25.5">
      <c r="B9" s="14"/>
      <c r="C9" s="15"/>
      <c r="D9" s="15"/>
      <c r="E9" s="15"/>
      <c r="F9" s="15"/>
      <c r="G9" s="15" t="s">
        <v>257</v>
      </c>
      <c r="H9" s="15"/>
      <c r="I9" s="15" t="s">
        <v>253</v>
      </c>
      <c r="J9" s="15" t="s">
        <v>20</v>
      </c>
      <c r="K9" s="31" t="s">
        <v>20</v>
      </c>
      <c r="L9" s="16" t="s">
        <v>20</v>
      </c>
      <c r="BC9" s="1"/>
      <c r="BD9" s="1"/>
      <c r="BE9" s="1"/>
      <c r="BG9" s="4"/>
    </row>
    <row r="10" spans="2:60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3</v>
      </c>
      <c r="G10" s="18" t="s">
        <v>4</v>
      </c>
      <c r="H10" s="18" t="s">
        <v>5</v>
      </c>
      <c r="I10" s="18" t="s">
        <v>6</v>
      </c>
      <c r="J10" s="18" t="s">
        <v>7</v>
      </c>
      <c r="K10" s="19" t="s">
        <v>8</v>
      </c>
      <c r="L10" s="19" t="s">
        <v>9</v>
      </c>
      <c r="BC10" s="1"/>
      <c r="BD10" s="3"/>
      <c r="BE10" s="1"/>
    </row>
    <row r="11" spans="2:60" s="4" customFormat="1" ht="18" customHeight="1">
      <c r="B11" s="118" t="s">
        <v>53</v>
      </c>
      <c r="C11" s="113"/>
      <c r="D11" s="113"/>
      <c r="E11" s="113"/>
      <c r="F11" s="113"/>
      <c r="G11" s="114"/>
      <c r="H11" s="116"/>
      <c r="I11" s="114">
        <v>5.4551300000000005</v>
      </c>
      <c r="J11" s="113"/>
      <c r="K11" s="115">
        <v>1</v>
      </c>
      <c r="L11" s="115">
        <f>I11/'סכום נכסי הקרן'!$C$42</f>
        <v>9.0522974760938177E-6</v>
      </c>
      <c r="BC11" s="98"/>
      <c r="BD11" s="3"/>
      <c r="BE11" s="98"/>
      <c r="BG11" s="98"/>
    </row>
    <row r="12" spans="2:60" s="4" customFormat="1" ht="18" customHeight="1">
      <c r="B12" s="119" t="s">
        <v>28</v>
      </c>
      <c r="C12" s="113"/>
      <c r="D12" s="113"/>
      <c r="E12" s="113"/>
      <c r="F12" s="113"/>
      <c r="G12" s="114"/>
      <c r="H12" s="116"/>
      <c r="I12" s="114">
        <v>5.4551300000000005</v>
      </c>
      <c r="J12" s="113"/>
      <c r="K12" s="115">
        <v>1</v>
      </c>
      <c r="L12" s="115">
        <f>I12/'סכום נכסי הקרן'!$C$42</f>
        <v>9.0522974760938177E-6</v>
      </c>
      <c r="BC12" s="98"/>
      <c r="BD12" s="3"/>
      <c r="BE12" s="98"/>
      <c r="BG12" s="98"/>
    </row>
    <row r="13" spans="2:60">
      <c r="B13" s="100" t="s">
        <v>1592</v>
      </c>
      <c r="C13" s="80"/>
      <c r="D13" s="80"/>
      <c r="E13" s="80"/>
      <c r="F13" s="80"/>
      <c r="G13" s="89"/>
      <c r="H13" s="91"/>
      <c r="I13" s="89">
        <v>5.4551300000000005</v>
      </c>
      <c r="J13" s="80"/>
      <c r="K13" s="90">
        <v>1</v>
      </c>
      <c r="L13" s="90">
        <f>I13/'סכום נכסי הקרן'!$C$42</f>
        <v>9.0522974760938177E-6</v>
      </c>
      <c r="BD13" s="3"/>
    </row>
    <row r="14" spans="2:60" ht="20.25">
      <c r="B14" s="85" t="s">
        <v>1593</v>
      </c>
      <c r="C14" s="82" t="s">
        <v>1594</v>
      </c>
      <c r="D14" s="95" t="s">
        <v>130</v>
      </c>
      <c r="E14" s="95" t="s">
        <v>900</v>
      </c>
      <c r="F14" s="95" t="s">
        <v>174</v>
      </c>
      <c r="G14" s="92">
        <v>3902.25</v>
      </c>
      <c r="H14" s="94">
        <v>88.9</v>
      </c>
      <c r="I14" s="92">
        <v>3.4691000000000001</v>
      </c>
      <c r="J14" s="93">
        <v>6.0611336917798769E-4</v>
      </c>
      <c r="K14" s="93">
        <v>0.63593351579155766</v>
      </c>
      <c r="L14" s="93">
        <f>I14/'סכום נכסי הקרן'!$C$42</f>
        <v>5.7566593599633856E-6</v>
      </c>
      <c r="BD14" s="4"/>
    </row>
    <row r="15" spans="2:60">
      <c r="B15" s="85" t="s">
        <v>1595</v>
      </c>
      <c r="C15" s="82" t="s">
        <v>1596</v>
      </c>
      <c r="D15" s="95" t="s">
        <v>130</v>
      </c>
      <c r="E15" s="95" t="s">
        <v>817</v>
      </c>
      <c r="F15" s="95" t="s">
        <v>174</v>
      </c>
      <c r="G15" s="92">
        <v>853</v>
      </c>
      <c r="H15" s="94">
        <v>216.9</v>
      </c>
      <c r="I15" s="92">
        <v>1.85016</v>
      </c>
      <c r="J15" s="93">
        <v>7.1083333333333328E-4</v>
      </c>
      <c r="K15" s="93">
        <v>0.33915965339047832</v>
      </c>
      <c r="L15" s="93">
        <f>I15/'סכום נכסי הקרן'!$C$42</f>
        <v>3.070174074379481E-6</v>
      </c>
    </row>
    <row r="16" spans="2:60">
      <c r="B16" s="85" t="s">
        <v>1597</v>
      </c>
      <c r="C16" s="82" t="s">
        <v>1598</v>
      </c>
      <c r="D16" s="95" t="s">
        <v>130</v>
      </c>
      <c r="E16" s="95" t="s">
        <v>1036</v>
      </c>
      <c r="F16" s="95" t="s">
        <v>174</v>
      </c>
      <c r="G16" s="92">
        <v>13587</v>
      </c>
      <c r="H16" s="94">
        <v>1</v>
      </c>
      <c r="I16" s="92">
        <v>0.13586999999999999</v>
      </c>
      <c r="J16" s="93">
        <v>3.8531017369727047E-4</v>
      </c>
      <c r="K16" s="93">
        <v>2.4906830817964003E-2</v>
      </c>
      <c r="L16" s="93">
        <f>I16/'סכום נכסי הקרן'!$C$42</f>
        <v>2.254640417509513E-7</v>
      </c>
    </row>
    <row r="17" spans="2:56">
      <c r="B17" s="81"/>
      <c r="C17" s="82"/>
      <c r="D17" s="82"/>
      <c r="E17" s="82"/>
      <c r="F17" s="82"/>
      <c r="G17" s="92"/>
      <c r="H17" s="94"/>
      <c r="I17" s="82"/>
      <c r="J17" s="82"/>
      <c r="K17" s="93"/>
      <c r="L17" s="82"/>
    </row>
    <row r="18" spans="2:56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</row>
    <row r="19" spans="2:56" ht="20.25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BC19" s="4"/>
    </row>
    <row r="20" spans="2:56">
      <c r="B20" s="97" t="s">
        <v>265</v>
      </c>
      <c r="C20" s="99"/>
      <c r="D20" s="99"/>
      <c r="E20" s="99"/>
      <c r="F20" s="99"/>
      <c r="G20" s="99"/>
      <c r="H20" s="99"/>
      <c r="I20" s="99"/>
      <c r="J20" s="99"/>
      <c r="K20" s="99"/>
      <c r="L20" s="99"/>
      <c r="BD20" s="3"/>
    </row>
    <row r="21" spans="2:56">
      <c r="B21" s="97" t="s">
        <v>122</v>
      </c>
      <c r="C21" s="99"/>
      <c r="D21" s="99"/>
      <c r="E21" s="99"/>
      <c r="F21" s="99"/>
      <c r="G21" s="99"/>
      <c r="H21" s="99"/>
      <c r="I21" s="99"/>
      <c r="J21" s="99"/>
      <c r="K21" s="99"/>
      <c r="L21" s="99"/>
    </row>
    <row r="22" spans="2:56">
      <c r="B22" s="97" t="s">
        <v>248</v>
      </c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56">
      <c r="B23" s="97" t="s">
        <v>256</v>
      </c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5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5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5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5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5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5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5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5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5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</row>
    <row r="112" spans="2:12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</row>
    <row r="113" spans="2:12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</row>
    <row r="114" spans="2:12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</row>
    <row r="115" spans="2:12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</row>
    <row r="116" spans="2:12"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A1:A1048576 B1:B19 C5:C1048576 D1:AF1048576 AH1:XFD1048576 AG1:AG19 B21:B1048576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5" t="s">
        <v>189</v>
      </c>
      <c r="C1" s="76" t="s" vm="1">
        <v>266</v>
      </c>
    </row>
    <row r="2" spans="2:61">
      <c r="B2" s="55" t="s">
        <v>188</v>
      </c>
      <c r="C2" s="76" t="s">
        <v>267</v>
      </c>
    </row>
    <row r="3" spans="2:61">
      <c r="B3" s="55" t="s">
        <v>190</v>
      </c>
      <c r="C3" s="76" t="s">
        <v>268</v>
      </c>
    </row>
    <row r="4" spans="2:61">
      <c r="B4" s="55" t="s">
        <v>191</v>
      </c>
      <c r="C4" s="76">
        <v>2145</v>
      </c>
    </row>
    <row r="6" spans="2:61" ht="26.25" customHeight="1">
      <c r="B6" s="196" t="s">
        <v>219</v>
      </c>
      <c r="C6" s="197"/>
      <c r="D6" s="197"/>
      <c r="E6" s="197"/>
      <c r="F6" s="197"/>
      <c r="G6" s="197"/>
      <c r="H6" s="197"/>
      <c r="I6" s="197"/>
      <c r="J6" s="197"/>
      <c r="K6" s="197"/>
      <c r="L6" s="198"/>
    </row>
    <row r="7" spans="2:61" ht="26.25" customHeight="1">
      <c r="B7" s="196" t="s">
        <v>103</v>
      </c>
      <c r="C7" s="197"/>
      <c r="D7" s="197"/>
      <c r="E7" s="197"/>
      <c r="F7" s="197"/>
      <c r="G7" s="197"/>
      <c r="H7" s="197"/>
      <c r="I7" s="197"/>
      <c r="J7" s="197"/>
      <c r="K7" s="197"/>
      <c r="L7" s="198"/>
      <c r="BI7" s="3"/>
    </row>
    <row r="8" spans="2:61" s="3" customFormat="1" ht="78.75">
      <c r="B8" s="21" t="s">
        <v>126</v>
      </c>
      <c r="C8" s="29" t="s">
        <v>50</v>
      </c>
      <c r="D8" s="29" t="s">
        <v>129</v>
      </c>
      <c r="E8" s="29" t="s">
        <v>70</v>
      </c>
      <c r="F8" s="29" t="s">
        <v>111</v>
      </c>
      <c r="G8" s="29" t="s">
        <v>250</v>
      </c>
      <c r="H8" s="29" t="s">
        <v>249</v>
      </c>
      <c r="I8" s="29" t="s">
        <v>67</v>
      </c>
      <c r="J8" s="29" t="s">
        <v>64</v>
      </c>
      <c r="K8" s="29" t="s">
        <v>192</v>
      </c>
      <c r="L8" s="30" t="s">
        <v>194</v>
      </c>
      <c r="M8" s="1"/>
      <c r="BE8" s="1"/>
      <c r="BF8" s="1"/>
    </row>
    <row r="9" spans="2:61" s="3" customFormat="1" ht="20.25">
      <c r="B9" s="14"/>
      <c r="C9" s="29"/>
      <c r="D9" s="29"/>
      <c r="E9" s="29"/>
      <c r="F9" s="29"/>
      <c r="G9" s="15" t="s">
        <v>257</v>
      </c>
      <c r="H9" s="15"/>
      <c r="I9" s="15" t="s">
        <v>253</v>
      </c>
      <c r="J9" s="15" t="s">
        <v>20</v>
      </c>
      <c r="K9" s="31" t="s">
        <v>20</v>
      </c>
      <c r="L9" s="16" t="s">
        <v>20</v>
      </c>
      <c r="BD9" s="1"/>
      <c r="BE9" s="1"/>
      <c r="BF9" s="1"/>
      <c r="BH9" s="4"/>
    </row>
    <row r="10" spans="2:61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3</v>
      </c>
      <c r="G10" s="18" t="s">
        <v>4</v>
      </c>
      <c r="H10" s="18" t="s">
        <v>5</v>
      </c>
      <c r="I10" s="18" t="s">
        <v>6</v>
      </c>
      <c r="J10" s="18" t="s">
        <v>7</v>
      </c>
      <c r="K10" s="19" t="s">
        <v>8</v>
      </c>
      <c r="L10" s="19" t="s">
        <v>9</v>
      </c>
      <c r="BD10" s="1"/>
      <c r="BE10" s="3"/>
      <c r="BF10" s="1"/>
    </row>
    <row r="11" spans="2:61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BD11" s="1"/>
      <c r="BE11" s="3"/>
      <c r="BF11" s="1"/>
      <c r="BH11" s="1"/>
    </row>
    <row r="12" spans="2:61">
      <c r="B12" s="97" t="s">
        <v>265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BE12" s="3"/>
    </row>
    <row r="13" spans="2:61" ht="20.25">
      <c r="B13" s="97" t="s">
        <v>122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BE13" s="4"/>
    </row>
    <row r="14" spans="2:61">
      <c r="B14" s="97" t="s">
        <v>248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</row>
    <row r="15" spans="2:61">
      <c r="B15" s="97" t="s">
        <v>256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</row>
    <row r="16" spans="2:61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</row>
    <row r="17" spans="2:5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</row>
    <row r="18" spans="2:56" ht="20.25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BD18" s="4"/>
    </row>
    <row r="19" spans="2:56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</row>
    <row r="20" spans="2:56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</row>
    <row r="21" spans="2:56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BD21" s="3"/>
    </row>
    <row r="22" spans="2:5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5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5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5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5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5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5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5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5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5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5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zoomScale="90" zoomScaleNormal="90" workbookViewId="0">
      <pane ySplit="10" topLeftCell="A11" activePane="bottomLeft" state="frozen"/>
      <selection pane="bottomLeft" activeCell="C17" sqref="C17"/>
    </sheetView>
  </sheetViews>
  <sheetFormatPr defaultColWidth="9.140625" defaultRowHeight="18"/>
  <cols>
    <col min="1" max="1" width="6.28515625" style="2" customWidth="1"/>
    <col min="2" max="2" width="32.5703125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12.28515625" style="1" bestFit="1" customWidth="1"/>
    <col min="7" max="7" width="7.28515625" style="1" bestFit="1" customWidth="1"/>
    <col min="8" max="8" width="10.7109375" style="1" bestFit="1" customWidth="1"/>
    <col min="9" max="9" width="9.7109375" style="1" bestFit="1" customWidth="1"/>
    <col min="10" max="10" width="9.14062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5" t="s">
        <v>189</v>
      </c>
      <c r="C1" s="76" t="s" vm="1">
        <v>266</v>
      </c>
    </row>
    <row r="2" spans="1:60">
      <c r="B2" s="55" t="s">
        <v>188</v>
      </c>
      <c r="C2" s="76" t="s">
        <v>267</v>
      </c>
    </row>
    <row r="3" spans="1:60">
      <c r="B3" s="55" t="s">
        <v>190</v>
      </c>
      <c r="C3" s="76" t="s">
        <v>268</v>
      </c>
    </row>
    <row r="4" spans="1:60">
      <c r="B4" s="55" t="s">
        <v>191</v>
      </c>
      <c r="C4" s="76">
        <v>2145</v>
      </c>
    </row>
    <row r="6" spans="1:60" ht="26.25" customHeight="1">
      <c r="B6" s="196" t="s">
        <v>219</v>
      </c>
      <c r="C6" s="197"/>
      <c r="D6" s="197"/>
      <c r="E6" s="197"/>
      <c r="F6" s="197"/>
      <c r="G6" s="197"/>
      <c r="H6" s="197"/>
      <c r="I6" s="197"/>
      <c r="J6" s="197"/>
      <c r="K6" s="198"/>
      <c r="BD6" s="1" t="s">
        <v>130</v>
      </c>
      <c r="BF6" s="1" t="s">
        <v>197</v>
      </c>
      <c r="BH6" s="3" t="s">
        <v>174</v>
      </c>
    </row>
    <row r="7" spans="1:60" ht="26.25" customHeight="1">
      <c r="B7" s="196" t="s">
        <v>104</v>
      </c>
      <c r="C7" s="197"/>
      <c r="D7" s="197"/>
      <c r="E7" s="197"/>
      <c r="F7" s="197"/>
      <c r="G7" s="197"/>
      <c r="H7" s="197"/>
      <c r="I7" s="197"/>
      <c r="J7" s="197"/>
      <c r="K7" s="198"/>
      <c r="BD7" s="3" t="s">
        <v>132</v>
      </c>
      <c r="BF7" s="1" t="s">
        <v>152</v>
      </c>
      <c r="BH7" s="3" t="s">
        <v>173</v>
      </c>
    </row>
    <row r="8" spans="1:60" s="3" customFormat="1" ht="78.75">
      <c r="A8" s="2"/>
      <c r="B8" s="21" t="s">
        <v>126</v>
      </c>
      <c r="C8" s="29" t="s">
        <v>50</v>
      </c>
      <c r="D8" s="29" t="s">
        <v>129</v>
      </c>
      <c r="E8" s="29" t="s">
        <v>70</v>
      </c>
      <c r="F8" s="29" t="s">
        <v>111</v>
      </c>
      <c r="G8" s="29" t="s">
        <v>250</v>
      </c>
      <c r="H8" s="29" t="s">
        <v>249</v>
      </c>
      <c r="I8" s="29" t="s">
        <v>67</v>
      </c>
      <c r="J8" s="29" t="s">
        <v>192</v>
      </c>
      <c r="K8" s="29" t="s">
        <v>194</v>
      </c>
      <c r="BC8" s="1" t="s">
        <v>145</v>
      </c>
      <c r="BD8" s="1" t="s">
        <v>146</v>
      </c>
      <c r="BE8" s="1" t="s">
        <v>153</v>
      </c>
      <c r="BG8" s="4" t="s">
        <v>175</v>
      </c>
    </row>
    <row r="9" spans="1:60" s="3" customFormat="1" ht="18.75" customHeight="1">
      <c r="A9" s="2"/>
      <c r="B9" s="14"/>
      <c r="C9" s="15"/>
      <c r="D9" s="15"/>
      <c r="E9" s="15"/>
      <c r="F9" s="15"/>
      <c r="G9" s="15" t="s">
        <v>257</v>
      </c>
      <c r="H9" s="15"/>
      <c r="I9" s="15" t="s">
        <v>253</v>
      </c>
      <c r="J9" s="31" t="s">
        <v>20</v>
      </c>
      <c r="K9" s="56" t="s">
        <v>20</v>
      </c>
      <c r="BC9" s="1" t="s">
        <v>142</v>
      </c>
      <c r="BE9" s="1" t="s">
        <v>154</v>
      </c>
      <c r="BG9" s="4" t="s">
        <v>176</v>
      </c>
    </row>
    <row r="10" spans="1:60" s="4" customFormat="1" ht="18" customHeight="1">
      <c r="A10" s="2"/>
      <c r="B10" s="17"/>
      <c r="C10" s="18" t="s">
        <v>1</v>
      </c>
      <c r="D10" s="18" t="s">
        <v>2</v>
      </c>
      <c r="E10" s="18" t="s">
        <v>3</v>
      </c>
      <c r="F10" s="18" t="s">
        <v>3</v>
      </c>
      <c r="G10" s="18" t="s">
        <v>4</v>
      </c>
      <c r="H10" s="18" t="s">
        <v>5</v>
      </c>
      <c r="I10" s="57" t="s">
        <v>6</v>
      </c>
      <c r="J10" s="57" t="s">
        <v>7</v>
      </c>
      <c r="K10" s="57" t="s">
        <v>8</v>
      </c>
      <c r="L10" s="3"/>
      <c r="M10" s="3"/>
      <c r="N10" s="3"/>
      <c r="O10" s="3"/>
      <c r="BC10" s="1" t="s">
        <v>138</v>
      </c>
      <c r="BD10" s="3"/>
      <c r="BE10" s="1" t="s">
        <v>198</v>
      </c>
      <c r="BG10" s="1" t="s">
        <v>182</v>
      </c>
    </row>
    <row r="11" spans="1:60" s="4" customFormat="1" ht="18" customHeight="1">
      <c r="A11" s="110"/>
      <c r="B11" s="118" t="s">
        <v>54</v>
      </c>
      <c r="C11" s="113"/>
      <c r="D11" s="113"/>
      <c r="E11" s="113"/>
      <c r="F11" s="113"/>
      <c r="G11" s="114"/>
      <c r="H11" s="116"/>
      <c r="I11" s="114">
        <v>-2211.5908399999998</v>
      </c>
      <c r="J11" s="115">
        <v>1</v>
      </c>
      <c r="K11" s="115">
        <f>I11/'סכום נכסי הקרן'!$C$42</f>
        <v>-3.6699360380200298E-3</v>
      </c>
      <c r="L11" s="3"/>
      <c r="M11" s="3"/>
      <c r="N11" s="3"/>
      <c r="O11" s="3"/>
      <c r="BC11" s="98" t="s">
        <v>137</v>
      </c>
      <c r="BD11" s="3"/>
      <c r="BE11" s="98" t="s">
        <v>155</v>
      </c>
      <c r="BG11" s="98" t="s">
        <v>177</v>
      </c>
    </row>
    <row r="12" spans="1:60" s="98" customFormat="1" ht="20.25">
      <c r="A12" s="110"/>
      <c r="B12" s="119" t="s">
        <v>246</v>
      </c>
      <c r="C12" s="113"/>
      <c r="D12" s="113"/>
      <c r="E12" s="113"/>
      <c r="F12" s="113"/>
      <c r="G12" s="114"/>
      <c r="H12" s="116"/>
      <c r="I12" s="114">
        <v>-2211.5908399999998</v>
      </c>
      <c r="J12" s="115">
        <v>1</v>
      </c>
      <c r="K12" s="115">
        <f>I12/'סכום נכסי הקרן'!$C$42</f>
        <v>-3.6699360380200298E-3</v>
      </c>
      <c r="L12" s="3"/>
      <c r="M12" s="3"/>
      <c r="N12" s="3"/>
      <c r="O12" s="3"/>
      <c r="BC12" s="98" t="s">
        <v>135</v>
      </c>
      <c r="BD12" s="4"/>
      <c r="BE12" s="98" t="s">
        <v>156</v>
      </c>
      <c r="BG12" s="98" t="s">
        <v>178</v>
      </c>
    </row>
    <row r="13" spans="1:60">
      <c r="B13" s="81" t="s">
        <v>1599</v>
      </c>
      <c r="C13" s="82" t="s">
        <v>1600</v>
      </c>
      <c r="D13" s="95" t="s">
        <v>30</v>
      </c>
      <c r="E13" s="95" t="s">
        <v>1265</v>
      </c>
      <c r="F13" s="95" t="s">
        <v>173</v>
      </c>
      <c r="G13" s="92">
        <v>14</v>
      </c>
      <c r="H13" s="94">
        <v>153120</v>
      </c>
      <c r="I13" s="92">
        <v>-108.81182000000001</v>
      </c>
      <c r="J13" s="93">
        <v>4.9200701156819779E-2</v>
      </c>
      <c r="K13" s="93">
        <f>I13/'סכום נכסי הקרן'!$C$42</f>
        <v>-1.8056342627126667E-4</v>
      </c>
      <c r="P13" s="1"/>
      <c r="BC13" s="1" t="s">
        <v>139</v>
      </c>
      <c r="BE13" s="1" t="s">
        <v>157</v>
      </c>
      <c r="BG13" s="1" t="s">
        <v>179</v>
      </c>
    </row>
    <row r="14" spans="1:60">
      <c r="B14" s="81" t="s">
        <v>1601</v>
      </c>
      <c r="C14" s="82" t="s">
        <v>1602</v>
      </c>
      <c r="D14" s="95" t="s">
        <v>30</v>
      </c>
      <c r="E14" s="95" t="s">
        <v>1265</v>
      </c>
      <c r="F14" s="95" t="s">
        <v>175</v>
      </c>
      <c r="G14" s="92">
        <v>56</v>
      </c>
      <c r="H14" s="94">
        <v>328100</v>
      </c>
      <c r="I14" s="92">
        <v>33.249120000000005</v>
      </c>
      <c r="J14" s="93">
        <v>-1.503402862710356E-2</v>
      </c>
      <c r="K14" s="93">
        <f>I14/'סכום נכסי הקרן'!$C$42</f>
        <v>5.5173923455232145E-5</v>
      </c>
      <c r="P14" s="1"/>
      <c r="BC14" s="1" t="s">
        <v>136</v>
      </c>
      <c r="BE14" s="1" t="s">
        <v>158</v>
      </c>
      <c r="BG14" s="1" t="s">
        <v>181</v>
      </c>
    </row>
    <row r="15" spans="1:60">
      <c r="B15" s="81" t="s">
        <v>1603</v>
      </c>
      <c r="C15" s="82" t="s">
        <v>1604</v>
      </c>
      <c r="D15" s="95" t="s">
        <v>30</v>
      </c>
      <c r="E15" s="95" t="s">
        <v>1265</v>
      </c>
      <c r="F15" s="95" t="s">
        <v>176</v>
      </c>
      <c r="G15" s="92">
        <v>10</v>
      </c>
      <c r="H15" s="94">
        <v>699350</v>
      </c>
      <c r="I15" s="92">
        <v>-37.68712</v>
      </c>
      <c r="J15" s="93">
        <v>1.704072892615164E-2</v>
      </c>
      <c r="K15" s="93">
        <f>I15/'סכום נכסי הקרן'!$C$42</f>
        <v>-6.2538385200214258E-5</v>
      </c>
      <c r="P15" s="1"/>
      <c r="BC15" s="1" t="s">
        <v>147</v>
      </c>
      <c r="BE15" s="1" t="s">
        <v>199</v>
      </c>
      <c r="BG15" s="1" t="s">
        <v>183</v>
      </c>
    </row>
    <row r="16" spans="1:60" ht="20.25">
      <c r="B16" s="81" t="s">
        <v>1605</v>
      </c>
      <c r="C16" s="82" t="s">
        <v>1606</v>
      </c>
      <c r="D16" s="95" t="s">
        <v>30</v>
      </c>
      <c r="E16" s="95" t="s">
        <v>1265</v>
      </c>
      <c r="F16" s="95" t="s">
        <v>173</v>
      </c>
      <c r="G16" s="92">
        <v>106</v>
      </c>
      <c r="H16" s="94">
        <v>264300</v>
      </c>
      <c r="I16" s="92">
        <v>-2133.6490400000002</v>
      </c>
      <c r="J16" s="93">
        <v>0.9647575859918105</v>
      </c>
      <c r="K16" s="93">
        <f>I16/'סכום נכסי הקרן'!$C$42</f>
        <v>-3.5405986327845529E-3</v>
      </c>
      <c r="P16" s="1"/>
      <c r="BC16" s="4" t="s">
        <v>133</v>
      </c>
      <c r="BD16" s="1" t="s">
        <v>148</v>
      </c>
      <c r="BE16" s="1" t="s">
        <v>159</v>
      </c>
      <c r="BG16" s="1" t="s">
        <v>184</v>
      </c>
    </row>
    <row r="17" spans="2:60">
      <c r="B17" s="81" t="s">
        <v>1607</v>
      </c>
      <c r="C17" s="82" t="s">
        <v>1608</v>
      </c>
      <c r="D17" s="95" t="s">
        <v>30</v>
      </c>
      <c r="E17" s="95" t="s">
        <v>1265</v>
      </c>
      <c r="F17" s="95" t="s">
        <v>177</v>
      </c>
      <c r="G17" s="92">
        <v>2</v>
      </c>
      <c r="H17" s="94">
        <v>573600</v>
      </c>
      <c r="I17" s="92">
        <v>-26.32403</v>
      </c>
      <c r="J17" s="93">
        <v>1.1902757745189433E-2</v>
      </c>
      <c r="K17" s="93">
        <f>I17/'סכום נכסי הקרן'!$C$42</f>
        <v>-4.368235960089273E-5</v>
      </c>
      <c r="P17" s="1"/>
      <c r="BC17" s="1" t="s">
        <v>143</v>
      </c>
      <c r="BE17" s="1" t="s">
        <v>160</v>
      </c>
      <c r="BG17" s="1" t="s">
        <v>185</v>
      </c>
    </row>
    <row r="18" spans="2:60">
      <c r="B18" s="81" t="s">
        <v>1609</v>
      </c>
      <c r="C18" s="82" t="s">
        <v>1610</v>
      </c>
      <c r="D18" s="95" t="s">
        <v>30</v>
      </c>
      <c r="E18" s="95" t="s">
        <v>1265</v>
      </c>
      <c r="F18" s="95" t="s">
        <v>183</v>
      </c>
      <c r="G18" s="92">
        <v>11</v>
      </c>
      <c r="H18" s="94">
        <v>171650</v>
      </c>
      <c r="I18" s="92">
        <v>61.63205</v>
      </c>
      <c r="J18" s="93">
        <v>-2.7867745192867593E-2</v>
      </c>
      <c r="K18" s="93">
        <f>I18/'סכום נכסי הקרן'!$C$42</f>
        <v>1.0227284238166422E-4</v>
      </c>
      <c r="BD18" s="1" t="s">
        <v>131</v>
      </c>
      <c r="BF18" s="1" t="s">
        <v>161</v>
      </c>
      <c r="BH18" s="1" t="s">
        <v>30</v>
      </c>
    </row>
    <row r="19" spans="2:60">
      <c r="B19" s="103"/>
      <c r="C19" s="82"/>
      <c r="D19" s="82"/>
      <c r="E19" s="82"/>
      <c r="F19" s="82"/>
      <c r="G19" s="92"/>
      <c r="H19" s="94"/>
      <c r="I19" s="82"/>
      <c r="J19" s="93"/>
      <c r="K19" s="82"/>
      <c r="BD19" s="1" t="s">
        <v>144</v>
      </c>
      <c r="BF19" s="1" t="s">
        <v>162</v>
      </c>
    </row>
    <row r="20" spans="2:60">
      <c r="B20" s="99"/>
      <c r="C20" s="99"/>
      <c r="D20" s="99"/>
      <c r="E20" s="99"/>
      <c r="F20" s="99"/>
      <c r="G20" s="99"/>
      <c r="H20" s="99"/>
      <c r="I20" s="99"/>
      <c r="J20" s="99"/>
      <c r="K20" s="99"/>
      <c r="BD20" s="1" t="s">
        <v>149</v>
      </c>
      <c r="BF20" s="1" t="s">
        <v>163</v>
      </c>
    </row>
    <row r="21" spans="2:60">
      <c r="B21" s="99"/>
      <c r="C21" s="99"/>
      <c r="D21" s="99"/>
      <c r="E21" s="99"/>
      <c r="F21" s="99"/>
      <c r="G21" s="99"/>
      <c r="H21" s="99"/>
      <c r="I21" s="99"/>
      <c r="J21" s="99"/>
      <c r="K21" s="99"/>
      <c r="BD21" s="1" t="s">
        <v>134</v>
      </c>
      <c r="BE21" s="1" t="s">
        <v>150</v>
      </c>
      <c r="BF21" s="1" t="s">
        <v>164</v>
      </c>
    </row>
    <row r="22" spans="2:60">
      <c r="B22" s="97" t="s">
        <v>265</v>
      </c>
      <c r="C22" s="99"/>
      <c r="D22" s="99"/>
      <c r="E22" s="99"/>
      <c r="F22" s="99"/>
      <c r="G22" s="99"/>
      <c r="H22" s="99"/>
      <c r="I22" s="99"/>
      <c r="J22" s="99"/>
      <c r="K22" s="99"/>
      <c r="BD22" s="1" t="s">
        <v>140</v>
      </c>
      <c r="BF22" s="1" t="s">
        <v>165</v>
      </c>
    </row>
    <row r="23" spans="2:60">
      <c r="B23" s="97" t="s">
        <v>122</v>
      </c>
      <c r="C23" s="99"/>
      <c r="D23" s="99"/>
      <c r="E23" s="99"/>
      <c r="F23" s="99"/>
      <c r="G23" s="99"/>
      <c r="H23" s="99"/>
      <c r="I23" s="99"/>
      <c r="J23" s="99"/>
      <c r="K23" s="99"/>
      <c r="BD23" s="1" t="s">
        <v>30</v>
      </c>
      <c r="BE23" s="1" t="s">
        <v>141</v>
      </c>
      <c r="BF23" s="1" t="s">
        <v>200</v>
      </c>
    </row>
    <row r="24" spans="2:60">
      <c r="B24" s="97" t="s">
        <v>248</v>
      </c>
      <c r="C24" s="99"/>
      <c r="D24" s="99"/>
      <c r="E24" s="99"/>
      <c r="F24" s="99"/>
      <c r="G24" s="99"/>
      <c r="H24" s="99"/>
      <c r="I24" s="99"/>
      <c r="J24" s="99"/>
      <c r="K24" s="99"/>
      <c r="BF24" s="1" t="s">
        <v>203</v>
      </c>
    </row>
    <row r="25" spans="2:60">
      <c r="B25" s="97" t="s">
        <v>256</v>
      </c>
      <c r="C25" s="99"/>
      <c r="D25" s="99"/>
      <c r="E25" s="99"/>
      <c r="F25" s="99"/>
      <c r="G25" s="99"/>
      <c r="H25" s="99"/>
      <c r="I25" s="99"/>
      <c r="J25" s="99"/>
      <c r="K25" s="99"/>
      <c r="BF25" s="1" t="s">
        <v>166</v>
      </c>
    </row>
    <row r="26" spans="2:60">
      <c r="B26" s="99"/>
      <c r="C26" s="99"/>
      <c r="D26" s="99"/>
      <c r="E26" s="99"/>
      <c r="F26" s="99"/>
      <c r="G26" s="99"/>
      <c r="H26" s="99"/>
      <c r="I26" s="99"/>
      <c r="J26" s="99"/>
      <c r="K26" s="99"/>
      <c r="BF26" s="1" t="s">
        <v>167</v>
      </c>
    </row>
    <row r="27" spans="2:60">
      <c r="B27" s="99"/>
      <c r="C27" s="99"/>
      <c r="D27" s="99"/>
      <c r="E27" s="99"/>
      <c r="F27" s="99"/>
      <c r="G27" s="99"/>
      <c r="H27" s="99"/>
      <c r="I27" s="99"/>
      <c r="J27" s="99"/>
      <c r="K27" s="99"/>
      <c r="BF27" s="1" t="s">
        <v>202</v>
      </c>
    </row>
    <row r="28" spans="2:60">
      <c r="B28" s="99"/>
      <c r="C28" s="99"/>
      <c r="D28" s="99"/>
      <c r="E28" s="99"/>
      <c r="F28" s="99"/>
      <c r="G28" s="99"/>
      <c r="H28" s="99"/>
      <c r="I28" s="99"/>
      <c r="J28" s="99"/>
      <c r="K28" s="99"/>
      <c r="BF28" s="1" t="s">
        <v>168</v>
      </c>
    </row>
    <row r="29" spans="2:60">
      <c r="B29" s="99"/>
      <c r="C29" s="99"/>
      <c r="D29" s="99"/>
      <c r="E29" s="99"/>
      <c r="F29" s="99"/>
      <c r="G29" s="99"/>
      <c r="H29" s="99"/>
      <c r="I29" s="99"/>
      <c r="J29" s="99"/>
      <c r="K29" s="99"/>
      <c r="BF29" s="1" t="s">
        <v>169</v>
      </c>
    </row>
    <row r="30" spans="2:60">
      <c r="B30" s="99"/>
      <c r="C30" s="99"/>
      <c r="D30" s="99"/>
      <c r="E30" s="99"/>
      <c r="F30" s="99"/>
      <c r="G30" s="99"/>
      <c r="H30" s="99"/>
      <c r="I30" s="99"/>
      <c r="J30" s="99"/>
      <c r="K30" s="99"/>
      <c r="BF30" s="1" t="s">
        <v>201</v>
      </c>
    </row>
    <row r="31" spans="2:60">
      <c r="B31" s="99"/>
      <c r="C31" s="99"/>
      <c r="D31" s="99"/>
      <c r="E31" s="99"/>
      <c r="F31" s="99"/>
      <c r="G31" s="99"/>
      <c r="H31" s="99"/>
      <c r="I31" s="99"/>
      <c r="J31" s="99"/>
      <c r="K31" s="99"/>
      <c r="BF31" s="1" t="s">
        <v>30</v>
      </c>
    </row>
    <row r="32" spans="2:60">
      <c r="B32" s="99"/>
      <c r="C32" s="99"/>
      <c r="D32" s="99"/>
      <c r="E32" s="99"/>
      <c r="F32" s="99"/>
      <c r="G32" s="99"/>
      <c r="H32" s="99"/>
      <c r="I32" s="99"/>
      <c r="J32" s="99"/>
      <c r="K32" s="99"/>
    </row>
    <row r="33" spans="2:11">
      <c r="B33" s="99"/>
      <c r="C33" s="99"/>
      <c r="D33" s="99"/>
      <c r="E33" s="99"/>
      <c r="F33" s="99"/>
      <c r="G33" s="99"/>
      <c r="H33" s="99"/>
      <c r="I33" s="99"/>
      <c r="J33" s="99"/>
      <c r="K33" s="99"/>
    </row>
    <row r="34" spans="2:11">
      <c r="B34" s="99"/>
      <c r="C34" s="99"/>
      <c r="D34" s="99"/>
      <c r="E34" s="99"/>
      <c r="F34" s="99"/>
      <c r="G34" s="99"/>
      <c r="H34" s="99"/>
      <c r="I34" s="99"/>
      <c r="J34" s="99"/>
      <c r="K34" s="99"/>
    </row>
    <row r="35" spans="2:11">
      <c r="B35" s="99"/>
      <c r="C35" s="99"/>
      <c r="D35" s="99"/>
      <c r="E35" s="99"/>
      <c r="F35" s="99"/>
      <c r="G35" s="99"/>
      <c r="H35" s="99"/>
      <c r="I35" s="99"/>
      <c r="J35" s="99"/>
      <c r="K35" s="99"/>
    </row>
    <row r="36" spans="2:11">
      <c r="B36" s="99"/>
      <c r="C36" s="99"/>
      <c r="D36" s="99"/>
      <c r="E36" s="99"/>
      <c r="F36" s="99"/>
      <c r="G36" s="99"/>
      <c r="H36" s="99"/>
      <c r="I36" s="99"/>
      <c r="J36" s="99"/>
      <c r="K36" s="99"/>
    </row>
    <row r="37" spans="2:11">
      <c r="B37" s="99"/>
      <c r="C37" s="99"/>
      <c r="D37" s="99"/>
      <c r="E37" s="99"/>
      <c r="F37" s="99"/>
      <c r="G37" s="99"/>
      <c r="H37" s="99"/>
      <c r="I37" s="99"/>
      <c r="J37" s="99"/>
      <c r="K37" s="99"/>
    </row>
    <row r="38" spans="2:11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11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11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11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11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11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11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11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11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11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11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B110" s="99"/>
      <c r="C110" s="99"/>
      <c r="D110" s="99"/>
      <c r="E110" s="99"/>
      <c r="F110" s="99"/>
      <c r="G110" s="99"/>
      <c r="H110" s="99"/>
      <c r="I110" s="99"/>
      <c r="J110" s="99"/>
      <c r="K110" s="99"/>
    </row>
    <row r="111" spans="2:11">
      <c r="B111" s="99"/>
      <c r="C111" s="99"/>
      <c r="D111" s="99"/>
      <c r="E111" s="99"/>
      <c r="F111" s="99"/>
      <c r="G111" s="99"/>
      <c r="H111" s="99"/>
      <c r="I111" s="99"/>
      <c r="J111" s="99"/>
      <c r="K111" s="99"/>
    </row>
    <row r="112" spans="2:11">
      <c r="B112" s="99"/>
      <c r="C112" s="99"/>
      <c r="D112" s="99"/>
      <c r="E112" s="99"/>
      <c r="F112" s="99"/>
      <c r="G112" s="99"/>
      <c r="H112" s="99"/>
      <c r="I112" s="99"/>
      <c r="J112" s="99"/>
      <c r="K112" s="99"/>
    </row>
    <row r="113" spans="2:11">
      <c r="B113" s="99"/>
      <c r="C113" s="99"/>
      <c r="D113" s="99"/>
      <c r="E113" s="99"/>
      <c r="F113" s="99"/>
      <c r="G113" s="99"/>
      <c r="H113" s="99"/>
      <c r="I113" s="99"/>
      <c r="J113" s="99"/>
      <c r="K113" s="99"/>
    </row>
    <row r="114" spans="2:11">
      <c r="B114" s="99"/>
      <c r="C114" s="99"/>
      <c r="D114" s="99"/>
      <c r="E114" s="99"/>
      <c r="F114" s="99"/>
      <c r="G114" s="99"/>
      <c r="H114" s="99"/>
      <c r="I114" s="99"/>
      <c r="J114" s="99"/>
      <c r="K114" s="99"/>
    </row>
    <row r="115" spans="2:11">
      <c r="B115" s="99"/>
      <c r="C115" s="99"/>
      <c r="D115" s="99"/>
      <c r="E115" s="99"/>
      <c r="F115" s="99"/>
      <c r="G115" s="99"/>
      <c r="H115" s="99"/>
      <c r="I115" s="99"/>
      <c r="J115" s="99"/>
      <c r="K115" s="99"/>
    </row>
    <row r="116" spans="2:11">
      <c r="B116" s="99"/>
      <c r="C116" s="99"/>
      <c r="D116" s="99"/>
      <c r="E116" s="99"/>
      <c r="F116" s="99"/>
      <c r="G116" s="99"/>
      <c r="H116" s="99"/>
      <c r="I116" s="99"/>
      <c r="J116" s="99"/>
      <c r="K116" s="99"/>
    </row>
    <row r="117" spans="2:11">
      <c r="B117" s="99"/>
      <c r="C117" s="99"/>
      <c r="D117" s="99"/>
      <c r="E117" s="99"/>
      <c r="F117" s="99"/>
      <c r="G117" s="99"/>
      <c r="H117" s="99"/>
      <c r="I117" s="99"/>
      <c r="J117" s="99"/>
      <c r="K117" s="99"/>
    </row>
    <row r="118" spans="2:11">
      <c r="B118" s="99"/>
      <c r="C118" s="99"/>
      <c r="D118" s="99"/>
      <c r="E118" s="99"/>
      <c r="F118" s="99"/>
      <c r="G118" s="99"/>
      <c r="H118" s="99"/>
      <c r="I118" s="99"/>
      <c r="J118" s="99"/>
      <c r="K118" s="99"/>
    </row>
    <row r="119" spans="2:11">
      <c r="C119" s="3"/>
      <c r="D119" s="3"/>
      <c r="E119" s="3"/>
      <c r="F119" s="3"/>
      <c r="G119" s="3"/>
      <c r="H119" s="3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5" t="s">
        <v>189</v>
      </c>
      <c r="C1" s="76" t="s" vm="1">
        <v>266</v>
      </c>
    </row>
    <row r="2" spans="2:81">
      <c r="B2" s="55" t="s">
        <v>188</v>
      </c>
      <c r="C2" s="76" t="s">
        <v>267</v>
      </c>
    </row>
    <row r="3" spans="2:81">
      <c r="B3" s="55" t="s">
        <v>190</v>
      </c>
      <c r="C3" s="76" t="s">
        <v>268</v>
      </c>
      <c r="E3" s="2"/>
    </row>
    <row r="4" spans="2:81">
      <c r="B4" s="55" t="s">
        <v>191</v>
      </c>
      <c r="C4" s="76">
        <v>2145</v>
      </c>
    </row>
    <row r="6" spans="2:81" ht="26.25" customHeight="1">
      <c r="B6" s="196" t="s">
        <v>219</v>
      </c>
      <c r="C6" s="197"/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7"/>
      <c r="P6" s="197"/>
      <c r="Q6" s="198"/>
    </row>
    <row r="7" spans="2:81" ht="26.25" customHeight="1">
      <c r="B7" s="196" t="s">
        <v>105</v>
      </c>
      <c r="C7" s="197"/>
      <c r="D7" s="197"/>
      <c r="E7" s="197"/>
      <c r="F7" s="197"/>
      <c r="G7" s="197"/>
      <c r="H7" s="197"/>
      <c r="I7" s="197"/>
      <c r="J7" s="197"/>
      <c r="K7" s="197"/>
      <c r="L7" s="197"/>
      <c r="M7" s="197"/>
      <c r="N7" s="197"/>
      <c r="O7" s="197"/>
      <c r="P7" s="197"/>
      <c r="Q7" s="198"/>
    </row>
    <row r="8" spans="2:81" s="3" customFormat="1" ht="47.25">
      <c r="B8" s="21" t="s">
        <v>126</v>
      </c>
      <c r="C8" s="29" t="s">
        <v>50</v>
      </c>
      <c r="D8" s="12" t="s">
        <v>55</v>
      </c>
      <c r="E8" s="29" t="s">
        <v>15</v>
      </c>
      <c r="F8" s="29" t="s">
        <v>71</v>
      </c>
      <c r="G8" s="29" t="s">
        <v>112</v>
      </c>
      <c r="H8" s="29" t="s">
        <v>18</v>
      </c>
      <c r="I8" s="29" t="s">
        <v>111</v>
      </c>
      <c r="J8" s="29" t="s">
        <v>17</v>
      </c>
      <c r="K8" s="29" t="s">
        <v>19</v>
      </c>
      <c r="L8" s="29" t="s">
        <v>250</v>
      </c>
      <c r="M8" s="29" t="s">
        <v>249</v>
      </c>
      <c r="N8" s="29" t="s">
        <v>67</v>
      </c>
      <c r="O8" s="29" t="s">
        <v>64</v>
      </c>
      <c r="P8" s="29" t="s">
        <v>192</v>
      </c>
      <c r="Q8" s="30" t="s">
        <v>194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4"/>
      <c r="C9" s="15"/>
      <c r="D9" s="15"/>
      <c r="E9" s="31"/>
      <c r="F9" s="31"/>
      <c r="G9" s="31" t="s">
        <v>22</v>
      </c>
      <c r="H9" s="31" t="s">
        <v>21</v>
      </c>
      <c r="I9" s="31"/>
      <c r="J9" s="31" t="s">
        <v>20</v>
      </c>
      <c r="K9" s="31" t="s">
        <v>20</v>
      </c>
      <c r="L9" s="31" t="s">
        <v>257</v>
      </c>
      <c r="M9" s="31"/>
      <c r="N9" s="31" t="s">
        <v>253</v>
      </c>
      <c r="O9" s="31" t="s">
        <v>20</v>
      </c>
      <c r="P9" s="31" t="s">
        <v>20</v>
      </c>
      <c r="Q9" s="32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8" t="s">
        <v>14</v>
      </c>
      <c r="Q10" s="19" t="s">
        <v>123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7" t="s">
        <v>265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</row>
    <row r="13" spans="2:81">
      <c r="B13" s="97" t="s">
        <v>122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</row>
    <row r="14" spans="2:81">
      <c r="B14" s="97" t="s">
        <v>248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</row>
    <row r="15" spans="2:81">
      <c r="B15" s="97" t="s">
        <v>256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</row>
    <row r="16" spans="2:81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</row>
    <row r="17" spans="2:17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</row>
    <row r="18" spans="2:17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</row>
    <row r="19" spans="2:17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</row>
    <row r="20" spans="2:17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</row>
    <row r="21" spans="2:17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</row>
    <row r="22" spans="2:17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</row>
    <row r="23" spans="2:17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</row>
    <row r="24" spans="2:17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</row>
    <row r="25" spans="2:17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</row>
    <row r="26" spans="2:17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</row>
    <row r="27" spans="2:17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</row>
    <row r="28" spans="2:17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</row>
    <row r="29" spans="2:17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</row>
    <row r="30" spans="2:17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</row>
    <row r="31" spans="2:17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</row>
    <row r="32" spans="2:17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</row>
    <row r="33" spans="2:17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</row>
    <row r="34" spans="2:17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</row>
    <row r="35" spans="2:17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</row>
    <row r="36" spans="2:17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</row>
    <row r="37" spans="2:17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</row>
    <row r="38" spans="2:17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</row>
    <row r="39" spans="2:17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</row>
    <row r="40" spans="2:17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</row>
    <row r="41" spans="2:17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</row>
    <row r="42" spans="2:17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</row>
    <row r="43" spans="2:17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</row>
    <row r="44" spans="2:17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</row>
    <row r="45" spans="2:17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</row>
    <row r="46" spans="2:17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</row>
    <row r="47" spans="2:17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</row>
    <row r="48" spans="2:17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</row>
    <row r="49" spans="2:17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</row>
    <row r="50" spans="2:17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</row>
    <row r="51" spans="2:17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</row>
    <row r="52" spans="2:17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</row>
    <row r="53" spans="2:17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</row>
    <row r="54" spans="2:17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</row>
    <row r="55" spans="2:17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</row>
    <row r="56" spans="2:17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</row>
    <row r="57" spans="2:17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</row>
    <row r="58" spans="2:17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</row>
    <row r="59" spans="2:17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</row>
    <row r="60" spans="2:17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</row>
    <row r="61" spans="2:17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</row>
    <row r="62" spans="2:17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</row>
    <row r="63" spans="2:17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</row>
    <row r="64" spans="2:17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</row>
    <row r="65" spans="2:17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</row>
    <row r="66" spans="2:17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</row>
    <row r="67" spans="2:17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</row>
    <row r="68" spans="2:17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</row>
    <row r="69" spans="2:17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</row>
    <row r="70" spans="2:17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</row>
    <row r="71" spans="2:17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</row>
    <row r="72" spans="2:17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</row>
    <row r="73" spans="2:17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</row>
    <row r="74" spans="2:17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</row>
    <row r="75" spans="2:17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</row>
    <row r="76" spans="2:17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</row>
    <row r="77" spans="2:17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</row>
    <row r="78" spans="2:17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</row>
    <row r="79" spans="2:17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</row>
    <row r="80" spans="2:17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</row>
    <row r="81" spans="2:17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</row>
    <row r="82" spans="2:17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</row>
    <row r="83" spans="2:17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</row>
    <row r="84" spans="2:17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</row>
    <row r="85" spans="2:17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</row>
    <row r="86" spans="2:17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</row>
    <row r="87" spans="2:17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</row>
    <row r="88" spans="2:17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</row>
    <row r="89" spans="2:17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</row>
    <row r="90" spans="2:17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</row>
    <row r="91" spans="2:17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</row>
    <row r="92" spans="2:17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</row>
    <row r="93" spans="2:17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</row>
    <row r="94" spans="2:17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</row>
    <row r="95" spans="2:17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</row>
    <row r="96" spans="2:17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</row>
    <row r="97" spans="2:17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</row>
    <row r="98" spans="2:17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</row>
    <row r="99" spans="2:17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</row>
    <row r="100" spans="2:17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</row>
    <row r="101" spans="2:17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</row>
    <row r="102" spans="2:17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</row>
    <row r="103" spans="2:17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</row>
    <row r="104" spans="2:17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</row>
    <row r="105" spans="2:17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</row>
    <row r="106" spans="2:17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</row>
    <row r="107" spans="2:17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</row>
    <row r="108" spans="2:17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</row>
    <row r="109" spans="2:17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</row>
    <row r="110" spans="2:17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</row>
  </sheetData>
  <sheetProtection sheet="1" objects="1" scenarios="1"/>
  <mergeCells count="2">
    <mergeCell ref="B6:Q6"/>
    <mergeCell ref="B7:Q7"/>
  </mergeCells>
  <phoneticPr fontId="4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5" t="s">
        <v>189</v>
      </c>
      <c r="C1" s="76" t="s" vm="1">
        <v>266</v>
      </c>
    </row>
    <row r="2" spans="2:72">
      <c r="B2" s="55" t="s">
        <v>188</v>
      </c>
      <c r="C2" s="76" t="s">
        <v>267</v>
      </c>
    </row>
    <row r="3" spans="2:72">
      <c r="B3" s="55" t="s">
        <v>190</v>
      </c>
      <c r="C3" s="76" t="s">
        <v>268</v>
      </c>
    </row>
    <row r="4" spans="2:72">
      <c r="B4" s="55" t="s">
        <v>191</v>
      </c>
      <c r="C4" s="76">
        <v>2145</v>
      </c>
    </row>
    <row r="6" spans="2:72" ht="26.25" customHeight="1">
      <c r="B6" s="196" t="s">
        <v>220</v>
      </c>
      <c r="C6" s="197"/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7"/>
      <c r="P6" s="198"/>
    </row>
    <row r="7" spans="2:72" ht="26.25" customHeight="1">
      <c r="B7" s="196" t="s">
        <v>96</v>
      </c>
      <c r="C7" s="197"/>
      <c r="D7" s="197"/>
      <c r="E7" s="197"/>
      <c r="F7" s="197"/>
      <c r="G7" s="197"/>
      <c r="H7" s="197"/>
      <c r="I7" s="197"/>
      <c r="J7" s="197"/>
      <c r="K7" s="197"/>
      <c r="L7" s="197"/>
      <c r="M7" s="197"/>
      <c r="N7" s="197"/>
      <c r="O7" s="197"/>
      <c r="P7" s="198"/>
    </row>
    <row r="8" spans="2:72" s="3" customFormat="1" ht="78.75">
      <c r="B8" s="21" t="s">
        <v>126</v>
      </c>
      <c r="C8" s="29" t="s">
        <v>50</v>
      </c>
      <c r="D8" s="29" t="s">
        <v>15</v>
      </c>
      <c r="E8" s="29" t="s">
        <v>71</v>
      </c>
      <c r="F8" s="29" t="s">
        <v>112</v>
      </c>
      <c r="G8" s="29" t="s">
        <v>18</v>
      </c>
      <c r="H8" s="29" t="s">
        <v>111</v>
      </c>
      <c r="I8" s="29" t="s">
        <v>17</v>
      </c>
      <c r="J8" s="29" t="s">
        <v>19</v>
      </c>
      <c r="K8" s="29" t="s">
        <v>250</v>
      </c>
      <c r="L8" s="29" t="s">
        <v>249</v>
      </c>
      <c r="M8" s="29" t="s">
        <v>120</v>
      </c>
      <c r="N8" s="29" t="s">
        <v>64</v>
      </c>
      <c r="O8" s="29" t="s">
        <v>192</v>
      </c>
      <c r="P8" s="30" t="s">
        <v>194</v>
      </c>
    </row>
    <row r="9" spans="2:72" s="3" customFormat="1" ht="25.5" customHeight="1">
      <c r="B9" s="14"/>
      <c r="C9" s="31"/>
      <c r="D9" s="31"/>
      <c r="E9" s="31"/>
      <c r="F9" s="31" t="s">
        <v>22</v>
      </c>
      <c r="G9" s="31" t="s">
        <v>21</v>
      </c>
      <c r="H9" s="31"/>
      <c r="I9" s="31" t="s">
        <v>20</v>
      </c>
      <c r="J9" s="31" t="s">
        <v>20</v>
      </c>
      <c r="K9" s="31" t="s">
        <v>257</v>
      </c>
      <c r="L9" s="31"/>
      <c r="M9" s="31" t="s">
        <v>253</v>
      </c>
      <c r="N9" s="31" t="s">
        <v>20</v>
      </c>
      <c r="O9" s="31" t="s">
        <v>20</v>
      </c>
      <c r="P9" s="32" t="s">
        <v>20</v>
      </c>
    </row>
    <row r="10" spans="2:72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9" t="s">
        <v>13</v>
      </c>
      <c r="P10" s="19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7" t="s">
        <v>122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</row>
    <row r="13" spans="2:72">
      <c r="B13" s="97" t="s">
        <v>248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</row>
    <row r="14" spans="2:72">
      <c r="B14" s="97" t="s">
        <v>256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</row>
    <row r="15" spans="2:72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</row>
    <row r="16" spans="2:72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</row>
    <row r="17" spans="2:1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</row>
    <row r="18" spans="2:16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16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16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16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1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1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1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1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1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1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1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1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1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1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</row>
    <row r="32" spans="2:1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</row>
    <row r="33" spans="2:16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</row>
    <row r="34" spans="2:16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</row>
    <row r="35" spans="2:16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</row>
    <row r="36" spans="2:16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</row>
    <row r="37" spans="2:16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</row>
    <row r="38" spans="2:16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</row>
    <row r="39" spans="2:16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</row>
    <row r="40" spans="2:16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</row>
    <row r="41" spans="2:16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</row>
    <row r="42" spans="2:16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</row>
    <row r="43" spans="2:16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16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16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16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16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16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</row>
  </sheetData>
  <sheetProtection sheet="1" objects="1" scenarios="1"/>
  <mergeCells count="2">
    <mergeCell ref="B6:P6"/>
    <mergeCell ref="B7:P7"/>
  </mergeCells>
  <phoneticPr fontId="4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5" t="s">
        <v>189</v>
      </c>
      <c r="C1" s="76" t="s" vm="1">
        <v>266</v>
      </c>
    </row>
    <row r="2" spans="2:65">
      <c r="B2" s="55" t="s">
        <v>188</v>
      </c>
      <c r="C2" s="76" t="s">
        <v>267</v>
      </c>
    </row>
    <row r="3" spans="2:65">
      <c r="B3" s="55" t="s">
        <v>190</v>
      </c>
      <c r="C3" s="76" t="s">
        <v>268</v>
      </c>
    </row>
    <row r="4" spans="2:65">
      <c r="B4" s="55" t="s">
        <v>191</v>
      </c>
      <c r="C4" s="76">
        <v>2145</v>
      </c>
    </row>
    <row r="6" spans="2:65" ht="26.25" customHeight="1">
      <c r="B6" s="196" t="s">
        <v>220</v>
      </c>
      <c r="C6" s="197"/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8"/>
    </row>
    <row r="7" spans="2:65" ht="26.25" customHeight="1">
      <c r="B7" s="196" t="s">
        <v>97</v>
      </c>
      <c r="C7" s="197"/>
      <c r="D7" s="197"/>
      <c r="E7" s="197"/>
      <c r="F7" s="197"/>
      <c r="G7" s="197"/>
      <c r="H7" s="197"/>
      <c r="I7" s="197"/>
      <c r="J7" s="197"/>
      <c r="K7" s="197"/>
      <c r="L7" s="197"/>
      <c r="M7" s="197"/>
      <c r="N7" s="197"/>
      <c r="O7" s="197"/>
      <c r="P7" s="197"/>
      <c r="Q7" s="197"/>
      <c r="R7" s="197"/>
      <c r="S7" s="198"/>
    </row>
    <row r="8" spans="2:65" s="3" customFormat="1" ht="78.75">
      <c r="B8" s="21" t="s">
        <v>126</v>
      </c>
      <c r="C8" s="29" t="s">
        <v>50</v>
      </c>
      <c r="D8" s="29" t="s">
        <v>128</v>
      </c>
      <c r="E8" s="29" t="s">
        <v>127</v>
      </c>
      <c r="F8" s="29" t="s">
        <v>70</v>
      </c>
      <c r="G8" s="29" t="s">
        <v>15</v>
      </c>
      <c r="H8" s="29" t="s">
        <v>71</v>
      </c>
      <c r="I8" s="29" t="s">
        <v>112</v>
      </c>
      <c r="J8" s="29" t="s">
        <v>18</v>
      </c>
      <c r="K8" s="29" t="s">
        <v>111</v>
      </c>
      <c r="L8" s="29" t="s">
        <v>17</v>
      </c>
      <c r="M8" s="69" t="s">
        <v>19</v>
      </c>
      <c r="N8" s="29" t="s">
        <v>250</v>
      </c>
      <c r="O8" s="29" t="s">
        <v>249</v>
      </c>
      <c r="P8" s="29" t="s">
        <v>120</v>
      </c>
      <c r="Q8" s="29" t="s">
        <v>64</v>
      </c>
      <c r="R8" s="29" t="s">
        <v>192</v>
      </c>
      <c r="S8" s="30" t="s">
        <v>194</v>
      </c>
      <c r="U8" s="1"/>
      <c r="BJ8" s="1"/>
    </row>
    <row r="9" spans="2:65" s="3" customFormat="1" ht="17.25" customHeight="1">
      <c r="B9" s="14"/>
      <c r="C9" s="31"/>
      <c r="D9" s="15"/>
      <c r="E9" s="15"/>
      <c r="F9" s="31"/>
      <c r="G9" s="31"/>
      <c r="H9" s="31"/>
      <c r="I9" s="31" t="s">
        <v>22</v>
      </c>
      <c r="J9" s="31" t="s">
        <v>21</v>
      </c>
      <c r="K9" s="31"/>
      <c r="L9" s="31" t="s">
        <v>20</v>
      </c>
      <c r="M9" s="31" t="s">
        <v>20</v>
      </c>
      <c r="N9" s="31" t="s">
        <v>257</v>
      </c>
      <c r="O9" s="31"/>
      <c r="P9" s="31" t="s">
        <v>253</v>
      </c>
      <c r="Q9" s="31" t="s">
        <v>20</v>
      </c>
      <c r="R9" s="31" t="s">
        <v>20</v>
      </c>
      <c r="S9" s="32" t="s">
        <v>20</v>
      </c>
      <c r="BJ9" s="1"/>
    </row>
    <row r="10" spans="2:65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8" t="s">
        <v>14</v>
      </c>
      <c r="Q10" s="18" t="s">
        <v>123</v>
      </c>
      <c r="R10" s="19" t="s">
        <v>124</v>
      </c>
      <c r="S10" s="19" t="s">
        <v>195</v>
      </c>
      <c r="T10" s="5"/>
      <c r="BJ10" s="1"/>
    </row>
    <row r="11" spans="2:65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5"/>
      <c r="BJ11" s="1"/>
      <c r="BM11" s="1"/>
    </row>
    <row r="12" spans="2:65" ht="20.25" customHeight="1">
      <c r="B12" s="97" t="s">
        <v>265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</row>
    <row r="13" spans="2:65">
      <c r="B13" s="97" t="s">
        <v>122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</row>
    <row r="14" spans="2:65">
      <c r="B14" s="97" t="s">
        <v>248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</row>
    <row r="15" spans="2:65">
      <c r="B15" s="97" t="s">
        <v>256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</row>
    <row r="16" spans="2:65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</row>
    <row r="17" spans="2:19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</row>
    <row r="18" spans="2:19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</row>
    <row r="19" spans="2:19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</row>
    <row r="20" spans="2:19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</row>
    <row r="21" spans="2:19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</row>
    <row r="22" spans="2:19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</row>
    <row r="23" spans="2:19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</row>
    <row r="24" spans="2:19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</row>
    <row r="25" spans="2:19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</row>
    <row r="26" spans="2:19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</row>
    <row r="27" spans="2:19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</row>
    <row r="28" spans="2:19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</row>
    <row r="29" spans="2:19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</row>
    <row r="30" spans="2:19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</row>
    <row r="31" spans="2:19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</row>
    <row r="32" spans="2:19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</row>
    <row r="33" spans="2:19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</row>
    <row r="34" spans="2:19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</row>
    <row r="35" spans="2:19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</row>
    <row r="36" spans="2:19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</row>
    <row r="37" spans="2:19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</row>
    <row r="38" spans="2:19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</row>
    <row r="39" spans="2:19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</row>
    <row r="40" spans="2:19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</row>
    <row r="41" spans="2:19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</row>
    <row r="42" spans="2:19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</row>
    <row r="43" spans="2:19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</row>
    <row r="44" spans="2:19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</row>
    <row r="45" spans="2:19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</row>
    <row r="46" spans="2:19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</row>
    <row r="47" spans="2:19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</row>
    <row r="48" spans="2:19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</row>
    <row r="49" spans="2:19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</row>
    <row r="50" spans="2:19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</row>
    <row r="51" spans="2:19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</row>
    <row r="52" spans="2:19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</row>
    <row r="53" spans="2:19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</row>
    <row r="54" spans="2:19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</row>
    <row r="55" spans="2:19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</row>
    <row r="56" spans="2:19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</row>
    <row r="57" spans="2:19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</row>
    <row r="58" spans="2:19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</row>
    <row r="59" spans="2:19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</row>
    <row r="60" spans="2:19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</row>
    <row r="61" spans="2:19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</row>
    <row r="62" spans="2:19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</row>
    <row r="63" spans="2:19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</row>
    <row r="64" spans="2:19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</row>
    <row r="65" spans="2:19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</row>
    <row r="66" spans="2:19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</row>
    <row r="67" spans="2:19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</row>
    <row r="68" spans="2:19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</row>
    <row r="69" spans="2:19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</row>
    <row r="70" spans="2:19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</row>
    <row r="71" spans="2:19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</row>
    <row r="72" spans="2:19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</row>
    <row r="73" spans="2:19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</row>
    <row r="74" spans="2:19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</row>
    <row r="75" spans="2:19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</row>
    <row r="76" spans="2:19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</row>
    <row r="77" spans="2:19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</row>
    <row r="78" spans="2:19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</row>
    <row r="79" spans="2:19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</row>
    <row r="80" spans="2:19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</row>
    <row r="81" spans="2:19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</row>
    <row r="82" spans="2:19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</row>
    <row r="83" spans="2:19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</row>
    <row r="84" spans="2:19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</row>
    <row r="85" spans="2:19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</row>
    <row r="86" spans="2:19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</row>
    <row r="87" spans="2:19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</row>
    <row r="88" spans="2:19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</row>
    <row r="89" spans="2:19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</row>
    <row r="90" spans="2:19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</row>
    <row r="91" spans="2:19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</row>
    <row r="92" spans="2:19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</row>
    <row r="93" spans="2:19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</row>
    <row r="94" spans="2:19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</row>
    <row r="95" spans="2:19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</row>
    <row r="96" spans="2:19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</row>
    <row r="97" spans="2:19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</row>
    <row r="98" spans="2:19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</row>
    <row r="99" spans="2:19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</row>
    <row r="100" spans="2:19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</row>
    <row r="101" spans="2:19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</row>
    <row r="102" spans="2:19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</row>
    <row r="103" spans="2:19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</row>
    <row r="104" spans="2:19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</row>
    <row r="105" spans="2:19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</row>
    <row r="106" spans="2:19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</row>
    <row r="107" spans="2:19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</row>
    <row r="108" spans="2:19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</row>
    <row r="109" spans="2:19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</row>
    <row r="110" spans="2:19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2"/>
      <c r="D398" s="1"/>
      <c r="E398" s="1"/>
      <c r="F398" s="1"/>
    </row>
    <row r="399" spans="2:6">
      <c r="B399" s="42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4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zoomScale="90" zoomScaleNormal="90" workbookViewId="0">
      <pane ySplit="10" topLeftCell="A11" activePane="bottomLeft" state="frozen"/>
      <selection pane="bottomLeft" activeCell="C19" sqref="C19"/>
    </sheetView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41.7109375" style="2" bestFit="1" customWidth="1"/>
    <col min="4" max="4" width="9.28515625" style="2" bestFit="1" customWidth="1"/>
    <col min="5" max="5" width="11.28515625" style="2" bestFit="1" customWidth="1"/>
    <col min="6" max="6" width="14.710937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8" style="1" bestFit="1" customWidth="1"/>
    <col min="14" max="14" width="13.140625" style="1" bestFit="1" customWidth="1"/>
    <col min="15" max="15" width="7.28515625" style="1" bestFit="1" customWidth="1"/>
    <col min="16" max="16" width="9" style="1" bestFit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5" t="s">
        <v>189</v>
      </c>
      <c r="C1" s="76" t="s" vm="1">
        <v>266</v>
      </c>
    </row>
    <row r="2" spans="2:81">
      <c r="B2" s="55" t="s">
        <v>188</v>
      </c>
      <c r="C2" s="76" t="s">
        <v>267</v>
      </c>
    </row>
    <row r="3" spans="2:81">
      <c r="B3" s="55" t="s">
        <v>190</v>
      </c>
      <c r="C3" s="76" t="s">
        <v>268</v>
      </c>
    </row>
    <row r="4" spans="2:81">
      <c r="B4" s="55" t="s">
        <v>191</v>
      </c>
      <c r="C4" s="76">
        <v>2145</v>
      </c>
    </row>
    <row r="6" spans="2:81" ht="26.25" customHeight="1">
      <c r="B6" s="196" t="s">
        <v>220</v>
      </c>
      <c r="C6" s="197"/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8"/>
    </row>
    <row r="7" spans="2:81" ht="26.25" customHeight="1">
      <c r="B7" s="196" t="s">
        <v>98</v>
      </c>
      <c r="C7" s="197"/>
      <c r="D7" s="197"/>
      <c r="E7" s="197"/>
      <c r="F7" s="197"/>
      <c r="G7" s="197"/>
      <c r="H7" s="197"/>
      <c r="I7" s="197"/>
      <c r="J7" s="197"/>
      <c r="K7" s="197"/>
      <c r="L7" s="197"/>
      <c r="M7" s="197"/>
      <c r="N7" s="197"/>
      <c r="O7" s="197"/>
      <c r="P7" s="197"/>
      <c r="Q7" s="197"/>
      <c r="R7" s="197"/>
      <c r="S7" s="198"/>
    </row>
    <row r="8" spans="2:81" s="3" customFormat="1" ht="78.75">
      <c r="B8" s="21" t="s">
        <v>126</v>
      </c>
      <c r="C8" s="29" t="s">
        <v>50</v>
      </c>
      <c r="D8" s="29" t="s">
        <v>128</v>
      </c>
      <c r="E8" s="29" t="s">
        <v>127</v>
      </c>
      <c r="F8" s="29" t="s">
        <v>70</v>
      </c>
      <c r="G8" s="29" t="s">
        <v>15</v>
      </c>
      <c r="H8" s="29" t="s">
        <v>71</v>
      </c>
      <c r="I8" s="29" t="s">
        <v>112</v>
      </c>
      <c r="J8" s="29" t="s">
        <v>18</v>
      </c>
      <c r="K8" s="29" t="s">
        <v>111</v>
      </c>
      <c r="L8" s="29" t="s">
        <v>17</v>
      </c>
      <c r="M8" s="69" t="s">
        <v>19</v>
      </c>
      <c r="N8" s="69" t="s">
        <v>250</v>
      </c>
      <c r="O8" s="29" t="s">
        <v>249</v>
      </c>
      <c r="P8" s="29" t="s">
        <v>120</v>
      </c>
      <c r="Q8" s="29" t="s">
        <v>64</v>
      </c>
      <c r="R8" s="29" t="s">
        <v>192</v>
      </c>
      <c r="S8" s="30" t="s">
        <v>194</v>
      </c>
      <c r="U8" s="1"/>
      <c r="BZ8" s="1"/>
    </row>
    <row r="9" spans="2:81" s="3" customFormat="1" ht="27.75" customHeight="1">
      <c r="B9" s="14"/>
      <c r="C9" s="31"/>
      <c r="D9" s="15"/>
      <c r="E9" s="15"/>
      <c r="F9" s="31"/>
      <c r="G9" s="31"/>
      <c r="H9" s="31"/>
      <c r="I9" s="31" t="s">
        <v>22</v>
      </c>
      <c r="J9" s="31" t="s">
        <v>21</v>
      </c>
      <c r="K9" s="31"/>
      <c r="L9" s="31" t="s">
        <v>20</v>
      </c>
      <c r="M9" s="31" t="s">
        <v>20</v>
      </c>
      <c r="N9" s="31" t="s">
        <v>257</v>
      </c>
      <c r="O9" s="31"/>
      <c r="P9" s="31" t="s">
        <v>253</v>
      </c>
      <c r="Q9" s="31" t="s">
        <v>20</v>
      </c>
      <c r="R9" s="31" t="s">
        <v>20</v>
      </c>
      <c r="S9" s="32" t="s">
        <v>20</v>
      </c>
      <c r="BZ9" s="1"/>
    </row>
    <row r="10" spans="2:81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8" t="s">
        <v>14</v>
      </c>
      <c r="Q10" s="19" t="s">
        <v>123</v>
      </c>
      <c r="R10" s="19" t="s">
        <v>124</v>
      </c>
      <c r="S10" s="19" t="s">
        <v>195</v>
      </c>
      <c r="T10" s="5"/>
      <c r="BZ10" s="1"/>
    </row>
    <row r="11" spans="2:81" s="132" customFormat="1" ht="18" customHeight="1">
      <c r="B11" s="104" t="s">
        <v>56</v>
      </c>
      <c r="C11" s="78"/>
      <c r="D11" s="78"/>
      <c r="E11" s="78"/>
      <c r="F11" s="78"/>
      <c r="G11" s="78"/>
      <c r="H11" s="78"/>
      <c r="I11" s="78"/>
      <c r="J11" s="88">
        <v>6.4025743907648422</v>
      </c>
      <c r="K11" s="78"/>
      <c r="L11" s="78"/>
      <c r="M11" s="87">
        <v>1.9092439368685685E-2</v>
      </c>
      <c r="N11" s="86"/>
      <c r="O11" s="88"/>
      <c r="P11" s="86">
        <v>9157.5422899999976</v>
      </c>
      <c r="Q11" s="78"/>
      <c r="R11" s="87">
        <v>1</v>
      </c>
      <c r="S11" s="87">
        <f>P11/'סכום נכסי הקרן'!$C$42</f>
        <v>1.5196117591879455E-2</v>
      </c>
      <c r="T11" s="136"/>
      <c r="BZ11" s="133"/>
      <c r="CC11" s="133"/>
    </row>
    <row r="12" spans="2:81" s="133" customFormat="1" ht="17.25" customHeight="1">
      <c r="B12" s="105" t="s">
        <v>244</v>
      </c>
      <c r="C12" s="80"/>
      <c r="D12" s="80"/>
      <c r="E12" s="80"/>
      <c r="F12" s="80"/>
      <c r="G12" s="80"/>
      <c r="H12" s="80"/>
      <c r="I12" s="80"/>
      <c r="J12" s="91">
        <v>6.5867494314883217</v>
      </c>
      <c r="K12" s="80"/>
      <c r="L12" s="80"/>
      <c r="M12" s="90">
        <v>1.7831744264343818E-2</v>
      </c>
      <c r="N12" s="89"/>
      <c r="O12" s="91"/>
      <c r="P12" s="89">
        <v>8721.3643699999993</v>
      </c>
      <c r="Q12" s="80"/>
      <c r="R12" s="90">
        <v>0.95236954346623082</v>
      </c>
      <c r="S12" s="90">
        <f>P12/'סכום נכסי הקרן'!$C$42</f>
        <v>1.4472319573437396E-2</v>
      </c>
    </row>
    <row r="13" spans="2:81" s="133" customFormat="1">
      <c r="B13" s="106" t="s">
        <v>65</v>
      </c>
      <c r="C13" s="80"/>
      <c r="D13" s="80"/>
      <c r="E13" s="80"/>
      <c r="F13" s="80"/>
      <c r="G13" s="80"/>
      <c r="H13" s="80"/>
      <c r="I13" s="80"/>
      <c r="J13" s="91">
        <v>7.1602569111967505</v>
      </c>
      <c r="K13" s="80"/>
      <c r="L13" s="80"/>
      <c r="M13" s="90">
        <v>1.2351923948080988E-2</v>
      </c>
      <c r="N13" s="89"/>
      <c r="O13" s="91"/>
      <c r="P13" s="89">
        <v>5831.1207100000001</v>
      </c>
      <c r="Q13" s="80"/>
      <c r="R13" s="90">
        <v>0.63675607770521159</v>
      </c>
      <c r="S13" s="90">
        <f>P13/'סכום נכסי הקרן'!$C$42</f>
        <v>9.6762202341523287E-3</v>
      </c>
    </row>
    <row r="14" spans="2:81" s="133" customFormat="1">
      <c r="B14" s="107" t="s">
        <v>1611</v>
      </c>
      <c r="C14" s="82" t="s">
        <v>1612</v>
      </c>
      <c r="D14" s="95" t="s">
        <v>1613</v>
      </c>
      <c r="E14" s="82" t="s">
        <v>1614</v>
      </c>
      <c r="F14" s="95" t="s">
        <v>645</v>
      </c>
      <c r="G14" s="82" t="s">
        <v>339</v>
      </c>
      <c r="H14" s="82" t="s">
        <v>340</v>
      </c>
      <c r="I14" s="109">
        <v>39076</v>
      </c>
      <c r="J14" s="94">
        <v>9.01</v>
      </c>
      <c r="K14" s="95" t="s">
        <v>174</v>
      </c>
      <c r="L14" s="96">
        <v>4.9000000000000002E-2</v>
      </c>
      <c r="M14" s="93">
        <v>1.3999999999999999E-2</v>
      </c>
      <c r="N14" s="92">
        <v>387888</v>
      </c>
      <c r="O14" s="94">
        <v>161.75</v>
      </c>
      <c r="P14" s="92">
        <v>627.40881000000002</v>
      </c>
      <c r="Q14" s="93">
        <v>1.9758994306556189E-4</v>
      </c>
      <c r="R14" s="93">
        <v>6.8512794168051852E-2</v>
      </c>
      <c r="S14" s="93">
        <f>P14/'סכום נכסי הקרן'!$C$42</f>
        <v>1.041128476725949E-3</v>
      </c>
    </row>
    <row r="15" spans="2:81" s="133" customFormat="1">
      <c r="B15" s="107" t="s">
        <v>1615</v>
      </c>
      <c r="C15" s="82" t="s">
        <v>1616</v>
      </c>
      <c r="D15" s="95" t="s">
        <v>1613</v>
      </c>
      <c r="E15" s="82" t="s">
        <v>1614</v>
      </c>
      <c r="F15" s="95" t="s">
        <v>645</v>
      </c>
      <c r="G15" s="82" t="s">
        <v>339</v>
      </c>
      <c r="H15" s="82" t="s">
        <v>340</v>
      </c>
      <c r="I15" s="109">
        <v>42639</v>
      </c>
      <c r="J15" s="94">
        <v>11.67</v>
      </c>
      <c r="K15" s="95" t="s">
        <v>174</v>
      </c>
      <c r="L15" s="96">
        <v>4.0999999999999995E-2</v>
      </c>
      <c r="M15" s="93">
        <v>2.2499999999999999E-2</v>
      </c>
      <c r="N15" s="92">
        <v>1427493.66</v>
      </c>
      <c r="O15" s="94">
        <v>128.41999999999999</v>
      </c>
      <c r="P15" s="92">
        <v>1833.1874299999999</v>
      </c>
      <c r="Q15" s="93">
        <v>3.7977480239619364E-4</v>
      </c>
      <c r="R15" s="93">
        <v>0.20018334307905231</v>
      </c>
      <c r="S15" s="93">
        <f>P15/'סכום נכסי הקרן'!$C$42</f>
        <v>3.0420096213648277E-3</v>
      </c>
    </row>
    <row r="16" spans="2:81" s="133" customFormat="1">
      <c r="B16" s="107" t="s">
        <v>1617</v>
      </c>
      <c r="C16" s="82" t="s">
        <v>1618</v>
      </c>
      <c r="D16" s="95" t="s">
        <v>1613</v>
      </c>
      <c r="E16" s="82" t="s">
        <v>1619</v>
      </c>
      <c r="F16" s="95" t="s">
        <v>544</v>
      </c>
      <c r="G16" s="82" t="s">
        <v>339</v>
      </c>
      <c r="H16" s="82" t="s">
        <v>340</v>
      </c>
      <c r="I16" s="109">
        <v>38918</v>
      </c>
      <c r="J16" s="94">
        <v>1.71</v>
      </c>
      <c r="K16" s="95" t="s">
        <v>174</v>
      </c>
      <c r="L16" s="96">
        <v>0.05</v>
      </c>
      <c r="M16" s="93">
        <v>-9.0000000000000008E-4</v>
      </c>
      <c r="N16" s="92">
        <v>16438.89</v>
      </c>
      <c r="O16" s="94">
        <v>127.92</v>
      </c>
      <c r="P16" s="92">
        <v>21.02862</v>
      </c>
      <c r="Q16" s="93">
        <v>6.5840626088906865E-4</v>
      </c>
      <c r="R16" s="93">
        <v>2.2963169957689604E-3</v>
      </c>
      <c r="S16" s="93">
        <f>P16/'סכום נכסי הקרן'!$C$42</f>
        <v>3.4895103095936482E-5</v>
      </c>
    </row>
    <row r="17" spans="2:19" s="133" customFormat="1">
      <c r="B17" s="107" t="s">
        <v>1620</v>
      </c>
      <c r="C17" s="82" t="s">
        <v>1621</v>
      </c>
      <c r="D17" s="95" t="s">
        <v>1613</v>
      </c>
      <c r="E17" s="82" t="s">
        <v>1622</v>
      </c>
      <c r="F17" s="95" t="s">
        <v>645</v>
      </c>
      <c r="G17" s="82" t="s">
        <v>339</v>
      </c>
      <c r="H17" s="82" t="s">
        <v>170</v>
      </c>
      <c r="I17" s="109">
        <v>42796</v>
      </c>
      <c r="J17" s="94">
        <v>8.6000000000000014</v>
      </c>
      <c r="K17" s="95" t="s">
        <v>174</v>
      </c>
      <c r="L17" s="96">
        <v>2.1400000000000002E-2</v>
      </c>
      <c r="M17" s="93">
        <v>1.38E-2</v>
      </c>
      <c r="N17" s="92">
        <v>508000</v>
      </c>
      <c r="O17" s="94">
        <v>106.99</v>
      </c>
      <c r="P17" s="92">
        <v>543.50920999999994</v>
      </c>
      <c r="Q17" s="93">
        <v>1.9565100174853455E-3</v>
      </c>
      <c r="R17" s="93">
        <v>5.9350990996078719E-2</v>
      </c>
      <c r="S17" s="93">
        <f>P17/'סכום נכסי הקרן'!$C$42</f>
        <v>9.0190463837099097E-4</v>
      </c>
    </row>
    <row r="18" spans="2:19" s="133" customFormat="1">
      <c r="B18" s="107" t="s">
        <v>1623</v>
      </c>
      <c r="C18" s="82" t="s">
        <v>1624</v>
      </c>
      <c r="D18" s="95" t="s">
        <v>1613</v>
      </c>
      <c r="E18" s="82" t="s">
        <v>443</v>
      </c>
      <c r="F18" s="95" t="s">
        <v>444</v>
      </c>
      <c r="G18" s="82" t="s">
        <v>372</v>
      </c>
      <c r="H18" s="82" t="s">
        <v>340</v>
      </c>
      <c r="I18" s="109">
        <v>39856</v>
      </c>
      <c r="J18" s="94">
        <v>1.78</v>
      </c>
      <c r="K18" s="95" t="s">
        <v>174</v>
      </c>
      <c r="L18" s="96">
        <v>6.8499999999999991E-2</v>
      </c>
      <c r="M18" s="93">
        <v>5.9000000000000007E-3</v>
      </c>
      <c r="N18" s="92">
        <v>183072</v>
      </c>
      <c r="O18" s="94">
        <v>125.15</v>
      </c>
      <c r="P18" s="92">
        <v>229.11462</v>
      </c>
      <c r="Q18" s="93">
        <v>3.6248220476743935E-4</v>
      </c>
      <c r="R18" s="93">
        <v>2.5019225982739094E-2</v>
      </c>
      <c r="S18" s="93">
        <f>P18/'סכום נכסי הקרן'!$C$42</f>
        <v>3.8019510009150914E-4</v>
      </c>
    </row>
    <row r="19" spans="2:19" s="133" customFormat="1">
      <c r="B19" s="107" t="s">
        <v>1625</v>
      </c>
      <c r="C19" s="82" t="s">
        <v>1626</v>
      </c>
      <c r="D19" s="95" t="s">
        <v>1613</v>
      </c>
      <c r="E19" s="82" t="s">
        <v>443</v>
      </c>
      <c r="F19" s="95" t="s">
        <v>444</v>
      </c>
      <c r="G19" s="82" t="s">
        <v>396</v>
      </c>
      <c r="H19" s="82" t="s">
        <v>170</v>
      </c>
      <c r="I19" s="109">
        <v>42935</v>
      </c>
      <c r="J19" s="94">
        <v>3.27</v>
      </c>
      <c r="K19" s="95" t="s">
        <v>174</v>
      </c>
      <c r="L19" s="96">
        <v>0.06</v>
      </c>
      <c r="M19" s="93">
        <v>4.1000000000000012E-3</v>
      </c>
      <c r="N19" s="92">
        <v>891222</v>
      </c>
      <c r="O19" s="94">
        <v>126.02</v>
      </c>
      <c r="P19" s="92">
        <v>1123.11797</v>
      </c>
      <c r="Q19" s="93">
        <v>2.4082207441095837E-4</v>
      </c>
      <c r="R19" s="93">
        <v>0.12264403858952862</v>
      </c>
      <c r="S19" s="93">
        <f>P19/'סכום נכסי הקרן'!$C$42</f>
        <v>1.8637132323494788E-3</v>
      </c>
    </row>
    <row r="20" spans="2:19" s="133" customFormat="1">
      <c r="B20" s="107" t="s">
        <v>1627</v>
      </c>
      <c r="C20" s="82" t="s">
        <v>1628</v>
      </c>
      <c r="D20" s="95" t="s">
        <v>1613</v>
      </c>
      <c r="E20" s="82" t="s">
        <v>1629</v>
      </c>
      <c r="F20" s="95" t="s">
        <v>645</v>
      </c>
      <c r="G20" s="82" t="s">
        <v>396</v>
      </c>
      <c r="H20" s="82" t="s">
        <v>340</v>
      </c>
      <c r="I20" s="109">
        <v>39350</v>
      </c>
      <c r="J20" s="94">
        <v>4.6100000000000003</v>
      </c>
      <c r="K20" s="95" t="s">
        <v>174</v>
      </c>
      <c r="L20" s="96">
        <v>5.5999999999999994E-2</v>
      </c>
      <c r="M20" s="93">
        <v>5.0000000000000001E-3</v>
      </c>
      <c r="N20" s="92">
        <v>155307.09</v>
      </c>
      <c r="O20" s="94">
        <v>151.37</v>
      </c>
      <c r="P20" s="92">
        <v>235.08833999999999</v>
      </c>
      <c r="Q20" s="93">
        <v>1.7549734589784082E-4</v>
      </c>
      <c r="R20" s="93">
        <v>2.5671553846572524E-2</v>
      </c>
      <c r="S20" s="93">
        <f>P20/'סכום נכסי הקרן'!$C$42</f>
        <v>3.9010795101878141E-4</v>
      </c>
    </row>
    <row r="21" spans="2:19" s="133" customFormat="1">
      <c r="B21" s="107" t="s">
        <v>1630</v>
      </c>
      <c r="C21" s="82" t="s">
        <v>1631</v>
      </c>
      <c r="D21" s="95" t="s">
        <v>1613</v>
      </c>
      <c r="E21" s="82" t="s">
        <v>1632</v>
      </c>
      <c r="F21" s="95" t="s">
        <v>382</v>
      </c>
      <c r="G21" s="82" t="s">
        <v>396</v>
      </c>
      <c r="H21" s="82" t="s">
        <v>340</v>
      </c>
      <c r="I21" s="109">
        <v>38652</v>
      </c>
      <c r="J21" s="94">
        <v>2.12</v>
      </c>
      <c r="K21" s="95" t="s">
        <v>174</v>
      </c>
      <c r="L21" s="96">
        <v>5.2999999999999999E-2</v>
      </c>
      <c r="M21" s="93">
        <v>-4.0000000000000002E-4</v>
      </c>
      <c r="N21" s="92">
        <v>16322.44</v>
      </c>
      <c r="O21" s="94">
        <v>135.37</v>
      </c>
      <c r="P21" s="92">
        <v>22.095689999999998</v>
      </c>
      <c r="Q21" s="93">
        <v>7.6493586526371783E-5</v>
      </c>
      <c r="R21" s="93">
        <v>2.4128406181785707E-3</v>
      </c>
      <c r="S21" s="93">
        <f>P21/'סכום נכסי הקרן'!$C$42</f>
        <v>3.6665809764304678E-5</v>
      </c>
    </row>
    <row r="22" spans="2:19" s="133" customFormat="1">
      <c r="B22" s="107" t="s">
        <v>1633</v>
      </c>
      <c r="C22" s="82" t="s">
        <v>1634</v>
      </c>
      <c r="D22" s="95" t="s">
        <v>1613</v>
      </c>
      <c r="E22" s="82" t="s">
        <v>362</v>
      </c>
      <c r="F22" s="95" t="s">
        <v>344</v>
      </c>
      <c r="G22" s="82" t="s">
        <v>552</v>
      </c>
      <c r="H22" s="82" t="s">
        <v>340</v>
      </c>
      <c r="I22" s="109">
        <v>39656</v>
      </c>
      <c r="J22" s="94">
        <v>4.1100000000000003</v>
      </c>
      <c r="K22" s="95" t="s">
        <v>174</v>
      </c>
      <c r="L22" s="96">
        <v>5.7500000000000002E-2</v>
      </c>
      <c r="M22" s="93">
        <v>1.9E-3</v>
      </c>
      <c r="N22" s="92">
        <v>762638</v>
      </c>
      <c r="O22" s="94">
        <v>147.41999999999999</v>
      </c>
      <c r="P22" s="92">
        <v>1124.2809299999999</v>
      </c>
      <c r="Q22" s="93">
        <v>5.857434715821813E-4</v>
      </c>
      <c r="R22" s="93">
        <v>0.12277103336205289</v>
      </c>
      <c r="S22" s="93">
        <f>P22/'סכום נכסי הקרן'!$C$42</f>
        <v>1.8656430598463114E-3</v>
      </c>
    </row>
    <row r="23" spans="2:19" s="133" customFormat="1">
      <c r="B23" s="107" t="s">
        <v>1635</v>
      </c>
      <c r="C23" s="82" t="s">
        <v>1636</v>
      </c>
      <c r="D23" s="95" t="s">
        <v>1613</v>
      </c>
      <c r="E23" s="82"/>
      <c r="F23" s="95" t="s">
        <v>382</v>
      </c>
      <c r="G23" s="82" t="s">
        <v>641</v>
      </c>
      <c r="H23" s="82" t="s">
        <v>340</v>
      </c>
      <c r="I23" s="109">
        <v>38890</v>
      </c>
      <c r="J23" s="94">
        <v>1.56</v>
      </c>
      <c r="K23" s="95" t="s">
        <v>174</v>
      </c>
      <c r="L23" s="96">
        <v>6.7000000000000004E-2</v>
      </c>
      <c r="M23" s="93">
        <v>2.4899999999999999E-2</v>
      </c>
      <c r="N23" s="92">
        <v>19386.11</v>
      </c>
      <c r="O23" s="94">
        <v>132.1</v>
      </c>
      <c r="P23" s="92">
        <v>25.609060000000003</v>
      </c>
      <c r="Q23" s="93">
        <v>3.0914808911572877E-4</v>
      </c>
      <c r="R23" s="93">
        <v>2.7964992340756101E-3</v>
      </c>
      <c r="S23" s="93">
        <f>P23/'סכום נכסי הקרן'!$C$42</f>
        <v>4.2495931206613805E-5</v>
      </c>
    </row>
    <row r="24" spans="2:19" s="133" customFormat="1">
      <c r="B24" s="107" t="s">
        <v>1637</v>
      </c>
      <c r="C24" s="82" t="s">
        <v>1638</v>
      </c>
      <c r="D24" s="95" t="s">
        <v>1613</v>
      </c>
      <c r="E24" s="82" t="s">
        <v>1639</v>
      </c>
      <c r="F24" s="95" t="s">
        <v>845</v>
      </c>
      <c r="G24" s="82" t="s">
        <v>1563</v>
      </c>
      <c r="H24" s="82"/>
      <c r="I24" s="109">
        <v>39104</v>
      </c>
      <c r="J24" s="94">
        <v>2.66</v>
      </c>
      <c r="K24" s="95" t="s">
        <v>174</v>
      </c>
      <c r="L24" s="96">
        <v>5.5999999999999994E-2</v>
      </c>
      <c r="M24" s="93">
        <v>9.8900000000000002E-2</v>
      </c>
      <c r="N24" s="92">
        <v>43139.96</v>
      </c>
      <c r="O24" s="94">
        <v>108.206</v>
      </c>
      <c r="P24" s="92">
        <v>46.680030000000002</v>
      </c>
      <c r="Q24" s="93">
        <v>4.745870432404742E-5</v>
      </c>
      <c r="R24" s="93">
        <v>5.097440833112441E-3</v>
      </c>
      <c r="S24" s="93">
        <f>P24/'סכום נכסי הקרן'!$C$42</f>
        <v>7.7461310317624647E-5</v>
      </c>
    </row>
    <row r="25" spans="2:19" s="133" customFormat="1">
      <c r="B25" s="108"/>
      <c r="C25" s="82"/>
      <c r="D25" s="82"/>
      <c r="E25" s="82"/>
      <c r="F25" s="82"/>
      <c r="G25" s="82"/>
      <c r="H25" s="82"/>
      <c r="I25" s="82"/>
      <c r="J25" s="94"/>
      <c r="K25" s="82"/>
      <c r="L25" s="82"/>
      <c r="M25" s="93"/>
      <c r="N25" s="92"/>
      <c r="O25" s="94"/>
      <c r="P25" s="82"/>
      <c r="Q25" s="82"/>
      <c r="R25" s="93"/>
      <c r="S25" s="82"/>
    </row>
    <row r="26" spans="2:19" s="133" customFormat="1">
      <c r="B26" s="106" t="s">
        <v>66</v>
      </c>
      <c r="C26" s="80"/>
      <c r="D26" s="80"/>
      <c r="E26" s="80"/>
      <c r="F26" s="80"/>
      <c r="G26" s="80"/>
      <c r="H26" s="80"/>
      <c r="I26" s="80"/>
      <c r="J26" s="91">
        <v>5.826285843921239</v>
      </c>
      <c r="K26" s="80"/>
      <c r="L26" s="80"/>
      <c r="M26" s="90">
        <v>2.2706988173352375E-2</v>
      </c>
      <c r="N26" s="89"/>
      <c r="O26" s="91"/>
      <c r="P26" s="89">
        <v>2332.0547700000002</v>
      </c>
      <c r="Q26" s="80"/>
      <c r="R26" s="90">
        <v>0.25465945950875873</v>
      </c>
      <c r="S26" s="90">
        <f>P26/'סכום נכסי הקרן'!$C$42</f>
        <v>3.8698350925795628E-3</v>
      </c>
    </row>
    <row r="27" spans="2:19" s="133" customFormat="1">
      <c r="B27" s="107" t="s">
        <v>1640</v>
      </c>
      <c r="C27" s="82" t="s">
        <v>1641</v>
      </c>
      <c r="D27" s="95" t="s">
        <v>1613</v>
      </c>
      <c r="E27" s="82" t="s">
        <v>1622</v>
      </c>
      <c r="F27" s="95" t="s">
        <v>645</v>
      </c>
      <c r="G27" s="82" t="s">
        <v>339</v>
      </c>
      <c r="H27" s="82" t="s">
        <v>170</v>
      </c>
      <c r="I27" s="109">
        <v>42796</v>
      </c>
      <c r="J27" s="94">
        <v>7.9699999999999989</v>
      </c>
      <c r="K27" s="95" t="s">
        <v>174</v>
      </c>
      <c r="L27" s="96">
        <v>3.7400000000000003E-2</v>
      </c>
      <c r="M27" s="93">
        <v>2.8999999999999998E-2</v>
      </c>
      <c r="N27" s="92">
        <v>508000</v>
      </c>
      <c r="O27" s="94">
        <v>107.06</v>
      </c>
      <c r="P27" s="92">
        <v>543.86481000000003</v>
      </c>
      <c r="Q27" s="93">
        <v>9.8629668891658806E-4</v>
      </c>
      <c r="R27" s="93">
        <v>5.9389822375584156E-2</v>
      </c>
      <c r="S27" s="93">
        <f>P27/'סכום נכסי הקרן'!$C$42</f>
        <v>9.024947245802105E-4</v>
      </c>
    </row>
    <row r="28" spans="2:19" s="133" customFormat="1">
      <c r="B28" s="107" t="s">
        <v>1642</v>
      </c>
      <c r="C28" s="82" t="s">
        <v>1643</v>
      </c>
      <c r="D28" s="95" t="s">
        <v>1613</v>
      </c>
      <c r="E28" s="82" t="s">
        <v>1622</v>
      </c>
      <c r="F28" s="95" t="s">
        <v>645</v>
      </c>
      <c r="G28" s="82" t="s">
        <v>339</v>
      </c>
      <c r="H28" s="82" t="s">
        <v>170</v>
      </c>
      <c r="I28" s="109">
        <v>42796</v>
      </c>
      <c r="J28" s="94">
        <v>4.6800000000000006</v>
      </c>
      <c r="K28" s="95" t="s">
        <v>174</v>
      </c>
      <c r="L28" s="96">
        <v>2.5000000000000001E-2</v>
      </c>
      <c r="M28" s="93">
        <v>1.72E-2</v>
      </c>
      <c r="N28" s="92">
        <v>813209</v>
      </c>
      <c r="O28" s="94">
        <v>103.82</v>
      </c>
      <c r="P28" s="92">
        <v>844.27359999999999</v>
      </c>
      <c r="Q28" s="93">
        <v>1.1212098232997287E-3</v>
      </c>
      <c r="R28" s="93">
        <v>9.2194343554595826E-2</v>
      </c>
      <c r="S28" s="93">
        <f>P28/'סכום נכסי הקרן'!$C$42</f>
        <v>1.400996085961772E-3</v>
      </c>
    </row>
    <row r="29" spans="2:19" s="133" customFormat="1">
      <c r="B29" s="107" t="s">
        <v>1644</v>
      </c>
      <c r="C29" s="82" t="s">
        <v>1645</v>
      </c>
      <c r="D29" s="95" t="s">
        <v>1613</v>
      </c>
      <c r="E29" s="82" t="s">
        <v>1646</v>
      </c>
      <c r="F29" s="95" t="s">
        <v>382</v>
      </c>
      <c r="G29" s="82" t="s">
        <v>396</v>
      </c>
      <c r="H29" s="82" t="s">
        <v>170</v>
      </c>
      <c r="I29" s="109">
        <v>42598</v>
      </c>
      <c r="J29" s="94">
        <v>5.8</v>
      </c>
      <c r="K29" s="95" t="s">
        <v>174</v>
      </c>
      <c r="L29" s="96">
        <v>3.1E-2</v>
      </c>
      <c r="M29" s="93">
        <v>2.4199999999999999E-2</v>
      </c>
      <c r="N29" s="92">
        <v>862848</v>
      </c>
      <c r="O29" s="94">
        <v>104.11</v>
      </c>
      <c r="P29" s="92">
        <v>898.31105000000002</v>
      </c>
      <c r="Q29" s="93">
        <v>2.2706526315789473E-3</v>
      </c>
      <c r="R29" s="93">
        <v>9.8095211744853458E-2</v>
      </c>
      <c r="S29" s="93">
        <f>P29/'סכום נכסי הקרן'!$C$42</f>
        <v>1.4906663728751078E-3</v>
      </c>
    </row>
    <row r="30" spans="2:19" s="133" customFormat="1">
      <c r="B30" s="107" t="s">
        <v>1647</v>
      </c>
      <c r="C30" s="82" t="s">
        <v>1648</v>
      </c>
      <c r="D30" s="95" t="s">
        <v>1613</v>
      </c>
      <c r="E30" s="82" t="s">
        <v>1649</v>
      </c>
      <c r="F30" s="95" t="s">
        <v>382</v>
      </c>
      <c r="G30" s="82" t="s">
        <v>641</v>
      </c>
      <c r="H30" s="82" t="s">
        <v>170</v>
      </c>
      <c r="I30" s="109">
        <v>41903</v>
      </c>
      <c r="J30" s="94">
        <v>2</v>
      </c>
      <c r="K30" s="95" t="s">
        <v>174</v>
      </c>
      <c r="L30" s="96">
        <v>5.1500000000000004E-2</v>
      </c>
      <c r="M30" s="93">
        <v>2.0199999999999999E-2</v>
      </c>
      <c r="N30" s="92">
        <v>42554.17</v>
      </c>
      <c r="O30" s="94">
        <v>107.17</v>
      </c>
      <c r="P30" s="92">
        <v>45.605309999999996</v>
      </c>
      <c r="Q30" s="93">
        <v>5.8823529411764701E-4</v>
      </c>
      <c r="R30" s="93">
        <v>4.9800818337252806E-3</v>
      </c>
      <c r="S30" s="93">
        <f>P30/'סכום נכסי הקרן'!$C$42</f>
        <v>7.5677909162472046E-5</v>
      </c>
    </row>
    <row r="31" spans="2:19" s="133" customFormat="1">
      <c r="B31" s="108"/>
      <c r="C31" s="82"/>
      <c r="D31" s="82"/>
      <c r="E31" s="82"/>
      <c r="F31" s="82"/>
      <c r="G31" s="82"/>
      <c r="H31" s="82"/>
      <c r="I31" s="82"/>
      <c r="J31" s="94"/>
      <c r="K31" s="82"/>
      <c r="L31" s="82"/>
      <c r="M31" s="93"/>
      <c r="N31" s="92"/>
      <c r="O31" s="94"/>
      <c r="P31" s="82"/>
      <c r="Q31" s="82"/>
      <c r="R31" s="93"/>
      <c r="S31" s="82"/>
    </row>
    <row r="32" spans="2:19" s="133" customFormat="1">
      <c r="B32" s="106" t="s">
        <v>52</v>
      </c>
      <c r="C32" s="80"/>
      <c r="D32" s="80"/>
      <c r="E32" s="80"/>
      <c r="F32" s="80"/>
      <c r="G32" s="80"/>
      <c r="H32" s="80"/>
      <c r="I32" s="80"/>
      <c r="J32" s="91">
        <v>3.7727403503140304</v>
      </c>
      <c r="K32" s="80"/>
      <c r="L32" s="80"/>
      <c r="M32" s="90">
        <v>5.4708432942834097E-2</v>
      </c>
      <c r="N32" s="89"/>
      <c r="O32" s="91"/>
      <c r="P32" s="89">
        <v>558.18889000000001</v>
      </c>
      <c r="Q32" s="80"/>
      <c r="R32" s="90">
        <v>6.0954006252260523E-2</v>
      </c>
      <c r="S32" s="90">
        <f>P32/'סכום נכסי הקרן'!$C$42</f>
        <v>9.2626424670550649E-4</v>
      </c>
    </row>
    <row r="33" spans="2:19" s="133" customFormat="1">
      <c r="B33" s="107" t="s">
        <v>1650</v>
      </c>
      <c r="C33" s="82" t="s">
        <v>1651</v>
      </c>
      <c r="D33" s="95" t="s">
        <v>1613</v>
      </c>
      <c r="E33" s="82" t="s">
        <v>854</v>
      </c>
      <c r="F33" s="95" t="s">
        <v>855</v>
      </c>
      <c r="G33" s="82" t="s">
        <v>482</v>
      </c>
      <c r="H33" s="82" t="s">
        <v>340</v>
      </c>
      <c r="I33" s="109">
        <v>42954</v>
      </c>
      <c r="J33" s="94">
        <v>2.37</v>
      </c>
      <c r="K33" s="95" t="s">
        <v>173</v>
      </c>
      <c r="L33" s="96">
        <v>3.7000000000000005E-2</v>
      </c>
      <c r="M33" s="93">
        <v>3.8400000000000004E-2</v>
      </c>
      <c r="N33" s="92">
        <v>25378</v>
      </c>
      <c r="O33" s="94">
        <v>99.89</v>
      </c>
      <c r="P33" s="92">
        <v>89.080190000000002</v>
      </c>
      <c r="Q33" s="93">
        <v>3.7762633176596631E-4</v>
      </c>
      <c r="R33" s="93">
        <v>9.7275215531655527E-3</v>
      </c>
      <c r="S33" s="93">
        <f>P33/'סכום נכסי הקרן'!$C$42</f>
        <v>1.4782056139944563E-4</v>
      </c>
    </row>
    <row r="34" spans="2:19" s="133" customFormat="1">
      <c r="B34" s="107" t="s">
        <v>1652</v>
      </c>
      <c r="C34" s="82" t="s">
        <v>1653</v>
      </c>
      <c r="D34" s="95" t="s">
        <v>1613</v>
      </c>
      <c r="E34" s="82" t="s">
        <v>854</v>
      </c>
      <c r="F34" s="95" t="s">
        <v>855</v>
      </c>
      <c r="G34" s="82" t="s">
        <v>482</v>
      </c>
      <c r="H34" s="82" t="s">
        <v>340</v>
      </c>
      <c r="I34" s="109">
        <v>42625</v>
      </c>
      <c r="J34" s="94">
        <v>4.09</v>
      </c>
      <c r="K34" s="95" t="s">
        <v>173</v>
      </c>
      <c r="L34" s="96">
        <v>4.4500000000000005E-2</v>
      </c>
      <c r="M34" s="93">
        <v>4.7800000000000002E-2</v>
      </c>
      <c r="N34" s="92">
        <v>132288</v>
      </c>
      <c r="O34" s="94">
        <v>99.06</v>
      </c>
      <c r="P34" s="92">
        <v>460.49033000000003</v>
      </c>
      <c r="Q34" s="93">
        <v>9.6470316595950723E-4</v>
      </c>
      <c r="R34" s="93">
        <v>5.0285362100140535E-2</v>
      </c>
      <c r="S34" s="93">
        <f>P34/'סכום נכסי הקרן'!$C$42</f>
        <v>7.6414227562397405E-4</v>
      </c>
    </row>
    <row r="35" spans="2:19" s="133" customFormat="1">
      <c r="B35" s="107" t="s">
        <v>1654</v>
      </c>
      <c r="C35" s="82" t="s">
        <v>1655</v>
      </c>
      <c r="D35" s="95" t="s">
        <v>1613</v>
      </c>
      <c r="E35" s="82" t="s">
        <v>1656</v>
      </c>
      <c r="F35" s="95" t="s">
        <v>645</v>
      </c>
      <c r="G35" s="82" t="s">
        <v>1563</v>
      </c>
      <c r="H35" s="82"/>
      <c r="I35" s="109">
        <v>41840</v>
      </c>
      <c r="J35" s="94">
        <v>1.3199999999999998</v>
      </c>
      <c r="K35" s="95" t="s">
        <v>173</v>
      </c>
      <c r="L35" s="96">
        <v>5.1100000000000007E-2</v>
      </c>
      <c r="M35" s="93">
        <v>0.59240000000000004</v>
      </c>
      <c r="N35" s="92">
        <v>4379.62</v>
      </c>
      <c r="O35" s="94">
        <v>56</v>
      </c>
      <c r="P35" s="92">
        <v>8.6183700000000005</v>
      </c>
      <c r="Q35" s="93">
        <v>1.4203933579108651E-4</v>
      </c>
      <c r="R35" s="93">
        <v>9.4112259895444091E-4</v>
      </c>
      <c r="S35" s="93">
        <f>P35/'סכום נכסי הקרן'!$C$42</f>
        <v>1.4301409682086894E-5</v>
      </c>
    </row>
    <row r="36" spans="2:19" s="133" customFormat="1">
      <c r="B36" s="108"/>
      <c r="C36" s="82"/>
      <c r="D36" s="82"/>
      <c r="E36" s="82"/>
      <c r="F36" s="82"/>
      <c r="G36" s="82"/>
      <c r="H36" s="82"/>
      <c r="I36" s="82"/>
      <c r="J36" s="94"/>
      <c r="K36" s="82"/>
      <c r="L36" s="82"/>
      <c r="M36" s="93"/>
      <c r="N36" s="92"/>
      <c r="O36" s="94"/>
      <c r="P36" s="82"/>
      <c r="Q36" s="82"/>
      <c r="R36" s="93"/>
      <c r="S36" s="82"/>
    </row>
    <row r="37" spans="2:19" s="133" customFormat="1">
      <c r="B37" s="105" t="s">
        <v>243</v>
      </c>
      <c r="C37" s="80"/>
      <c r="D37" s="80"/>
      <c r="E37" s="80"/>
      <c r="F37" s="80"/>
      <c r="G37" s="80"/>
      <c r="H37" s="80"/>
      <c r="I37" s="80"/>
      <c r="J37" s="91">
        <v>2.72</v>
      </c>
      <c r="K37" s="80"/>
      <c r="L37" s="80"/>
      <c r="M37" s="90">
        <v>4.4299999999999999E-2</v>
      </c>
      <c r="N37" s="89"/>
      <c r="O37" s="91"/>
      <c r="P37" s="89">
        <v>436.17791999999997</v>
      </c>
      <c r="Q37" s="80"/>
      <c r="R37" s="90">
        <v>4.7630456533769398E-2</v>
      </c>
      <c r="S37" s="90">
        <f>P37/'סכום נכסי הקרן'!$C$42</f>
        <v>7.2379801844206298E-4</v>
      </c>
    </row>
    <row r="38" spans="2:19" s="133" customFormat="1">
      <c r="B38" s="106" t="s">
        <v>76</v>
      </c>
      <c r="C38" s="80"/>
      <c r="D38" s="80"/>
      <c r="E38" s="80"/>
      <c r="F38" s="80"/>
      <c r="G38" s="80"/>
      <c r="H38" s="80"/>
      <c r="I38" s="80"/>
      <c r="J38" s="91">
        <v>2.72</v>
      </c>
      <c r="K38" s="80"/>
      <c r="L38" s="80"/>
      <c r="M38" s="90">
        <v>4.4299999999999999E-2</v>
      </c>
      <c r="N38" s="89"/>
      <c r="O38" s="91"/>
      <c r="P38" s="89">
        <v>436.17791999999997</v>
      </c>
      <c r="Q38" s="80"/>
      <c r="R38" s="90">
        <v>4.7630456533769398E-2</v>
      </c>
      <c r="S38" s="90">
        <f>P38/'סכום נכסי הקרן'!$C$42</f>
        <v>7.2379801844206298E-4</v>
      </c>
    </row>
    <row r="39" spans="2:19" s="133" customFormat="1">
      <c r="B39" s="107" t="s">
        <v>1657</v>
      </c>
      <c r="C39" s="82" t="s">
        <v>1658</v>
      </c>
      <c r="D39" s="95" t="s">
        <v>1613</v>
      </c>
      <c r="E39" s="82"/>
      <c r="F39" s="95" t="s">
        <v>817</v>
      </c>
      <c r="G39" s="82" t="s">
        <v>1659</v>
      </c>
      <c r="H39" s="82" t="s">
        <v>1660</v>
      </c>
      <c r="I39" s="109">
        <v>42135</v>
      </c>
      <c r="J39" s="94">
        <v>2.72</v>
      </c>
      <c r="K39" s="95" t="s">
        <v>173</v>
      </c>
      <c r="L39" s="96">
        <v>0.06</v>
      </c>
      <c r="M39" s="93">
        <v>4.4299999999999999E-2</v>
      </c>
      <c r="N39" s="92">
        <v>115530.3</v>
      </c>
      <c r="O39" s="94">
        <v>107.44</v>
      </c>
      <c r="P39" s="92">
        <v>436.17791999999997</v>
      </c>
      <c r="Q39" s="93">
        <v>1.4003672727272727E-4</v>
      </c>
      <c r="R39" s="93">
        <v>4.7630456533769398E-2</v>
      </c>
      <c r="S39" s="93">
        <f>P39/'סכום נכסי הקרן'!$C$42</f>
        <v>7.2379801844206298E-4</v>
      </c>
    </row>
    <row r="40" spans="2:19" s="133" customFormat="1">
      <c r="B40" s="134"/>
    </row>
    <row r="41" spans="2:19" s="133" customFormat="1">
      <c r="B41" s="134"/>
    </row>
    <row r="42" spans="2:19" s="133" customFormat="1">
      <c r="B42" s="134"/>
    </row>
    <row r="43" spans="2:19" s="133" customFormat="1">
      <c r="B43" s="135" t="s">
        <v>265</v>
      </c>
    </row>
    <row r="44" spans="2:19" s="133" customFormat="1">
      <c r="B44" s="135" t="s">
        <v>122</v>
      </c>
    </row>
    <row r="45" spans="2:19">
      <c r="B45" s="97" t="s">
        <v>248</v>
      </c>
      <c r="C45" s="1"/>
      <c r="D45" s="1"/>
      <c r="E45" s="1"/>
    </row>
    <row r="46" spans="2:19">
      <c r="B46" s="97" t="s">
        <v>256</v>
      </c>
      <c r="C46" s="1"/>
      <c r="D46" s="1"/>
      <c r="E46" s="1"/>
    </row>
    <row r="47" spans="2:19">
      <c r="C47" s="1"/>
      <c r="D47" s="1"/>
      <c r="E47" s="1"/>
    </row>
    <row r="48" spans="2:19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2"/>
    </row>
    <row r="539" spans="2:5">
      <c r="B539" s="42"/>
    </row>
    <row r="540" spans="2:5">
      <c r="B540" s="3"/>
    </row>
  </sheetData>
  <sheetProtection sheet="1" objects="1" scenarios="1"/>
  <mergeCells count="2">
    <mergeCell ref="B6:S6"/>
    <mergeCell ref="B7:S7"/>
  </mergeCells>
  <phoneticPr fontId="4" type="noConversion"/>
  <conditionalFormatting sqref="B12:B39">
    <cfRule type="cellIs" dxfId="10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S404"/>
  <sheetViews>
    <sheetView rightToLeft="1" workbookViewId="0">
      <pane ySplit="10" topLeftCell="A11" activePane="bottomLeft" state="frozen"/>
      <selection pane="bottomLeft" activeCell="C11" sqref="C11"/>
    </sheetView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41.7109375" style="2" bestFit="1" customWidth="1"/>
    <col min="4" max="4" width="5.7109375" style="2" bestFit="1" customWidth="1"/>
    <col min="5" max="5" width="11.28515625" style="2" bestFit="1" customWidth="1"/>
    <col min="6" max="6" width="12.140625" style="1" bestFit="1" customWidth="1"/>
    <col min="7" max="7" width="12" style="1" bestFit="1" customWidth="1"/>
    <col min="8" max="8" width="10.140625" style="1" bestFit="1" customWidth="1"/>
    <col min="9" max="9" width="9" style="1" bestFit="1" customWidth="1"/>
    <col min="10" max="10" width="8" style="1" bestFit="1" customWidth="1"/>
    <col min="11" max="11" width="6.85546875" style="1" bestFit="1" customWidth="1"/>
    <col min="12" max="12" width="9.140625" style="1" bestFit="1" customWidth="1"/>
    <col min="13" max="13" width="12.5703125" style="1" customWidth="1"/>
    <col min="14" max="14" width="6.7109375" style="1" customWidth="1"/>
    <col min="15" max="15" width="7.710937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97">
      <c r="B1" s="55" t="s">
        <v>189</v>
      </c>
      <c r="C1" s="76" t="s" vm="1">
        <v>266</v>
      </c>
    </row>
    <row r="2" spans="2:97">
      <c r="B2" s="55" t="s">
        <v>188</v>
      </c>
      <c r="C2" s="76" t="s">
        <v>267</v>
      </c>
    </row>
    <row r="3" spans="2:97">
      <c r="B3" s="55" t="s">
        <v>190</v>
      </c>
      <c r="C3" s="76" t="s">
        <v>268</v>
      </c>
    </row>
    <row r="4" spans="2:97">
      <c r="B4" s="55" t="s">
        <v>191</v>
      </c>
      <c r="C4" s="76">
        <v>2145</v>
      </c>
    </row>
    <row r="6" spans="2:97" ht="26.25" customHeight="1">
      <c r="B6" s="196" t="s">
        <v>220</v>
      </c>
      <c r="C6" s="197"/>
      <c r="D6" s="197"/>
      <c r="E6" s="197"/>
      <c r="F6" s="197"/>
      <c r="G6" s="197"/>
      <c r="H6" s="197"/>
      <c r="I6" s="197"/>
      <c r="J6" s="197"/>
      <c r="K6" s="197"/>
      <c r="L6" s="197"/>
      <c r="M6" s="198"/>
    </row>
    <row r="7" spans="2:97" ht="26.25" customHeight="1">
      <c r="B7" s="196" t="s">
        <v>99</v>
      </c>
      <c r="C7" s="197"/>
      <c r="D7" s="197"/>
      <c r="E7" s="197"/>
      <c r="F7" s="197"/>
      <c r="G7" s="197"/>
      <c r="H7" s="197"/>
      <c r="I7" s="197"/>
      <c r="J7" s="197"/>
      <c r="K7" s="197"/>
      <c r="L7" s="197"/>
      <c r="M7" s="198"/>
    </row>
    <row r="8" spans="2:97" s="3" customFormat="1" ht="63">
      <c r="B8" s="21" t="s">
        <v>126</v>
      </c>
      <c r="C8" s="29" t="s">
        <v>50</v>
      </c>
      <c r="D8" s="29" t="s">
        <v>128</v>
      </c>
      <c r="E8" s="29" t="s">
        <v>127</v>
      </c>
      <c r="F8" s="29" t="s">
        <v>70</v>
      </c>
      <c r="G8" s="29" t="s">
        <v>111</v>
      </c>
      <c r="H8" s="29" t="s">
        <v>250</v>
      </c>
      <c r="I8" s="29" t="s">
        <v>249</v>
      </c>
      <c r="J8" s="29" t="s">
        <v>120</v>
      </c>
      <c r="K8" s="29" t="s">
        <v>64</v>
      </c>
      <c r="L8" s="29" t="s">
        <v>192</v>
      </c>
      <c r="M8" s="30" t="s">
        <v>194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CS8" s="1"/>
    </row>
    <row r="9" spans="2:97" s="3" customFormat="1" ht="14.25" customHeight="1">
      <c r="B9" s="14"/>
      <c r="C9" s="31"/>
      <c r="D9" s="15"/>
      <c r="E9" s="15"/>
      <c r="F9" s="31"/>
      <c r="G9" s="31"/>
      <c r="H9" s="31" t="s">
        <v>257</v>
      </c>
      <c r="I9" s="31"/>
      <c r="J9" s="31" t="s">
        <v>253</v>
      </c>
      <c r="K9" s="31" t="s">
        <v>20</v>
      </c>
      <c r="L9" s="31" t="s">
        <v>20</v>
      </c>
      <c r="M9" s="32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CS9" s="1"/>
    </row>
    <row r="10" spans="2:97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9" t="s">
        <v>10</v>
      </c>
      <c r="M10" s="19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CS10" s="1"/>
    </row>
    <row r="11" spans="2:97" s="132" customFormat="1" ht="18" customHeight="1">
      <c r="B11" s="118" t="s">
        <v>32</v>
      </c>
      <c r="C11" s="113"/>
      <c r="D11" s="113"/>
      <c r="E11" s="113"/>
      <c r="F11" s="113"/>
      <c r="G11" s="113"/>
      <c r="H11" s="114"/>
      <c r="I11" s="114"/>
      <c r="J11" s="114">
        <f>J12</f>
        <v>16.378179999999997</v>
      </c>
      <c r="K11" s="113"/>
      <c r="L11" s="115">
        <f>J11/$J$11</f>
        <v>1</v>
      </c>
      <c r="M11" s="115">
        <f>J11/'סכום נכסי הקרן'!$C$42</f>
        <v>2.7178116282656914E-5</v>
      </c>
      <c r="N11" s="138"/>
      <c r="O11" s="138"/>
      <c r="P11" s="138"/>
      <c r="Q11" s="138"/>
      <c r="R11" s="138"/>
      <c r="S11" s="138"/>
      <c r="T11" s="138"/>
      <c r="U11" s="138"/>
      <c r="V11" s="138"/>
      <c r="W11" s="138"/>
      <c r="X11" s="138"/>
      <c r="Y11" s="138"/>
      <c r="Z11" s="138"/>
      <c r="AA11" s="138"/>
      <c r="AB11" s="138"/>
      <c r="AC11" s="138"/>
      <c r="AD11" s="138"/>
      <c r="AE11" s="138"/>
      <c r="AF11" s="138"/>
      <c r="AG11" s="138"/>
      <c r="AH11" s="138"/>
      <c r="AI11" s="138"/>
      <c r="AJ11" s="138"/>
      <c r="AK11" s="138"/>
      <c r="AL11" s="138"/>
      <c r="AM11" s="138"/>
      <c r="AN11" s="138"/>
      <c r="AO11" s="138"/>
      <c r="AP11" s="138"/>
      <c r="AQ11" s="138"/>
      <c r="AR11" s="138"/>
      <c r="AS11" s="138"/>
      <c r="AT11" s="138"/>
      <c r="AU11" s="138"/>
      <c r="AV11" s="138"/>
      <c r="AW11" s="138"/>
      <c r="AX11" s="138"/>
      <c r="AY11" s="138"/>
      <c r="AZ11" s="138"/>
      <c r="BA11" s="138"/>
      <c r="BB11" s="138"/>
      <c r="BC11" s="138"/>
      <c r="BD11" s="138"/>
      <c r="BE11" s="138"/>
      <c r="BF11" s="138"/>
      <c r="BG11" s="138"/>
      <c r="BH11" s="138"/>
      <c r="BI11" s="138"/>
      <c r="BJ11" s="138"/>
      <c r="BK11" s="138"/>
      <c r="BL11" s="138"/>
      <c r="BM11" s="138"/>
      <c r="BN11" s="138"/>
      <c r="BO11" s="138"/>
      <c r="BP11" s="138"/>
      <c r="BQ11" s="138"/>
      <c r="BR11" s="138"/>
      <c r="BS11" s="138"/>
      <c r="BT11" s="138"/>
      <c r="BU11" s="138"/>
      <c r="BV11" s="138"/>
      <c r="BW11" s="138"/>
      <c r="BX11" s="138"/>
      <c r="CS11" s="138"/>
    </row>
    <row r="12" spans="2:97" s="138" customFormat="1" ht="17.25" customHeight="1">
      <c r="B12" s="119" t="s">
        <v>244</v>
      </c>
      <c r="C12" s="113"/>
      <c r="D12" s="113"/>
      <c r="E12" s="113"/>
      <c r="F12" s="113"/>
      <c r="G12" s="113"/>
      <c r="H12" s="114"/>
      <c r="I12" s="114"/>
      <c r="J12" s="114">
        <f>J13</f>
        <v>16.378179999999997</v>
      </c>
      <c r="K12" s="113"/>
      <c r="L12" s="115">
        <f t="shared" ref="L12:L15" si="0">J12/$J$11</f>
        <v>1</v>
      </c>
      <c r="M12" s="115">
        <f>J12/'סכום נכסי הקרן'!$C$42</f>
        <v>2.7178116282656914E-5</v>
      </c>
    </row>
    <row r="13" spans="2:97" s="133" customFormat="1">
      <c r="B13" s="100" t="s">
        <v>244</v>
      </c>
      <c r="C13" s="80"/>
      <c r="D13" s="80"/>
      <c r="E13" s="80"/>
      <c r="F13" s="80"/>
      <c r="G13" s="80"/>
      <c r="H13" s="89"/>
      <c r="I13" s="89"/>
      <c r="J13" s="89">
        <f>SUM(J14:J15)</f>
        <v>16.378179999999997</v>
      </c>
      <c r="K13" s="80"/>
      <c r="L13" s="90">
        <f t="shared" si="0"/>
        <v>1</v>
      </c>
      <c r="M13" s="90">
        <f>J13/'סכום נכסי הקרן'!$C$42</f>
        <v>2.7178116282656914E-5</v>
      </c>
    </row>
    <row r="14" spans="2:97" s="133" customFormat="1">
      <c r="B14" s="85" t="s">
        <v>1661</v>
      </c>
      <c r="C14" s="82">
        <v>5992</v>
      </c>
      <c r="D14" s="95" t="s">
        <v>30</v>
      </c>
      <c r="E14" s="82" t="s">
        <v>1639</v>
      </c>
      <c r="F14" s="95" t="s">
        <v>845</v>
      </c>
      <c r="G14" s="95" t="s">
        <v>174</v>
      </c>
      <c r="H14" s="92">
        <v>1296</v>
      </c>
      <c r="I14" s="92">
        <v>0</v>
      </c>
      <c r="J14" s="92">
        <v>1.3000000000000002E-4</v>
      </c>
      <c r="K14" s="93">
        <v>4.7472527472527471E-5</v>
      </c>
      <c r="L14" s="93">
        <f t="shared" si="0"/>
        <v>7.937389868715574E-6</v>
      </c>
      <c r="M14" s="93">
        <f>J14/'סכום נכסי הקרן'!$C$42</f>
        <v>2.1572330483273477E-10</v>
      </c>
    </row>
    <row r="15" spans="2:97" s="133" customFormat="1">
      <c r="B15" s="85" t="s">
        <v>1662</v>
      </c>
      <c r="C15" s="82" t="s">
        <v>1663</v>
      </c>
      <c r="D15" s="95" t="s">
        <v>30</v>
      </c>
      <c r="E15" s="82" t="s">
        <v>1656</v>
      </c>
      <c r="F15" s="95" t="s">
        <v>645</v>
      </c>
      <c r="G15" s="95" t="s">
        <v>173</v>
      </c>
      <c r="H15" s="92">
        <v>291.22000000000003</v>
      </c>
      <c r="I15" s="92">
        <v>1600.441</v>
      </c>
      <c r="J15" s="92">
        <v>16.378049999999998</v>
      </c>
      <c r="K15" s="93">
        <v>2.9700795560316677E-5</v>
      </c>
      <c r="L15" s="93">
        <f t="shared" si="0"/>
        <v>0.9999920626101314</v>
      </c>
      <c r="M15" s="93">
        <f>J15/'סכום נכסי הקרן'!$C$42</f>
        <v>2.7177900559352084E-5</v>
      </c>
    </row>
    <row r="16" spans="2:97">
      <c r="B16" s="81"/>
      <c r="C16" s="82"/>
      <c r="D16" s="82"/>
      <c r="E16" s="82"/>
      <c r="F16" s="82"/>
      <c r="G16" s="82"/>
      <c r="H16" s="92"/>
      <c r="I16" s="92"/>
      <c r="J16" s="82"/>
      <c r="K16" s="82"/>
      <c r="L16" s="93"/>
      <c r="M16" s="82"/>
    </row>
    <row r="17" spans="2:13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</row>
    <row r="18" spans="2:13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</row>
    <row r="19" spans="2:13">
      <c r="B19" s="97" t="s">
        <v>265</v>
      </c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</row>
    <row r="20" spans="2:13">
      <c r="B20" s="97" t="s">
        <v>122</v>
      </c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</row>
    <row r="21" spans="2:13">
      <c r="B21" s="97" t="s">
        <v>248</v>
      </c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</row>
    <row r="22" spans="2:13">
      <c r="B22" s="97" t="s">
        <v>256</v>
      </c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</row>
    <row r="23" spans="2:13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</row>
    <row r="24" spans="2:13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</row>
    <row r="25" spans="2:13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</row>
    <row r="26" spans="2:13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</row>
    <row r="27" spans="2:13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</row>
    <row r="28" spans="2:13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</row>
    <row r="29" spans="2:13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</row>
    <row r="30" spans="2:13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</row>
    <row r="31" spans="2:13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</row>
    <row r="32" spans="2:13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</row>
    <row r="33" spans="2:13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</row>
    <row r="34" spans="2:13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</row>
    <row r="35" spans="2:13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</row>
    <row r="36" spans="2:13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</row>
    <row r="37" spans="2:13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</row>
    <row r="38" spans="2:13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</row>
    <row r="39" spans="2:13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</row>
    <row r="40" spans="2:13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</row>
    <row r="41" spans="2:13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</row>
    <row r="42" spans="2:13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</row>
    <row r="43" spans="2:13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</row>
    <row r="44" spans="2:13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</row>
    <row r="45" spans="2:13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</row>
    <row r="46" spans="2:13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</row>
    <row r="47" spans="2:13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</row>
    <row r="48" spans="2:13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</row>
    <row r="49" spans="2:13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</row>
    <row r="50" spans="2:13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</row>
    <row r="51" spans="2:13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</row>
    <row r="52" spans="2:13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</row>
    <row r="53" spans="2:13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</row>
    <row r="54" spans="2:13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</row>
    <row r="55" spans="2:13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</row>
    <row r="56" spans="2:13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</row>
    <row r="57" spans="2:13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</row>
    <row r="58" spans="2:13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</row>
    <row r="59" spans="2:13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</row>
    <row r="60" spans="2:13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</row>
    <row r="61" spans="2:13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</row>
    <row r="62" spans="2:13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</row>
    <row r="63" spans="2:13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</row>
    <row r="64" spans="2:13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</row>
    <row r="65" spans="2:13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</row>
    <row r="66" spans="2:13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</row>
    <row r="67" spans="2:13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</row>
    <row r="68" spans="2:13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</row>
    <row r="69" spans="2:13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</row>
    <row r="70" spans="2:13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</row>
    <row r="71" spans="2:13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</row>
    <row r="72" spans="2:13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</row>
    <row r="73" spans="2:13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</row>
    <row r="74" spans="2:13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</row>
    <row r="75" spans="2:13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</row>
    <row r="76" spans="2:13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</row>
    <row r="77" spans="2:13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</row>
    <row r="78" spans="2:13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</row>
    <row r="79" spans="2:13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</row>
    <row r="80" spans="2:13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</row>
    <row r="81" spans="2:13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</row>
    <row r="82" spans="2:13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</row>
    <row r="83" spans="2:13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</row>
    <row r="84" spans="2:13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</row>
    <row r="85" spans="2:13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</row>
    <row r="86" spans="2:13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</row>
    <row r="87" spans="2:13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</row>
    <row r="88" spans="2:13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</row>
    <row r="89" spans="2:13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</row>
    <row r="90" spans="2:13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</row>
    <row r="91" spans="2:13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</row>
    <row r="92" spans="2:13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</row>
    <row r="93" spans="2:13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</row>
    <row r="94" spans="2:13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</row>
    <row r="95" spans="2:13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</row>
    <row r="96" spans="2:13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</row>
    <row r="97" spans="2:13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</row>
    <row r="98" spans="2:13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</row>
    <row r="99" spans="2:13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</row>
    <row r="100" spans="2:13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</row>
    <row r="101" spans="2:13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</row>
    <row r="102" spans="2:13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</row>
    <row r="103" spans="2:13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</row>
    <row r="104" spans="2:13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</row>
    <row r="105" spans="2:13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</row>
    <row r="106" spans="2:13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</row>
    <row r="107" spans="2:13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</row>
    <row r="108" spans="2:13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</row>
    <row r="109" spans="2:13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</row>
    <row r="110" spans="2:13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</row>
    <row r="111" spans="2:13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</row>
    <row r="112" spans="2:13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</row>
    <row r="113" spans="2:13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</row>
    <row r="114" spans="2:13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</row>
    <row r="115" spans="2:13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</row>
    <row r="116" spans="2:13">
      <c r="C116" s="1"/>
      <c r="D116" s="1"/>
      <c r="E116" s="1"/>
    </row>
    <row r="117" spans="2:13">
      <c r="C117" s="1"/>
      <c r="D117" s="1"/>
      <c r="E117" s="1"/>
    </row>
    <row r="118" spans="2:13">
      <c r="C118" s="1"/>
      <c r="D118" s="1"/>
      <c r="E118" s="1"/>
    </row>
    <row r="119" spans="2:13">
      <c r="C119" s="1"/>
      <c r="D119" s="1"/>
      <c r="E119" s="1"/>
    </row>
    <row r="120" spans="2:13">
      <c r="C120" s="1"/>
      <c r="D120" s="1"/>
      <c r="E120" s="1"/>
    </row>
    <row r="121" spans="2:13">
      <c r="C121" s="1"/>
      <c r="D121" s="1"/>
      <c r="E121" s="1"/>
    </row>
    <row r="122" spans="2:13">
      <c r="C122" s="1"/>
      <c r="D122" s="1"/>
      <c r="E122" s="1"/>
    </row>
    <row r="123" spans="2:13">
      <c r="C123" s="1"/>
      <c r="D123" s="1"/>
      <c r="E123" s="1"/>
    </row>
    <row r="124" spans="2:13">
      <c r="C124" s="1"/>
      <c r="D124" s="1"/>
      <c r="E124" s="1"/>
    </row>
    <row r="125" spans="2:13">
      <c r="C125" s="1"/>
      <c r="D125" s="1"/>
      <c r="E125" s="1"/>
    </row>
    <row r="126" spans="2:13">
      <c r="C126" s="1"/>
      <c r="D126" s="1"/>
      <c r="E126" s="1"/>
    </row>
    <row r="127" spans="2:13">
      <c r="C127" s="1"/>
      <c r="D127" s="1"/>
      <c r="E127" s="1"/>
    </row>
    <row r="128" spans="2:13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B402" s="42"/>
      <c r="C402" s="1"/>
      <c r="D402" s="1"/>
      <c r="E402" s="1"/>
    </row>
    <row r="403" spans="2:5">
      <c r="B403" s="42"/>
      <c r="C403" s="1"/>
      <c r="D403" s="1"/>
      <c r="E403" s="1"/>
    </row>
    <row r="404" spans="2:5">
      <c r="B404" s="3"/>
      <c r="C404" s="1"/>
      <c r="D404" s="1"/>
      <c r="E404" s="1"/>
    </row>
  </sheetData>
  <sheetProtection sheet="1" objects="1" scenarios="1"/>
  <mergeCells count="2">
    <mergeCell ref="B6:M6"/>
    <mergeCell ref="B7:M7"/>
  </mergeCells>
  <phoneticPr fontId="4" type="noConversion"/>
  <dataValidations count="1">
    <dataValidation allowBlank="1" showInputMessage="1" showErrorMessage="1" sqref="AG20:XFD23 C5:C1048576 A1:B1048576 D1:XFD19 D20:AE23 D24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AP638"/>
  <sheetViews>
    <sheetView rightToLeft="1" zoomScale="90" zoomScaleNormal="90" workbookViewId="0">
      <pane ySplit="10" topLeftCell="A11" activePane="bottomLeft" state="frozen"/>
      <selection pane="bottomLeft" activeCell="C15" sqref="C15"/>
    </sheetView>
  </sheetViews>
  <sheetFormatPr defaultColWidth="9.140625" defaultRowHeight="18"/>
  <cols>
    <col min="1" max="1" width="6.28515625" style="1" customWidth="1"/>
    <col min="2" max="2" width="44" style="2" bestFit="1" customWidth="1"/>
    <col min="3" max="3" width="41.7109375" style="2" bestFit="1" customWidth="1"/>
    <col min="4" max="4" width="12.28515625" style="1" bestFit="1" customWidth="1"/>
    <col min="5" max="6" width="11.28515625" style="1" bestFit="1" customWidth="1"/>
    <col min="7" max="7" width="7.28515625" style="1" bestFit="1" customWidth="1"/>
    <col min="8" max="9" width="9" style="1" bestFit="1" customWidth="1"/>
    <col min="10" max="10" width="9.140625" style="1" bestFit="1" customWidth="1"/>
    <col min="11" max="11" width="9" style="1" bestFit="1" customWidth="1"/>
    <col min="12" max="12" width="7.5703125" style="3" customWidth="1"/>
    <col min="13" max="13" width="5.7109375" style="1" customWidth="1"/>
    <col min="14" max="14" width="6.85546875" style="1" customWidth="1"/>
    <col min="15" max="15" width="6.42578125" style="1" customWidth="1"/>
    <col min="16" max="16" width="6.7109375" style="1" customWidth="1"/>
    <col min="17" max="17" width="7.28515625" style="1" customWidth="1"/>
    <col min="18" max="29" width="5.7109375" style="1" customWidth="1"/>
    <col min="30" max="16384" width="9.140625" style="1"/>
  </cols>
  <sheetData>
    <row r="1" spans="2:42">
      <c r="B1" s="55" t="s">
        <v>189</v>
      </c>
      <c r="C1" s="76" t="s" vm="1">
        <v>266</v>
      </c>
    </row>
    <row r="2" spans="2:42">
      <c r="B2" s="55" t="s">
        <v>188</v>
      </c>
      <c r="C2" s="76" t="s">
        <v>267</v>
      </c>
    </row>
    <row r="3" spans="2:42">
      <c r="B3" s="55" t="s">
        <v>190</v>
      </c>
      <c r="C3" s="76" t="s">
        <v>268</v>
      </c>
    </row>
    <row r="4" spans="2:42">
      <c r="B4" s="55" t="s">
        <v>191</v>
      </c>
      <c r="C4" s="76">
        <v>2145</v>
      </c>
    </row>
    <row r="6" spans="2:42" ht="26.25" customHeight="1">
      <c r="B6" s="196" t="s">
        <v>220</v>
      </c>
      <c r="C6" s="197"/>
      <c r="D6" s="197"/>
      <c r="E6" s="197"/>
      <c r="F6" s="197"/>
      <c r="G6" s="197"/>
      <c r="H6" s="197"/>
      <c r="I6" s="197"/>
      <c r="J6" s="197"/>
      <c r="K6" s="198"/>
    </row>
    <row r="7" spans="2:42" ht="26.25" customHeight="1">
      <c r="B7" s="196" t="s">
        <v>106</v>
      </c>
      <c r="C7" s="197"/>
      <c r="D7" s="197"/>
      <c r="E7" s="197"/>
      <c r="F7" s="197"/>
      <c r="G7" s="197"/>
      <c r="H7" s="197"/>
      <c r="I7" s="197"/>
      <c r="J7" s="197"/>
      <c r="K7" s="198"/>
    </row>
    <row r="8" spans="2:42" s="3" customFormat="1" ht="78.75">
      <c r="B8" s="21" t="s">
        <v>126</v>
      </c>
      <c r="C8" s="29" t="s">
        <v>50</v>
      </c>
      <c r="D8" s="29" t="s">
        <v>111</v>
      </c>
      <c r="E8" s="29" t="s">
        <v>112</v>
      </c>
      <c r="F8" s="29" t="s">
        <v>250</v>
      </c>
      <c r="G8" s="29" t="s">
        <v>249</v>
      </c>
      <c r="H8" s="29" t="s">
        <v>120</v>
      </c>
      <c r="I8" s="29" t="s">
        <v>64</v>
      </c>
      <c r="J8" s="29" t="s">
        <v>192</v>
      </c>
      <c r="K8" s="30" t="s">
        <v>194</v>
      </c>
      <c r="AP8" s="1"/>
    </row>
    <row r="9" spans="2:42" s="3" customFormat="1" ht="21" customHeight="1">
      <c r="B9" s="14"/>
      <c r="C9" s="15"/>
      <c r="D9" s="15"/>
      <c r="E9" s="31" t="s">
        <v>22</v>
      </c>
      <c r="F9" s="31" t="s">
        <v>257</v>
      </c>
      <c r="G9" s="31"/>
      <c r="H9" s="31" t="s">
        <v>253</v>
      </c>
      <c r="I9" s="31" t="s">
        <v>20</v>
      </c>
      <c r="J9" s="31" t="s">
        <v>20</v>
      </c>
      <c r="K9" s="32" t="s">
        <v>20</v>
      </c>
      <c r="AP9" s="1"/>
    </row>
    <row r="10" spans="2:42" s="4" customFormat="1" ht="18" customHeight="1">
      <c r="B10" s="17"/>
      <c r="C10" s="18" t="s">
        <v>1</v>
      </c>
      <c r="D10" s="18" t="s">
        <v>3</v>
      </c>
      <c r="E10" s="18" t="s">
        <v>4</v>
      </c>
      <c r="F10" s="18" t="s">
        <v>5</v>
      </c>
      <c r="G10" s="18" t="s">
        <v>6</v>
      </c>
      <c r="H10" s="18" t="s">
        <v>7</v>
      </c>
      <c r="I10" s="18" t="s">
        <v>8</v>
      </c>
      <c r="J10" s="18" t="s">
        <v>9</v>
      </c>
      <c r="K10" s="19" t="s">
        <v>10</v>
      </c>
      <c r="L10" s="3"/>
      <c r="AP10" s="1"/>
    </row>
    <row r="11" spans="2:42" s="132" customFormat="1" ht="18" customHeight="1">
      <c r="B11" s="77" t="s">
        <v>1664</v>
      </c>
      <c r="C11" s="78"/>
      <c r="D11" s="78"/>
      <c r="E11" s="78"/>
      <c r="F11" s="86"/>
      <c r="G11" s="88"/>
      <c r="H11" s="86">
        <f>H12+H20</f>
        <v>4984.9551700000002</v>
      </c>
      <c r="I11" s="78"/>
      <c r="J11" s="87">
        <f>H11/$H$11</f>
        <v>1</v>
      </c>
      <c r="K11" s="87">
        <f>H11/'סכום נכסי הקרן'!$C$42</f>
        <v>8.2720846439648232E-3</v>
      </c>
      <c r="L11" s="137"/>
      <c r="AP11" s="133"/>
    </row>
    <row r="12" spans="2:42" s="133" customFormat="1" ht="21" customHeight="1">
      <c r="B12" s="79" t="s">
        <v>1665</v>
      </c>
      <c r="C12" s="80"/>
      <c r="D12" s="80"/>
      <c r="E12" s="80"/>
      <c r="F12" s="89"/>
      <c r="G12" s="91"/>
      <c r="H12" s="89">
        <f>H13+H16</f>
        <v>405.65956</v>
      </c>
      <c r="I12" s="80"/>
      <c r="J12" s="90">
        <f t="shared" ref="J12:J14" si="0">H12/$H$11</f>
        <v>8.1376771939957085E-2</v>
      </c>
      <c r="K12" s="90">
        <f>H12/'סכום נכסי הקרן'!$C$42</f>
        <v>6.7315554553994648E-4</v>
      </c>
      <c r="L12" s="137"/>
    </row>
    <row r="13" spans="2:42" s="133" customFormat="1">
      <c r="B13" s="100" t="s">
        <v>239</v>
      </c>
      <c r="C13" s="80"/>
      <c r="D13" s="80"/>
      <c r="E13" s="80"/>
      <c r="F13" s="89"/>
      <c r="G13" s="91"/>
      <c r="H13" s="89">
        <v>81.613249999999994</v>
      </c>
      <c r="I13" s="80"/>
      <c r="J13" s="90">
        <f t="shared" si="0"/>
        <v>1.6371912528152181E-2</v>
      </c>
      <c r="K13" s="90">
        <f>H13/'סכום נכסי הקרן'!$C$42</f>
        <v>1.3542984621646298E-4</v>
      </c>
      <c r="L13" s="137"/>
    </row>
    <row r="14" spans="2:42" s="133" customFormat="1">
      <c r="B14" s="85" t="s">
        <v>1666</v>
      </c>
      <c r="C14" s="82">
        <v>5277</v>
      </c>
      <c r="D14" s="95" t="s">
        <v>173</v>
      </c>
      <c r="E14" s="109">
        <v>42545</v>
      </c>
      <c r="F14" s="92">
        <v>24476.87</v>
      </c>
      <c r="G14" s="94">
        <v>94.886200000000002</v>
      </c>
      <c r="H14" s="92">
        <v>81.613249999999994</v>
      </c>
      <c r="I14" s="93">
        <v>3.3333333333333332E-4</v>
      </c>
      <c r="J14" s="93">
        <f t="shared" si="0"/>
        <v>1.6371912528152181E-2</v>
      </c>
      <c r="K14" s="93">
        <f>H14/'סכום נכסי הקרן'!$C$42</f>
        <v>1.3542984621646298E-4</v>
      </c>
      <c r="L14" s="137"/>
    </row>
    <row r="15" spans="2:42" s="133" customFormat="1">
      <c r="B15" s="81"/>
      <c r="C15" s="82"/>
      <c r="D15" s="82"/>
      <c r="E15" s="82"/>
      <c r="F15" s="92"/>
      <c r="G15" s="94"/>
      <c r="H15" s="82"/>
      <c r="I15" s="82"/>
      <c r="J15" s="93"/>
      <c r="K15" s="82"/>
      <c r="L15" s="137"/>
    </row>
    <row r="16" spans="2:42" s="133" customFormat="1">
      <c r="B16" s="100" t="s">
        <v>242</v>
      </c>
      <c r="C16" s="80"/>
      <c r="D16" s="80"/>
      <c r="E16" s="80"/>
      <c r="F16" s="89"/>
      <c r="G16" s="91"/>
      <c r="H16" s="89">
        <f>SUM(H17:H18)</f>
        <v>324.04631000000001</v>
      </c>
      <c r="I16" s="80"/>
      <c r="J16" s="90">
        <f t="shared" ref="J16:J18" si="1">H16/$H$11</f>
        <v>6.5004859411804894E-2</v>
      </c>
      <c r="K16" s="90">
        <f>H16/'סכום נכסי הקרן'!$C$42</f>
        <v>5.3772569932348353E-4</v>
      </c>
      <c r="L16" s="137"/>
    </row>
    <row r="17" spans="2:12" s="133" customFormat="1">
      <c r="B17" s="85" t="s">
        <v>1667</v>
      </c>
      <c r="C17" s="82">
        <v>5310</v>
      </c>
      <c r="D17" s="95" t="s">
        <v>173</v>
      </c>
      <c r="E17" s="109">
        <v>43116</v>
      </c>
      <c r="F17" s="92">
        <v>12669.86</v>
      </c>
      <c r="G17" s="94">
        <v>117.9742</v>
      </c>
      <c r="H17" s="92">
        <v>52.524320000000003</v>
      </c>
      <c r="I17" s="93">
        <v>3.863625818163585E-4</v>
      </c>
      <c r="J17" s="93">
        <f t="shared" si="1"/>
        <v>1.053656817539645E-2</v>
      </c>
      <c r="K17" s="93">
        <f>H17/'סכום נכסי הקרן'!$C$42</f>
        <v>8.7159383803785435E-5</v>
      </c>
      <c r="L17" s="137"/>
    </row>
    <row r="18" spans="2:12" s="133" customFormat="1">
      <c r="B18" s="85" t="s">
        <v>1922</v>
      </c>
      <c r="C18" s="82">
        <v>5322</v>
      </c>
      <c r="D18" s="95" t="s">
        <v>175</v>
      </c>
      <c r="E18" s="109">
        <v>42527</v>
      </c>
      <c r="F18" s="92">
        <v>60023.48</v>
      </c>
      <c r="G18" s="92">
        <v>104.5</v>
      </c>
      <c r="H18" s="92">
        <v>271.52199000000002</v>
      </c>
      <c r="I18" s="93">
        <v>7.856929442164219E-4</v>
      </c>
      <c r="J18" s="93">
        <f t="shared" si="1"/>
        <v>5.446829123640845E-2</v>
      </c>
      <c r="K18" s="93">
        <f>H18/'סכום נכסי הקרן'!$C$42</f>
        <v>4.5056631551969816E-4</v>
      </c>
      <c r="L18" s="137"/>
    </row>
    <row r="19" spans="2:12" s="133" customFormat="1">
      <c r="B19" s="81"/>
      <c r="C19" s="82"/>
      <c r="D19" s="82"/>
      <c r="E19" s="82"/>
      <c r="F19" s="92"/>
      <c r="G19" s="94"/>
      <c r="H19" s="82"/>
      <c r="I19" s="82"/>
      <c r="J19" s="93"/>
      <c r="K19" s="82"/>
      <c r="L19" s="137"/>
    </row>
    <row r="20" spans="2:12" s="133" customFormat="1">
      <c r="B20" s="79" t="s">
        <v>1668</v>
      </c>
      <c r="C20" s="80"/>
      <c r="D20" s="80"/>
      <c r="E20" s="80"/>
      <c r="F20" s="89"/>
      <c r="G20" s="91"/>
      <c r="H20" s="89">
        <v>4579.2956100000001</v>
      </c>
      <c r="I20" s="80"/>
      <c r="J20" s="90">
        <f t="shared" ref="J20:J24" si="2">H20/$H$11</f>
        <v>0.91862322806004293</v>
      </c>
      <c r="K20" s="90">
        <f>H20/'סכום נכסי הקרן'!$C$42</f>
        <v>7.5989290984248775E-3</v>
      </c>
      <c r="L20" s="137"/>
    </row>
    <row r="21" spans="2:12" s="133" customFormat="1">
      <c r="B21" s="100" t="s">
        <v>239</v>
      </c>
      <c r="C21" s="80"/>
      <c r="D21" s="80"/>
      <c r="E21" s="80"/>
      <c r="F21" s="89"/>
      <c r="G21" s="91"/>
      <c r="H21" s="89">
        <v>152.36512999999999</v>
      </c>
      <c r="I21" s="80"/>
      <c r="J21" s="90">
        <f t="shared" si="2"/>
        <v>3.0564995030837958E-2</v>
      </c>
      <c r="K21" s="90">
        <f>H21/'סכום נכסי הקרן'!$C$42</f>
        <v>2.5283622603745583E-4</v>
      </c>
      <c r="L21" s="137"/>
    </row>
    <row r="22" spans="2:12" s="133" customFormat="1" ht="16.5" customHeight="1">
      <c r="B22" s="85" t="s">
        <v>1669</v>
      </c>
      <c r="C22" s="82">
        <v>5295</v>
      </c>
      <c r="D22" s="95" t="s">
        <v>173</v>
      </c>
      <c r="E22" s="109">
        <v>43003</v>
      </c>
      <c r="F22" s="92">
        <v>7330.69</v>
      </c>
      <c r="G22" s="94">
        <v>91.47</v>
      </c>
      <c r="H22" s="92">
        <v>23.5627</v>
      </c>
      <c r="I22" s="93">
        <v>1.0651975639106468E-4</v>
      </c>
      <c r="J22" s="93">
        <f t="shared" si="2"/>
        <v>4.7267626681585578E-3</v>
      </c>
      <c r="K22" s="93">
        <f>H22/'סכום נכסי הקרן'!$C$42</f>
        <v>3.9100180882940606E-5</v>
      </c>
      <c r="L22" s="137"/>
    </row>
    <row r="23" spans="2:12" s="133" customFormat="1" ht="16.5" customHeight="1">
      <c r="B23" s="85" t="s">
        <v>1670</v>
      </c>
      <c r="C23" s="82">
        <v>5301</v>
      </c>
      <c r="D23" s="95" t="s">
        <v>173</v>
      </c>
      <c r="E23" s="109">
        <v>42983</v>
      </c>
      <c r="F23" s="92">
        <v>6356.5</v>
      </c>
      <c r="G23" s="94">
        <v>82.676599999999993</v>
      </c>
      <c r="H23" s="92">
        <v>18.46726</v>
      </c>
      <c r="I23" s="93">
        <v>6.7264552995856817E-4</v>
      </c>
      <c r="J23" s="93">
        <f t="shared" si="2"/>
        <v>3.704599012472162E-3</v>
      </c>
      <c r="K23" s="93">
        <f>H23/'סכום נכסי הקרן'!$C$42</f>
        <v>3.0644756603118224E-5</v>
      </c>
      <c r="L23" s="137"/>
    </row>
    <row r="24" spans="2:12" s="133" customFormat="1" ht="16.5" customHeight="1">
      <c r="B24" s="85" t="s">
        <v>1671</v>
      </c>
      <c r="C24" s="82">
        <v>5288</v>
      </c>
      <c r="D24" s="95" t="s">
        <v>173</v>
      </c>
      <c r="E24" s="109">
        <v>42768</v>
      </c>
      <c r="F24" s="92">
        <v>33826.28</v>
      </c>
      <c r="G24" s="94">
        <v>92.823499999999996</v>
      </c>
      <c r="H24" s="92">
        <v>110.33517000000001</v>
      </c>
      <c r="I24" s="93">
        <v>2.7996121954977225E-4</v>
      </c>
      <c r="J24" s="93">
        <f t="shared" si="2"/>
        <v>2.2133633350207241E-2</v>
      </c>
      <c r="K24" s="93">
        <f>H24/'סכום נכסי הקרן'!$C$42</f>
        <v>1.83091288551397E-4</v>
      </c>
      <c r="L24" s="137"/>
    </row>
    <row r="25" spans="2:12" s="133" customFormat="1">
      <c r="B25" s="81"/>
      <c r="C25" s="82"/>
      <c r="D25" s="82"/>
      <c r="E25" s="82"/>
      <c r="F25" s="92"/>
      <c r="G25" s="94"/>
      <c r="H25" s="82"/>
      <c r="I25" s="82"/>
      <c r="J25" s="93"/>
      <c r="K25" s="82"/>
      <c r="L25" s="137"/>
    </row>
    <row r="26" spans="2:12" s="133" customFormat="1">
      <c r="B26" s="100" t="s">
        <v>241</v>
      </c>
      <c r="C26" s="80"/>
      <c r="D26" s="80"/>
      <c r="E26" s="80"/>
      <c r="F26" s="89"/>
      <c r="G26" s="91"/>
      <c r="H26" s="89">
        <v>70.32992999999999</v>
      </c>
      <c r="I26" s="80"/>
      <c r="J26" s="90">
        <f t="shared" ref="J26:J27" si="3">H26/$H$11</f>
        <v>1.4108437809682446E-2</v>
      </c>
      <c r="K26" s="90">
        <f>H26/'סכום נכסי הקרן'!$C$42</f>
        <v>1.1670619175580687E-4</v>
      </c>
      <c r="L26" s="137"/>
    </row>
    <row r="27" spans="2:12" s="133" customFormat="1">
      <c r="B27" s="85" t="s">
        <v>1672</v>
      </c>
      <c r="C27" s="82">
        <v>5299</v>
      </c>
      <c r="D27" s="95" t="s">
        <v>173</v>
      </c>
      <c r="E27" s="109">
        <v>43002</v>
      </c>
      <c r="F27" s="92">
        <v>20969.68</v>
      </c>
      <c r="G27" s="94">
        <v>95.443600000000004</v>
      </c>
      <c r="H27" s="92">
        <v>70.32992999999999</v>
      </c>
      <c r="I27" s="93">
        <v>3.2765125000000001E-4</v>
      </c>
      <c r="J27" s="93">
        <f t="shared" si="3"/>
        <v>1.4108437809682446E-2</v>
      </c>
      <c r="K27" s="93">
        <f>H27/'סכום נכסי הקרן'!$C$42</f>
        <v>1.1670619175580687E-4</v>
      </c>
      <c r="L27" s="137"/>
    </row>
    <row r="28" spans="2:12" s="133" customFormat="1">
      <c r="B28" s="81"/>
      <c r="C28" s="82"/>
      <c r="D28" s="82"/>
      <c r="E28" s="82"/>
      <c r="F28" s="92"/>
      <c r="G28" s="94"/>
      <c r="H28" s="82"/>
      <c r="I28" s="82"/>
      <c r="J28" s="93"/>
      <c r="K28" s="82"/>
      <c r="L28" s="137"/>
    </row>
    <row r="29" spans="2:12" s="133" customFormat="1">
      <c r="B29" s="100" t="s">
        <v>242</v>
      </c>
      <c r="C29" s="80"/>
      <c r="D29" s="80"/>
      <c r="E29" s="80"/>
      <c r="F29" s="89"/>
      <c r="G29" s="91"/>
      <c r="H29" s="89">
        <v>4356.600550000001</v>
      </c>
      <c r="I29" s="80"/>
      <c r="J29" s="90">
        <f t="shared" ref="J29:J58" si="4">H29/$H$11</f>
        <v>0.87394979521952265</v>
      </c>
      <c r="K29" s="90">
        <f>H29/'סכום נכסי הקרן'!$C$42</f>
        <v>7.2293866806316161E-3</v>
      </c>
      <c r="L29" s="137"/>
    </row>
    <row r="30" spans="2:12" s="133" customFormat="1">
      <c r="B30" s="85" t="s">
        <v>1673</v>
      </c>
      <c r="C30" s="82">
        <v>5304</v>
      </c>
      <c r="D30" s="95" t="s">
        <v>175</v>
      </c>
      <c r="E30" s="109">
        <v>43080</v>
      </c>
      <c r="F30" s="92">
        <v>14804.69</v>
      </c>
      <c r="G30" s="94">
        <v>100</v>
      </c>
      <c r="H30" s="92">
        <v>64.086539999999999</v>
      </c>
      <c r="I30" s="93">
        <v>5.9218799999999996E-5</v>
      </c>
      <c r="J30" s="93">
        <f t="shared" si="4"/>
        <v>1.2855991240539079E-2</v>
      </c>
      <c r="K30" s="93">
        <f>H30/'סכום נכסי הקרן'!$C$42</f>
        <v>1.0634584772380961E-4</v>
      </c>
      <c r="L30" s="137"/>
    </row>
    <row r="31" spans="2:12" s="133" customFormat="1">
      <c r="B31" s="85" t="s">
        <v>1674</v>
      </c>
      <c r="C31" s="82">
        <v>5281</v>
      </c>
      <c r="D31" s="95" t="s">
        <v>173</v>
      </c>
      <c r="E31" s="109">
        <v>42642</v>
      </c>
      <c r="F31" s="92">
        <v>154515.74</v>
      </c>
      <c r="G31" s="94">
        <v>78.505700000000004</v>
      </c>
      <c r="H31" s="92">
        <v>426.26105999999999</v>
      </c>
      <c r="I31" s="93">
        <v>7.8240666541808235E-5</v>
      </c>
      <c r="J31" s="93">
        <f t="shared" si="4"/>
        <v>8.5509507199841073E-2</v>
      </c>
      <c r="K31" s="93">
        <f>H31/'סכום נכסי הקרן'!$C$42</f>
        <v>7.0734188142080484E-4</v>
      </c>
      <c r="L31" s="137"/>
    </row>
    <row r="32" spans="2:12" s="133" customFormat="1">
      <c r="B32" s="85" t="s">
        <v>1675</v>
      </c>
      <c r="C32" s="82">
        <v>5291</v>
      </c>
      <c r="D32" s="95" t="s">
        <v>173</v>
      </c>
      <c r="E32" s="109">
        <v>42908</v>
      </c>
      <c r="F32" s="92">
        <v>45979.39</v>
      </c>
      <c r="G32" s="94">
        <v>102.7837</v>
      </c>
      <c r="H32" s="92">
        <v>166.06925000000001</v>
      </c>
      <c r="I32" s="93">
        <v>1.3469052364942124E-4</v>
      </c>
      <c r="J32" s="93">
        <f t="shared" si="4"/>
        <v>3.3314090967040737E-2</v>
      </c>
      <c r="K32" s="93">
        <f>H32/'סכום נכסי הקרן'!$C$42</f>
        <v>2.7557698031610491E-4</v>
      </c>
      <c r="L32" s="137"/>
    </row>
    <row r="33" spans="2:12" s="133" customFormat="1">
      <c r="B33" s="85" t="s">
        <v>1676</v>
      </c>
      <c r="C33" s="82">
        <v>5307</v>
      </c>
      <c r="D33" s="95" t="s">
        <v>173</v>
      </c>
      <c r="E33" s="109">
        <v>43068</v>
      </c>
      <c r="F33" s="92">
        <v>6823</v>
      </c>
      <c r="G33" s="94">
        <v>100</v>
      </c>
      <c r="H33" s="92">
        <v>23.976020000000002</v>
      </c>
      <c r="I33" s="93">
        <v>4.6413124537458245E-5</v>
      </c>
      <c r="J33" s="93">
        <f t="shared" si="4"/>
        <v>4.8096761520124163E-3</v>
      </c>
      <c r="K33" s="93">
        <f>H33/'סכום נכסי הקרן'!$C$42</f>
        <v>3.9786048239505735E-5</v>
      </c>
      <c r="L33" s="137"/>
    </row>
    <row r="34" spans="2:12" s="133" customFormat="1">
      <c r="B34" s="85" t="s">
        <v>1677</v>
      </c>
      <c r="C34" s="82">
        <v>5315</v>
      </c>
      <c r="D34" s="95" t="s">
        <v>181</v>
      </c>
      <c r="E34" s="109">
        <v>43129</v>
      </c>
      <c r="F34" s="92">
        <v>28807.67</v>
      </c>
      <c r="G34" s="94">
        <v>100</v>
      </c>
      <c r="H34" s="92">
        <v>16.731490000000001</v>
      </c>
      <c r="I34" s="93">
        <v>1.9087498498697141E-4</v>
      </c>
      <c r="J34" s="93">
        <f t="shared" si="4"/>
        <v>3.3563972853140021E-3</v>
      </c>
      <c r="K34" s="93">
        <f>H34/'סכום נכסי הקרן'!$C$42</f>
        <v>2.776440244289118E-5</v>
      </c>
      <c r="L34" s="137"/>
    </row>
    <row r="35" spans="2:12" s="133" customFormat="1">
      <c r="B35" s="85" t="s">
        <v>1678</v>
      </c>
      <c r="C35" s="82">
        <v>5294</v>
      </c>
      <c r="D35" s="95" t="s">
        <v>176</v>
      </c>
      <c r="E35" s="109">
        <v>43002</v>
      </c>
      <c r="F35" s="92">
        <v>185973.68</v>
      </c>
      <c r="G35" s="94">
        <v>100.0472</v>
      </c>
      <c r="H35" s="92">
        <v>919.92507000000001</v>
      </c>
      <c r="I35" s="93">
        <v>7.0392635661274835E-4</v>
      </c>
      <c r="J35" s="93">
        <f t="shared" si="4"/>
        <v>0.18454028945660508</v>
      </c>
      <c r="K35" s="93">
        <f>H35/'סכום נכסי הקרן'!$C$42</f>
        <v>1.5265328946068065E-3</v>
      </c>
      <c r="L35" s="137"/>
    </row>
    <row r="36" spans="2:12" s="133" customFormat="1">
      <c r="B36" s="85" t="s">
        <v>1679</v>
      </c>
      <c r="C36" s="82">
        <v>5290</v>
      </c>
      <c r="D36" s="95" t="s">
        <v>173</v>
      </c>
      <c r="E36" s="109">
        <v>42779</v>
      </c>
      <c r="F36" s="92">
        <v>71689.179999999993</v>
      </c>
      <c r="G36" s="94">
        <v>92.9726</v>
      </c>
      <c r="H36" s="92">
        <v>234.21267</v>
      </c>
      <c r="I36" s="93">
        <v>5.672768178663421E-5</v>
      </c>
      <c r="J36" s="93">
        <f t="shared" si="4"/>
        <v>4.6983906978645906E-2</v>
      </c>
      <c r="K36" s="93">
        <f>H36/'סכום נכסי הקרן'!$C$42</f>
        <v>3.8865485543152851E-4</v>
      </c>
      <c r="L36" s="137"/>
    </row>
    <row r="37" spans="2:12" s="133" customFormat="1">
      <c r="B37" s="85" t="s">
        <v>1680</v>
      </c>
      <c r="C37" s="82">
        <v>5285</v>
      </c>
      <c r="D37" s="95" t="s">
        <v>173</v>
      </c>
      <c r="E37" s="109">
        <v>42718</v>
      </c>
      <c r="F37" s="92">
        <v>49669.42</v>
      </c>
      <c r="G37" s="94">
        <v>99.900800000000004</v>
      </c>
      <c r="H37" s="92">
        <v>174.36520999999999</v>
      </c>
      <c r="I37" s="93">
        <v>4.0218161403508763E-5</v>
      </c>
      <c r="J37" s="93">
        <f t="shared" si="4"/>
        <v>3.4978290486812939E-2</v>
      </c>
      <c r="K37" s="93">
        <f>H37/'סכום נכסי הקרן'!$C$42</f>
        <v>2.8934337960810619E-4</v>
      </c>
      <c r="L37" s="137"/>
    </row>
    <row r="38" spans="2:12" s="133" customFormat="1">
      <c r="B38" s="85" t="s">
        <v>1681</v>
      </c>
      <c r="C38" s="82">
        <v>7000</v>
      </c>
      <c r="D38" s="95" t="s">
        <v>173</v>
      </c>
      <c r="E38" s="109">
        <v>43137</v>
      </c>
      <c r="F38" s="92">
        <v>8.8000000000000007</v>
      </c>
      <c r="G38" s="94">
        <v>100</v>
      </c>
      <c r="H38" s="92">
        <v>3.0920000000000003E-2</v>
      </c>
      <c r="I38" s="93">
        <v>1.2038377449087752E-3</v>
      </c>
      <c r="J38" s="93">
        <f t="shared" si="4"/>
        <v>6.2026636038935538E-6</v>
      </c>
      <c r="K38" s="93">
        <f>H38/'סכום נכסי הקרן'!$C$42</f>
        <v>5.1308958349447379E-8</v>
      </c>
      <c r="L38" s="137"/>
    </row>
    <row r="39" spans="2:12" s="133" customFormat="1">
      <c r="B39" s="85" t="s">
        <v>1682</v>
      </c>
      <c r="C39" s="82">
        <v>5292</v>
      </c>
      <c r="D39" s="95" t="s">
        <v>175</v>
      </c>
      <c r="E39" s="109">
        <v>42814</v>
      </c>
      <c r="F39" s="92">
        <v>5434.3</v>
      </c>
      <c r="G39" s="94">
        <v>163.06219999999999</v>
      </c>
      <c r="H39" s="92">
        <v>38.358710000000002</v>
      </c>
      <c r="I39" s="93">
        <v>2.6820947783893086E-5</v>
      </c>
      <c r="J39" s="93">
        <f t="shared" si="4"/>
        <v>7.6948956794730813E-3</v>
      </c>
      <c r="K39" s="93">
        <f>H39/'סכום נכסי הקרן'!$C$42</f>
        <v>6.365282838708055E-5</v>
      </c>
      <c r="L39" s="137"/>
    </row>
    <row r="40" spans="2:12" s="133" customFormat="1">
      <c r="B40" s="85" t="s">
        <v>1683</v>
      </c>
      <c r="C40" s="82">
        <v>5296</v>
      </c>
      <c r="D40" s="95" t="s">
        <v>173</v>
      </c>
      <c r="E40" s="109">
        <v>42912</v>
      </c>
      <c r="F40" s="92">
        <v>6202.47</v>
      </c>
      <c r="G40" s="94">
        <v>117.8293</v>
      </c>
      <c r="H40" s="92">
        <v>25.681470000000001</v>
      </c>
      <c r="I40" s="93">
        <v>5.034886534716292E-4</v>
      </c>
      <c r="J40" s="93">
        <f t="shared" si="4"/>
        <v>5.151795577732347E-3</v>
      </c>
      <c r="K40" s="93">
        <f>H40/'סכום נכסי הקרן'!$C$42</f>
        <v>4.2616089087405638E-5</v>
      </c>
      <c r="L40" s="137"/>
    </row>
    <row r="41" spans="2:12" s="133" customFormat="1">
      <c r="B41" s="85" t="s">
        <v>1684</v>
      </c>
      <c r="C41" s="82">
        <v>5297</v>
      </c>
      <c r="D41" s="95" t="s">
        <v>173</v>
      </c>
      <c r="E41" s="109">
        <v>42916</v>
      </c>
      <c r="F41" s="92">
        <v>84898.47</v>
      </c>
      <c r="G41" s="94">
        <v>93.009799999999998</v>
      </c>
      <c r="H41" s="92">
        <v>277.47915</v>
      </c>
      <c r="I41" s="93">
        <v>8.3185791469622653E-5</v>
      </c>
      <c r="J41" s="93">
        <f t="shared" si="4"/>
        <v>5.5663319034421725E-2</v>
      </c>
      <c r="K41" s="93">
        <f>H41/'סכום נכסי הקרן'!$C$42</f>
        <v>4.6045168661675484E-4</v>
      </c>
      <c r="L41" s="137"/>
    </row>
    <row r="42" spans="2:12" s="133" customFormat="1">
      <c r="B42" s="85" t="s">
        <v>1685</v>
      </c>
      <c r="C42" s="82">
        <v>5293</v>
      </c>
      <c r="D42" s="95" t="s">
        <v>173</v>
      </c>
      <c r="E42" s="109">
        <v>42859</v>
      </c>
      <c r="F42" s="92">
        <v>5136.17</v>
      </c>
      <c r="G42" s="94">
        <v>106.4526</v>
      </c>
      <c r="H42" s="92">
        <v>19.21311</v>
      </c>
      <c r="I42" s="93">
        <v>5.950214936751321E-6</v>
      </c>
      <c r="J42" s="93">
        <f t="shared" si="4"/>
        <v>3.8542192145731972E-3</v>
      </c>
      <c r="K42" s="93">
        <f>H42/'סכום נכסי הקרן'!$C$42</f>
        <v>3.188242757934511E-5</v>
      </c>
      <c r="L42" s="137"/>
    </row>
    <row r="43" spans="2:12" s="133" customFormat="1">
      <c r="B43" s="85" t="s">
        <v>1686</v>
      </c>
      <c r="C43" s="82">
        <v>5313</v>
      </c>
      <c r="D43" s="95" t="s">
        <v>173</v>
      </c>
      <c r="E43" s="109">
        <v>43098</v>
      </c>
      <c r="F43" s="92">
        <v>683.54</v>
      </c>
      <c r="G43" s="94">
        <v>61.539200000000001</v>
      </c>
      <c r="H43" s="92">
        <v>1.47817</v>
      </c>
      <c r="I43" s="93">
        <v>2.1566686677309581E-5</v>
      </c>
      <c r="J43" s="93">
        <f t="shared" si="4"/>
        <v>2.9652623736634324E-4</v>
      </c>
      <c r="K43" s="93">
        <f>H43/'סכום נכסי הקרן'!$C$42</f>
        <v>2.4528901346507964E-6</v>
      </c>
      <c r="L43" s="137"/>
    </row>
    <row r="44" spans="2:12" s="133" customFormat="1">
      <c r="B44" s="85" t="s">
        <v>1687</v>
      </c>
      <c r="C44" s="82">
        <v>5308</v>
      </c>
      <c r="D44" s="95" t="s">
        <v>173</v>
      </c>
      <c r="E44" s="109">
        <v>43072</v>
      </c>
      <c r="F44" s="92">
        <v>1235.47</v>
      </c>
      <c r="G44" s="94">
        <v>86.622299999999996</v>
      </c>
      <c r="H44" s="92">
        <v>3.76065</v>
      </c>
      <c r="I44" s="93">
        <v>2.2704590039954617E-5</v>
      </c>
      <c r="J44" s="93">
        <f t="shared" si="4"/>
        <v>7.5439996384160061E-4</v>
      </c>
      <c r="K44" s="93">
        <f>H44/'סכום נכסי הקרן'!$C$42</f>
        <v>6.2404603563017229E-6</v>
      </c>
      <c r="L44" s="137"/>
    </row>
    <row r="45" spans="2:12" s="133" customFormat="1">
      <c r="B45" s="85" t="s">
        <v>1688</v>
      </c>
      <c r="C45" s="82">
        <v>5309</v>
      </c>
      <c r="D45" s="95" t="s">
        <v>173</v>
      </c>
      <c r="E45" s="109">
        <v>43125</v>
      </c>
      <c r="F45" s="92">
        <v>34106.839999999997</v>
      </c>
      <c r="G45" s="94">
        <v>100</v>
      </c>
      <c r="H45" s="92">
        <v>119.85144</v>
      </c>
      <c r="I45" s="93">
        <v>3.5252163042750144E-4</v>
      </c>
      <c r="J45" s="93">
        <f t="shared" si="4"/>
        <v>2.404263146061552E-2</v>
      </c>
      <c r="K45" s="93">
        <f>H45/'סכום נכסי הקרן'!$C$42</f>
        <v>1.9888268250586321E-4</v>
      </c>
      <c r="L45" s="137"/>
    </row>
    <row r="46" spans="2:12" s="133" customFormat="1">
      <c r="B46" s="85" t="s">
        <v>1689</v>
      </c>
      <c r="C46" s="82">
        <v>5303</v>
      </c>
      <c r="D46" s="95" t="s">
        <v>175</v>
      </c>
      <c r="E46" s="109">
        <v>43034</v>
      </c>
      <c r="F46" s="92">
        <v>49811.25</v>
      </c>
      <c r="G46" s="94">
        <v>116.1473</v>
      </c>
      <c r="H46" s="92">
        <v>250.44022000000001</v>
      </c>
      <c r="I46" s="93">
        <v>3.4230520231213872E-4</v>
      </c>
      <c r="J46" s="93">
        <f t="shared" si="4"/>
        <v>5.0239212081018572E-2</v>
      </c>
      <c r="K46" s="93">
        <f>H46/'סכום נכסי הקרן'!$C$42</f>
        <v>4.155830147802858E-4</v>
      </c>
      <c r="L46" s="137"/>
    </row>
    <row r="47" spans="2:12" s="133" customFormat="1">
      <c r="B47" s="85" t="s">
        <v>1690</v>
      </c>
      <c r="C47" s="82">
        <v>5280</v>
      </c>
      <c r="D47" s="95" t="s">
        <v>176</v>
      </c>
      <c r="E47" s="109">
        <v>42604</v>
      </c>
      <c r="F47" s="92">
        <v>4483.7700000000004</v>
      </c>
      <c r="G47" s="94">
        <v>117.5575</v>
      </c>
      <c r="H47" s="92">
        <v>26.060929999999999</v>
      </c>
      <c r="I47" s="93">
        <v>1.183052770448549E-4</v>
      </c>
      <c r="J47" s="93">
        <f t="shared" si="4"/>
        <v>5.2279166233705565E-3</v>
      </c>
      <c r="K47" s="93">
        <f>H47/'סכום נכסי הקרן'!$C$42</f>
        <v>4.3245768820112015E-5</v>
      </c>
      <c r="L47" s="137"/>
    </row>
    <row r="48" spans="2:12" s="133" customFormat="1">
      <c r="B48" s="85" t="s">
        <v>1691</v>
      </c>
      <c r="C48" s="82">
        <v>5318</v>
      </c>
      <c r="D48" s="95" t="s">
        <v>175</v>
      </c>
      <c r="E48" s="109">
        <v>43190</v>
      </c>
      <c r="F48" s="92">
        <v>4575.88</v>
      </c>
      <c r="G48" s="94">
        <v>100</v>
      </c>
      <c r="H48" s="92">
        <v>19.808070000000001</v>
      </c>
      <c r="I48" s="93">
        <v>3.7202276422764223E-5</v>
      </c>
      <c r="J48" s="93">
        <f t="shared" si="4"/>
        <v>3.9735703380457885E-3</v>
      </c>
      <c r="K48" s="93">
        <f>H48/'סכום נכסי הקרן'!$C$42</f>
        <v>3.2869710175062678E-5</v>
      </c>
      <c r="L48" s="137"/>
    </row>
    <row r="49" spans="2:12" s="133" customFormat="1">
      <c r="B49" s="85" t="s">
        <v>1692</v>
      </c>
      <c r="C49" s="82">
        <v>5319</v>
      </c>
      <c r="D49" s="95" t="s">
        <v>173</v>
      </c>
      <c r="E49" s="109">
        <v>43190</v>
      </c>
      <c r="F49" s="92">
        <v>3472.38</v>
      </c>
      <c r="G49" s="94">
        <v>100</v>
      </c>
      <c r="H49" s="92">
        <v>12.20194</v>
      </c>
      <c r="I49" s="93">
        <v>5.1215044247787614E-5</v>
      </c>
      <c r="J49" s="93">
        <f t="shared" si="4"/>
        <v>2.4477532061737677E-3</v>
      </c>
      <c r="K49" s="93">
        <f>H49/'סכום נכסי הקרן'!$C$42</f>
        <v>2.0248021709005687E-5</v>
      </c>
      <c r="L49" s="137"/>
    </row>
    <row r="50" spans="2:12" s="133" customFormat="1">
      <c r="B50" s="85" t="s">
        <v>1693</v>
      </c>
      <c r="C50" s="82">
        <v>5298</v>
      </c>
      <c r="D50" s="95" t="s">
        <v>173</v>
      </c>
      <c r="E50" s="109">
        <v>43188</v>
      </c>
      <c r="F50" s="92">
        <v>210.18</v>
      </c>
      <c r="G50" s="94">
        <v>100</v>
      </c>
      <c r="H50" s="92">
        <v>0.73857000000000006</v>
      </c>
      <c r="I50" s="93">
        <v>1.7645470917798751E-3</v>
      </c>
      <c r="J50" s="93">
        <f t="shared" si="4"/>
        <v>1.4815980782430989E-4</v>
      </c>
      <c r="K50" s="93">
        <f>H50/'סכום נכסי הקרן'!$C$42</f>
        <v>1.2255904711562532E-6</v>
      </c>
      <c r="L50" s="137"/>
    </row>
    <row r="51" spans="2:12" s="133" customFormat="1">
      <c r="B51" s="85" t="s">
        <v>1694</v>
      </c>
      <c r="C51" s="82">
        <v>5316</v>
      </c>
      <c r="D51" s="95" t="s">
        <v>173</v>
      </c>
      <c r="E51" s="109">
        <v>43190</v>
      </c>
      <c r="F51" s="92">
        <v>75011.17</v>
      </c>
      <c r="G51" s="94">
        <v>100</v>
      </c>
      <c r="H51" s="92">
        <v>263.58924999999999</v>
      </c>
      <c r="I51" s="93">
        <v>6.5053148148148143E-5</v>
      </c>
      <c r="J51" s="93">
        <f t="shared" si="4"/>
        <v>5.2876954959657135E-2</v>
      </c>
      <c r="K51" s="93">
        <f>H51/'סכום נכסי הקרן'!$C$42</f>
        <v>4.3740264714139943E-4</v>
      </c>
      <c r="L51" s="137"/>
    </row>
    <row r="52" spans="2:12" s="133" customFormat="1">
      <c r="B52" s="85" t="s">
        <v>1695</v>
      </c>
      <c r="C52" s="82">
        <v>5311</v>
      </c>
      <c r="D52" s="95" t="s">
        <v>173</v>
      </c>
      <c r="E52" s="109">
        <v>43089</v>
      </c>
      <c r="F52" s="92">
        <v>1185.46</v>
      </c>
      <c r="G52" s="94">
        <v>100</v>
      </c>
      <c r="H52" s="92">
        <v>4.1657099999999998</v>
      </c>
      <c r="I52" s="93">
        <v>2.2492483516483519E-5</v>
      </c>
      <c r="J52" s="93">
        <f t="shared" si="4"/>
        <v>8.3565646188148157E-4</v>
      </c>
      <c r="K52" s="93">
        <f>H52/'סכום נכסי הקרן'!$C$42</f>
        <v>6.9126209859597797E-6</v>
      </c>
      <c r="L52" s="137"/>
    </row>
    <row r="53" spans="2:12" s="133" customFormat="1">
      <c r="B53" s="85" t="s">
        <v>1696</v>
      </c>
      <c r="C53" s="82">
        <v>5287</v>
      </c>
      <c r="D53" s="95" t="s">
        <v>175</v>
      </c>
      <c r="E53" s="109">
        <v>42809</v>
      </c>
      <c r="F53" s="92">
        <v>108096.15</v>
      </c>
      <c r="G53" s="94">
        <v>102.6146</v>
      </c>
      <c r="H53" s="92">
        <v>480.16102000000001</v>
      </c>
      <c r="I53" s="93">
        <v>1.2241987657247663E-4</v>
      </c>
      <c r="J53" s="93">
        <f t="shared" si="4"/>
        <v>9.6322033724527953E-2</v>
      </c>
      <c r="K53" s="93">
        <f>H53/'סכום נכסי הקרן'!$C$42</f>
        <v>7.9678401604812955E-4</v>
      </c>
      <c r="L53" s="137"/>
    </row>
    <row r="54" spans="2:12" s="133" customFormat="1">
      <c r="B54" s="85" t="s">
        <v>1697</v>
      </c>
      <c r="C54" s="82">
        <v>5306</v>
      </c>
      <c r="D54" s="95" t="s">
        <v>175</v>
      </c>
      <c r="E54" s="109">
        <v>43068</v>
      </c>
      <c r="F54" s="92">
        <v>3277.39</v>
      </c>
      <c r="G54" s="94">
        <v>100.0573</v>
      </c>
      <c r="H54" s="92">
        <v>14.1953</v>
      </c>
      <c r="I54" s="93">
        <v>1.1239335149060872E-5</v>
      </c>
      <c r="J54" s="93">
        <f t="shared" si="4"/>
        <v>2.8476284170876505E-3</v>
      </c>
      <c r="K54" s="93">
        <f>H54/'סכום נכסי הקרן'!$C$42</f>
        <v>2.3555823300708611E-5</v>
      </c>
      <c r="L54" s="137"/>
    </row>
    <row r="55" spans="2:12" s="133" customFormat="1">
      <c r="B55" s="85" t="s">
        <v>1698</v>
      </c>
      <c r="C55" s="82">
        <v>5284</v>
      </c>
      <c r="D55" s="95" t="s">
        <v>175</v>
      </c>
      <c r="E55" s="109">
        <v>42662</v>
      </c>
      <c r="F55" s="92">
        <v>37651.07</v>
      </c>
      <c r="G55" s="94">
        <v>95.484999999999999</v>
      </c>
      <c r="H55" s="92">
        <v>155.62520999999998</v>
      </c>
      <c r="I55" s="93">
        <v>1.9910528333333334E-4</v>
      </c>
      <c r="J55" s="93">
        <f t="shared" si="4"/>
        <v>3.1218978845902034E-2</v>
      </c>
      <c r="K55" s="93">
        <f>H55/'סכום נכסי הקרן'!$C$42</f>
        <v>2.5824603551144888E-4</v>
      </c>
      <c r="L55" s="137"/>
    </row>
    <row r="56" spans="2:12" s="133" customFormat="1">
      <c r="B56" s="85" t="s">
        <v>1699</v>
      </c>
      <c r="C56" s="82">
        <v>5276</v>
      </c>
      <c r="D56" s="95" t="s">
        <v>173</v>
      </c>
      <c r="E56" s="109">
        <v>42521</v>
      </c>
      <c r="F56" s="92">
        <v>111730.86</v>
      </c>
      <c r="G56" s="94">
        <v>102.88590000000001</v>
      </c>
      <c r="H56" s="92">
        <v>403.95292000000001</v>
      </c>
      <c r="I56" s="93">
        <v>2.2666666666666668E-5</v>
      </c>
      <c r="J56" s="93">
        <f t="shared" si="4"/>
        <v>8.1034413795941923E-2</v>
      </c>
      <c r="K56" s="93">
        <f>H56/'סכום נכסי הקרן'!$C$42</f>
        <v>6.7032352999410244E-4</v>
      </c>
      <c r="L56" s="137"/>
    </row>
    <row r="57" spans="2:12" s="133" customFormat="1">
      <c r="B57" s="85" t="s">
        <v>1700</v>
      </c>
      <c r="C57" s="82">
        <v>5312</v>
      </c>
      <c r="D57" s="95" t="s">
        <v>173</v>
      </c>
      <c r="E57" s="109">
        <v>43095</v>
      </c>
      <c r="F57" s="92">
        <v>4264.2</v>
      </c>
      <c r="G57" s="94">
        <v>123.82599999999999</v>
      </c>
      <c r="H57" s="92">
        <v>18.554590000000001</v>
      </c>
      <c r="I57" s="93">
        <v>1.6274920279912445E-4</v>
      </c>
      <c r="J57" s="93">
        <f t="shared" si="4"/>
        <v>3.7221177256845824E-3</v>
      </c>
      <c r="K57" s="93">
        <f>H57/'סכום נכסי הקרן'!$C$42</f>
        <v>3.0789672881664707E-5</v>
      </c>
      <c r="L57" s="137"/>
    </row>
    <row r="58" spans="2:12" s="133" customFormat="1">
      <c r="B58" s="85" t="s">
        <v>1701</v>
      </c>
      <c r="C58" s="82">
        <v>5286</v>
      </c>
      <c r="D58" s="95" t="s">
        <v>173</v>
      </c>
      <c r="E58" s="109">
        <v>42727</v>
      </c>
      <c r="F58" s="92">
        <v>52649.11</v>
      </c>
      <c r="G58" s="94">
        <v>105.73860000000001</v>
      </c>
      <c r="H58" s="92">
        <v>195.62589000000003</v>
      </c>
      <c r="I58" s="93">
        <v>6.9066082821712466E-5</v>
      </c>
      <c r="J58" s="93">
        <f t="shared" si="4"/>
        <v>3.9243259633967784E-2</v>
      </c>
      <c r="K58" s="93">
        <f>H58/'סכום נכסי הקרן'!$C$42</f>
        <v>3.2462356539726954E-4</v>
      </c>
      <c r="L58" s="137"/>
    </row>
    <row r="59" spans="2:12" s="133" customFormat="1">
      <c r="B59" s="134"/>
      <c r="L59" s="137"/>
    </row>
    <row r="60" spans="2:12" s="133" customFormat="1">
      <c r="B60" s="134"/>
      <c r="L60" s="137"/>
    </row>
    <row r="61" spans="2:12" s="133" customFormat="1">
      <c r="B61" s="134"/>
      <c r="L61" s="137"/>
    </row>
    <row r="62" spans="2:12" s="133" customFormat="1">
      <c r="B62" s="135" t="s">
        <v>122</v>
      </c>
      <c r="L62" s="137"/>
    </row>
    <row r="63" spans="2:12" s="133" customFormat="1">
      <c r="B63" s="135" t="s">
        <v>248</v>
      </c>
      <c r="L63" s="137"/>
    </row>
    <row r="64" spans="2:12">
      <c r="B64" s="97" t="s">
        <v>256</v>
      </c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  <row r="638" spans="3:3">
      <c r="C638" s="1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U39:XFD41 C5:C1048576 A1:B1048576 D1:L1048576 M1:XFD38 M42:XFD1048576 M39:S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>
      <selection activeCell="C18" sqref="C18"/>
    </sheetView>
  </sheetViews>
  <sheetFormatPr defaultColWidth="9.140625" defaultRowHeight="18"/>
  <cols>
    <col min="1" max="1" width="6.28515625" style="1" customWidth="1"/>
    <col min="2" max="2" width="40.28515625" style="2" bestFit="1" customWidth="1"/>
    <col min="3" max="3" width="41.7109375" style="2" bestFit="1" customWidth="1"/>
    <col min="4" max="4" width="15.7109375" style="2" bestFit="1" customWidth="1"/>
    <col min="5" max="5" width="12" style="1" bestFit="1" customWidth="1"/>
    <col min="6" max="6" width="11.28515625" style="1" bestFit="1" customWidth="1"/>
    <col min="7" max="7" width="7.28515625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9.140625" style="1" bestFit="1" customWidth="1"/>
    <col min="12" max="12" width="9.42578125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5" t="s">
        <v>189</v>
      </c>
      <c r="C1" s="76" t="s" vm="1">
        <v>266</v>
      </c>
    </row>
    <row r="2" spans="2:59">
      <c r="B2" s="55" t="s">
        <v>188</v>
      </c>
      <c r="C2" s="76" t="s">
        <v>267</v>
      </c>
    </row>
    <row r="3" spans="2:59">
      <c r="B3" s="55" t="s">
        <v>190</v>
      </c>
      <c r="C3" s="76" t="s">
        <v>268</v>
      </c>
    </row>
    <row r="4" spans="2:59">
      <c r="B4" s="55" t="s">
        <v>191</v>
      </c>
      <c r="C4" s="76">
        <v>2145</v>
      </c>
    </row>
    <row r="6" spans="2:59" ht="26.25" customHeight="1">
      <c r="B6" s="196" t="s">
        <v>220</v>
      </c>
      <c r="C6" s="197"/>
      <c r="D6" s="197"/>
      <c r="E6" s="197"/>
      <c r="F6" s="197"/>
      <c r="G6" s="197"/>
      <c r="H6" s="197"/>
      <c r="I6" s="197"/>
      <c r="J6" s="197"/>
      <c r="K6" s="197"/>
      <c r="L6" s="198"/>
    </row>
    <row r="7" spans="2:59" ht="26.25" customHeight="1">
      <c r="B7" s="196" t="s">
        <v>107</v>
      </c>
      <c r="C7" s="197"/>
      <c r="D7" s="197"/>
      <c r="E7" s="197"/>
      <c r="F7" s="197"/>
      <c r="G7" s="197"/>
      <c r="H7" s="197"/>
      <c r="I7" s="197"/>
      <c r="J7" s="197"/>
      <c r="K7" s="197"/>
      <c r="L7" s="198"/>
    </row>
    <row r="8" spans="2:59" s="3" customFormat="1" ht="63">
      <c r="B8" s="21" t="s">
        <v>126</v>
      </c>
      <c r="C8" s="29" t="s">
        <v>50</v>
      </c>
      <c r="D8" s="29" t="s">
        <v>70</v>
      </c>
      <c r="E8" s="29" t="s">
        <v>111</v>
      </c>
      <c r="F8" s="29" t="s">
        <v>112</v>
      </c>
      <c r="G8" s="29" t="s">
        <v>250</v>
      </c>
      <c r="H8" s="29" t="s">
        <v>249</v>
      </c>
      <c r="I8" s="29" t="s">
        <v>120</v>
      </c>
      <c r="J8" s="29" t="s">
        <v>64</v>
      </c>
      <c r="K8" s="29" t="s">
        <v>192</v>
      </c>
      <c r="L8" s="30" t="s">
        <v>194</v>
      </c>
      <c r="M8" s="1"/>
      <c r="N8" s="1"/>
      <c r="O8" s="1"/>
      <c r="P8" s="1"/>
      <c r="BG8" s="1"/>
    </row>
    <row r="9" spans="2:59" s="3" customFormat="1" ht="24" customHeight="1">
      <c r="B9" s="14"/>
      <c r="C9" s="15"/>
      <c r="D9" s="15"/>
      <c r="E9" s="15"/>
      <c r="F9" s="15" t="s">
        <v>22</v>
      </c>
      <c r="G9" s="15" t="s">
        <v>257</v>
      </c>
      <c r="H9" s="15"/>
      <c r="I9" s="15" t="s">
        <v>253</v>
      </c>
      <c r="J9" s="31" t="s">
        <v>20</v>
      </c>
      <c r="K9" s="31" t="s">
        <v>20</v>
      </c>
      <c r="L9" s="32" t="s">
        <v>20</v>
      </c>
      <c r="M9" s="1"/>
      <c r="N9" s="1"/>
      <c r="O9" s="1"/>
      <c r="P9" s="1"/>
      <c r="BG9" s="1"/>
    </row>
    <row r="10" spans="2:59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9" t="s">
        <v>9</v>
      </c>
      <c r="L10" s="19" t="s">
        <v>10</v>
      </c>
      <c r="M10" s="1"/>
      <c r="N10" s="1"/>
      <c r="O10" s="1"/>
      <c r="P10" s="1"/>
      <c r="BG10" s="1"/>
    </row>
    <row r="11" spans="2:59" s="4" customFormat="1" ht="18" customHeight="1">
      <c r="B11" s="118" t="s">
        <v>53</v>
      </c>
      <c r="C11" s="113"/>
      <c r="D11" s="113"/>
      <c r="E11" s="113"/>
      <c r="F11" s="113"/>
      <c r="G11" s="114"/>
      <c r="H11" s="116"/>
      <c r="I11" s="114">
        <v>0.72487000000000001</v>
      </c>
      <c r="J11" s="113"/>
      <c r="K11" s="115">
        <v>1</v>
      </c>
      <c r="L11" s="115">
        <f>I11/'סכום נכסי הקרן'!$C$42</f>
        <v>1.2028565536469572E-6</v>
      </c>
      <c r="M11" s="138"/>
      <c r="N11" s="138"/>
      <c r="O11" s="98"/>
      <c r="P11" s="98"/>
      <c r="BG11" s="98"/>
    </row>
    <row r="12" spans="2:59" s="98" customFormat="1" ht="21" customHeight="1">
      <c r="B12" s="119" t="s">
        <v>1702</v>
      </c>
      <c r="C12" s="113"/>
      <c r="D12" s="113"/>
      <c r="E12" s="113"/>
      <c r="F12" s="113"/>
      <c r="G12" s="114"/>
      <c r="H12" s="116"/>
      <c r="I12" s="116">
        <v>0</v>
      </c>
      <c r="J12" s="113"/>
      <c r="K12" s="93">
        <v>0</v>
      </c>
      <c r="L12" s="139">
        <f>I12/'סכום נכסי הקרן'!$C$42</f>
        <v>0</v>
      </c>
      <c r="M12" s="138"/>
      <c r="N12" s="138"/>
    </row>
    <row r="13" spans="2:59">
      <c r="B13" s="81" t="s">
        <v>1703</v>
      </c>
      <c r="C13" s="82" t="s">
        <v>1704</v>
      </c>
      <c r="D13" s="95" t="s">
        <v>946</v>
      </c>
      <c r="E13" s="95" t="s">
        <v>174</v>
      </c>
      <c r="F13" s="109">
        <v>41546</v>
      </c>
      <c r="G13" s="92">
        <v>401.25</v>
      </c>
      <c r="H13" s="94">
        <v>1E-4</v>
      </c>
      <c r="I13" s="94">
        <v>0</v>
      </c>
      <c r="J13" s="93">
        <v>0</v>
      </c>
      <c r="K13" s="93">
        <v>0</v>
      </c>
      <c r="L13" s="139">
        <f>I13/'סכום נכסי הקרן'!$C$42</f>
        <v>0</v>
      </c>
      <c r="M13" s="133"/>
      <c r="N13" s="133"/>
    </row>
    <row r="14" spans="2:59" s="98" customFormat="1">
      <c r="B14" s="119" t="s">
        <v>245</v>
      </c>
      <c r="C14" s="113"/>
      <c r="D14" s="113"/>
      <c r="E14" s="113"/>
      <c r="F14" s="113"/>
      <c r="G14" s="114"/>
      <c r="H14" s="116"/>
      <c r="I14" s="114">
        <v>0.72487000000000001</v>
      </c>
      <c r="J14" s="113"/>
      <c r="K14" s="115">
        <v>1</v>
      </c>
      <c r="L14" s="115">
        <f>I14/'סכום נכסי הקרן'!$C$42</f>
        <v>1.2028565536469572E-6</v>
      </c>
      <c r="M14" s="138"/>
      <c r="N14" s="138"/>
    </row>
    <row r="15" spans="2:59">
      <c r="B15" s="81" t="s">
        <v>1705</v>
      </c>
      <c r="C15" s="82" t="s">
        <v>1706</v>
      </c>
      <c r="D15" s="95" t="s">
        <v>1036</v>
      </c>
      <c r="E15" s="95" t="s">
        <v>173</v>
      </c>
      <c r="F15" s="109">
        <v>42731</v>
      </c>
      <c r="G15" s="92">
        <v>665</v>
      </c>
      <c r="H15" s="94">
        <v>31.019400000000001</v>
      </c>
      <c r="I15" s="92">
        <v>0.72487000000000001</v>
      </c>
      <c r="J15" s="93">
        <v>3.2832080447977693E-5</v>
      </c>
      <c r="K15" s="93">
        <v>1</v>
      </c>
      <c r="L15" s="93">
        <f>I15/'סכום נכסי הקרן'!$C$42</f>
        <v>1.2028565536469572E-6</v>
      </c>
      <c r="M15" s="133"/>
      <c r="N15" s="133"/>
    </row>
    <row r="16" spans="2:59">
      <c r="B16" s="99"/>
      <c r="C16" s="82"/>
      <c r="D16" s="82"/>
      <c r="E16" s="82"/>
      <c r="F16" s="82"/>
      <c r="G16" s="92"/>
      <c r="H16" s="94"/>
      <c r="I16" s="82"/>
      <c r="J16" s="82"/>
      <c r="K16" s="93"/>
      <c r="L16" s="82"/>
      <c r="M16" s="133"/>
      <c r="N16" s="133"/>
    </row>
    <row r="17" spans="2:14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133"/>
      <c r="N17" s="133"/>
    </row>
    <row r="18" spans="2:14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133"/>
      <c r="N18" s="133"/>
    </row>
    <row r="19" spans="2:14">
      <c r="B19" s="110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133"/>
      <c r="N19" s="133"/>
    </row>
    <row r="20" spans="2:14">
      <c r="B20" s="110"/>
      <c r="C20" s="99"/>
      <c r="D20" s="99"/>
      <c r="E20" s="99"/>
      <c r="F20" s="99"/>
      <c r="G20" s="99"/>
      <c r="H20" s="99"/>
      <c r="I20" s="99"/>
      <c r="J20" s="99"/>
      <c r="K20" s="99"/>
      <c r="L20" s="99"/>
    </row>
    <row r="21" spans="2:14">
      <c r="B21" s="110"/>
      <c r="C21" s="99"/>
      <c r="D21" s="99"/>
      <c r="E21" s="99"/>
      <c r="F21" s="99"/>
      <c r="G21" s="99"/>
      <c r="H21" s="99"/>
      <c r="I21" s="99"/>
      <c r="J21" s="99"/>
      <c r="K21" s="99"/>
      <c r="L21" s="99"/>
    </row>
    <row r="22" spans="2:14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14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14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14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14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14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14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14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14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14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14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</row>
    <row r="112" spans="2:12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</row>
    <row r="113" spans="2:12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</row>
    <row r="114" spans="2:12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</row>
    <row r="115" spans="2:12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AH39:XFD41 D42:XFD1048576 D39:AF41 D1:XFD38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2" customFormat="1">
      <c r="C5" s="52">
        <v>1</v>
      </c>
      <c r="D5" s="52">
        <f>C5+1</f>
        <v>2</v>
      </c>
      <c r="E5" s="52">
        <f t="shared" ref="E5:Y5" si="0">D5+1</f>
        <v>3</v>
      </c>
      <c r="F5" s="52">
        <f t="shared" si="0"/>
        <v>4</v>
      </c>
      <c r="G5" s="52">
        <f t="shared" si="0"/>
        <v>5</v>
      </c>
      <c r="H5" s="52">
        <f t="shared" si="0"/>
        <v>6</v>
      </c>
      <c r="I5" s="52">
        <f t="shared" si="0"/>
        <v>7</v>
      </c>
      <c r="J5" s="52">
        <f t="shared" si="0"/>
        <v>8</v>
      </c>
      <c r="K5" s="52">
        <f t="shared" si="0"/>
        <v>9</v>
      </c>
      <c r="L5" s="52">
        <f t="shared" si="0"/>
        <v>10</v>
      </c>
      <c r="M5" s="52">
        <f t="shared" si="0"/>
        <v>11</v>
      </c>
      <c r="N5" s="52">
        <f t="shared" si="0"/>
        <v>12</v>
      </c>
      <c r="O5" s="52">
        <f t="shared" si="0"/>
        <v>13</v>
      </c>
      <c r="P5" s="52">
        <f t="shared" si="0"/>
        <v>14</v>
      </c>
      <c r="Q5" s="52">
        <f t="shared" si="0"/>
        <v>15</v>
      </c>
      <c r="R5" s="52">
        <f t="shared" si="0"/>
        <v>16</v>
      </c>
      <c r="S5" s="52">
        <f t="shared" si="0"/>
        <v>17</v>
      </c>
      <c r="T5" s="52">
        <f t="shared" si="0"/>
        <v>18</v>
      </c>
      <c r="U5" s="52">
        <f t="shared" si="0"/>
        <v>19</v>
      </c>
      <c r="V5" s="52">
        <f t="shared" si="0"/>
        <v>20</v>
      </c>
      <c r="W5" s="52">
        <f t="shared" si="0"/>
        <v>21</v>
      </c>
      <c r="X5" s="52">
        <f t="shared" si="0"/>
        <v>22</v>
      </c>
      <c r="Y5" s="52">
        <f t="shared" si="0"/>
        <v>23</v>
      </c>
    </row>
    <row r="6" spans="2:25" ht="31.5">
      <c r="B6" s="51" t="s">
        <v>94</v>
      </c>
      <c r="C6" s="12" t="s">
        <v>50</v>
      </c>
      <c r="E6" s="12" t="s">
        <v>127</v>
      </c>
      <c r="I6" s="12" t="s">
        <v>15</v>
      </c>
      <c r="J6" s="12" t="s">
        <v>71</v>
      </c>
      <c r="M6" s="12" t="s">
        <v>111</v>
      </c>
      <c r="Q6" s="12" t="s">
        <v>17</v>
      </c>
      <c r="R6" s="12" t="s">
        <v>19</v>
      </c>
      <c r="U6" s="12" t="s">
        <v>67</v>
      </c>
      <c r="W6" s="13" t="s">
        <v>63</v>
      </c>
    </row>
    <row r="7" spans="2:25" ht="18">
      <c r="B7" s="51" t="str">
        <f>'תעודות התחייבות ממשלתיות'!B6:R6</f>
        <v>1.ב. ניירות ערך סחירים</v>
      </c>
      <c r="C7" s="12"/>
      <c r="E7" s="45"/>
      <c r="I7" s="12"/>
      <c r="J7" s="12"/>
      <c r="K7" s="12"/>
      <c r="L7" s="12"/>
      <c r="M7" s="12"/>
      <c r="Q7" s="12"/>
      <c r="R7" s="50"/>
    </row>
    <row r="8" spans="2:25" ht="37.5">
      <c r="B8" s="46" t="s">
        <v>96</v>
      </c>
      <c r="C8" s="29" t="s">
        <v>50</v>
      </c>
      <c r="D8" s="29" t="s">
        <v>129</v>
      </c>
      <c r="I8" s="29" t="s">
        <v>15</v>
      </c>
      <c r="J8" s="29" t="s">
        <v>71</v>
      </c>
      <c r="K8" s="29" t="s">
        <v>112</v>
      </c>
      <c r="L8" s="29" t="s">
        <v>18</v>
      </c>
      <c r="M8" s="29" t="s">
        <v>111</v>
      </c>
      <c r="Q8" s="29" t="s">
        <v>17</v>
      </c>
      <c r="R8" s="29" t="s">
        <v>19</v>
      </c>
      <c r="S8" s="29" t="s">
        <v>0</v>
      </c>
      <c r="T8" s="29" t="s">
        <v>115</v>
      </c>
      <c r="U8" s="29" t="s">
        <v>67</v>
      </c>
      <c r="V8" s="29" t="s">
        <v>64</v>
      </c>
      <c r="W8" s="30" t="s">
        <v>121</v>
      </c>
    </row>
    <row r="9" spans="2:25" ht="31.5">
      <c r="B9" s="47" t="str">
        <f>'תעודות חוב מסחריות '!B7:T7</f>
        <v>2. תעודות חוב מסחריות</v>
      </c>
      <c r="C9" s="12" t="s">
        <v>50</v>
      </c>
      <c r="D9" s="12" t="s">
        <v>129</v>
      </c>
      <c r="E9" s="40" t="s">
        <v>127</v>
      </c>
      <c r="G9" s="12" t="s">
        <v>70</v>
      </c>
      <c r="I9" s="12" t="s">
        <v>15</v>
      </c>
      <c r="J9" s="12" t="s">
        <v>71</v>
      </c>
      <c r="K9" s="12" t="s">
        <v>112</v>
      </c>
      <c r="L9" s="12" t="s">
        <v>18</v>
      </c>
      <c r="M9" s="12" t="s">
        <v>111</v>
      </c>
      <c r="Q9" s="12" t="s">
        <v>17</v>
      </c>
      <c r="R9" s="12" t="s">
        <v>19</v>
      </c>
      <c r="S9" s="12" t="s">
        <v>0</v>
      </c>
      <c r="T9" s="12" t="s">
        <v>115</v>
      </c>
      <c r="U9" s="12" t="s">
        <v>67</v>
      </c>
      <c r="V9" s="12" t="s">
        <v>64</v>
      </c>
      <c r="W9" s="37" t="s">
        <v>121</v>
      </c>
    </row>
    <row r="10" spans="2:25" ht="31.5">
      <c r="B10" s="47" t="str">
        <f>'אג"ח קונצרני'!B7:U7</f>
        <v>3. אג"ח קונצרני</v>
      </c>
      <c r="C10" s="29" t="s">
        <v>50</v>
      </c>
      <c r="D10" s="12" t="s">
        <v>129</v>
      </c>
      <c r="E10" s="40" t="s">
        <v>127</v>
      </c>
      <c r="G10" s="29" t="s">
        <v>70</v>
      </c>
      <c r="I10" s="29" t="s">
        <v>15</v>
      </c>
      <c r="J10" s="29" t="s">
        <v>71</v>
      </c>
      <c r="K10" s="29" t="s">
        <v>112</v>
      </c>
      <c r="L10" s="29" t="s">
        <v>18</v>
      </c>
      <c r="M10" s="29" t="s">
        <v>111</v>
      </c>
      <c r="Q10" s="29" t="s">
        <v>17</v>
      </c>
      <c r="R10" s="29" t="s">
        <v>19</v>
      </c>
      <c r="S10" s="29" t="s">
        <v>0</v>
      </c>
      <c r="T10" s="29" t="s">
        <v>115</v>
      </c>
      <c r="U10" s="29" t="s">
        <v>67</v>
      </c>
      <c r="V10" s="12" t="s">
        <v>64</v>
      </c>
      <c r="W10" s="30" t="s">
        <v>121</v>
      </c>
    </row>
    <row r="11" spans="2:25" ht="31.5">
      <c r="B11" s="47" t="str">
        <f>מניות!B7</f>
        <v>4. מניות</v>
      </c>
      <c r="C11" s="29" t="s">
        <v>50</v>
      </c>
      <c r="D11" s="12" t="s">
        <v>129</v>
      </c>
      <c r="E11" s="40" t="s">
        <v>127</v>
      </c>
      <c r="H11" s="29" t="s">
        <v>111</v>
      </c>
      <c r="S11" s="29" t="s">
        <v>0</v>
      </c>
      <c r="T11" s="12" t="s">
        <v>115</v>
      </c>
      <c r="U11" s="12" t="s">
        <v>67</v>
      </c>
      <c r="V11" s="12" t="s">
        <v>64</v>
      </c>
      <c r="W11" s="13" t="s">
        <v>121</v>
      </c>
    </row>
    <row r="12" spans="2:25" ht="31.5">
      <c r="B12" s="47" t="str">
        <f>'תעודות סל'!B7:N7</f>
        <v>5. תעודות סל</v>
      </c>
      <c r="C12" s="29" t="s">
        <v>50</v>
      </c>
      <c r="D12" s="12" t="s">
        <v>129</v>
      </c>
      <c r="E12" s="40" t="s">
        <v>127</v>
      </c>
      <c r="H12" s="29" t="s">
        <v>111</v>
      </c>
      <c r="S12" s="29" t="s">
        <v>0</v>
      </c>
      <c r="T12" s="29" t="s">
        <v>115</v>
      </c>
      <c r="U12" s="29" t="s">
        <v>67</v>
      </c>
      <c r="V12" s="29" t="s">
        <v>64</v>
      </c>
      <c r="W12" s="30" t="s">
        <v>121</v>
      </c>
    </row>
    <row r="13" spans="2:25" ht="31.5">
      <c r="B13" s="47" t="str">
        <f>'קרנות נאמנות'!B7:O7</f>
        <v>6. קרנות נאמנות</v>
      </c>
      <c r="C13" s="29" t="s">
        <v>50</v>
      </c>
      <c r="D13" s="29" t="s">
        <v>129</v>
      </c>
      <c r="G13" s="29" t="s">
        <v>70</v>
      </c>
      <c r="H13" s="29" t="s">
        <v>111</v>
      </c>
      <c r="S13" s="29" t="s">
        <v>0</v>
      </c>
      <c r="T13" s="29" t="s">
        <v>115</v>
      </c>
      <c r="U13" s="29" t="s">
        <v>67</v>
      </c>
      <c r="V13" s="29" t="s">
        <v>64</v>
      </c>
      <c r="W13" s="30" t="s">
        <v>121</v>
      </c>
    </row>
    <row r="14" spans="2:25" ht="31.5">
      <c r="B14" s="47" t="str">
        <f>'כתבי אופציה'!B7:L7</f>
        <v>7. כתבי אופציה</v>
      </c>
      <c r="C14" s="29" t="s">
        <v>50</v>
      </c>
      <c r="D14" s="29" t="s">
        <v>129</v>
      </c>
      <c r="G14" s="29" t="s">
        <v>70</v>
      </c>
      <c r="H14" s="29" t="s">
        <v>111</v>
      </c>
      <c r="S14" s="29" t="s">
        <v>0</v>
      </c>
      <c r="T14" s="29" t="s">
        <v>115</v>
      </c>
      <c r="U14" s="29" t="s">
        <v>67</v>
      </c>
      <c r="V14" s="29" t="s">
        <v>64</v>
      </c>
      <c r="W14" s="30" t="s">
        <v>121</v>
      </c>
    </row>
    <row r="15" spans="2:25" ht="31.5">
      <c r="B15" s="47" t="str">
        <f>אופציות!B7</f>
        <v>8. אופציות</v>
      </c>
      <c r="C15" s="29" t="s">
        <v>50</v>
      </c>
      <c r="D15" s="29" t="s">
        <v>129</v>
      </c>
      <c r="G15" s="29" t="s">
        <v>70</v>
      </c>
      <c r="H15" s="29" t="s">
        <v>111</v>
      </c>
      <c r="S15" s="29" t="s">
        <v>0</v>
      </c>
      <c r="T15" s="29" t="s">
        <v>115</v>
      </c>
      <c r="U15" s="29" t="s">
        <v>67</v>
      </c>
      <c r="V15" s="29" t="s">
        <v>64</v>
      </c>
      <c r="W15" s="30" t="s">
        <v>121</v>
      </c>
    </row>
    <row r="16" spans="2:25" ht="31.5">
      <c r="B16" s="47" t="str">
        <f>'חוזים עתידיים'!B7:I7</f>
        <v>9. חוזים עתידיים</v>
      </c>
      <c r="C16" s="29" t="s">
        <v>50</v>
      </c>
      <c r="D16" s="29" t="s">
        <v>129</v>
      </c>
      <c r="G16" s="29" t="s">
        <v>70</v>
      </c>
      <c r="H16" s="29" t="s">
        <v>111</v>
      </c>
      <c r="S16" s="29" t="s">
        <v>0</v>
      </c>
      <c r="T16" s="30" t="s">
        <v>115</v>
      </c>
    </row>
    <row r="17" spans="2:25" ht="31.5">
      <c r="B17" s="47" t="str">
        <f>'מוצרים מובנים'!B7:Q7</f>
        <v>10. מוצרים מובנים</v>
      </c>
      <c r="C17" s="29" t="s">
        <v>50</v>
      </c>
      <c r="F17" s="12" t="s">
        <v>55</v>
      </c>
      <c r="I17" s="29" t="s">
        <v>15</v>
      </c>
      <c r="J17" s="29" t="s">
        <v>71</v>
      </c>
      <c r="K17" s="29" t="s">
        <v>112</v>
      </c>
      <c r="L17" s="29" t="s">
        <v>18</v>
      </c>
      <c r="M17" s="29" t="s">
        <v>111</v>
      </c>
      <c r="Q17" s="29" t="s">
        <v>17</v>
      </c>
      <c r="R17" s="29" t="s">
        <v>19</v>
      </c>
      <c r="S17" s="29" t="s">
        <v>0</v>
      </c>
      <c r="T17" s="29" t="s">
        <v>115</v>
      </c>
      <c r="U17" s="29" t="s">
        <v>67</v>
      </c>
      <c r="V17" s="29" t="s">
        <v>64</v>
      </c>
      <c r="W17" s="30" t="s">
        <v>121</v>
      </c>
    </row>
    <row r="18" spans="2:25" ht="18">
      <c r="B18" s="51" t="str">
        <f>'לא סחיר- תעודות התחייבות ממשלתי'!B6:P6</f>
        <v>1.ג. ניירות ערך לא סחירים</v>
      </c>
    </row>
    <row r="19" spans="2:25" ht="31.5">
      <c r="B19" s="47" t="str">
        <f>'לא סחיר- תעודות התחייבות ממשלתי'!B7:P7</f>
        <v>1. תעודות התחייבות ממשלתיות</v>
      </c>
      <c r="C19" s="29" t="s">
        <v>50</v>
      </c>
      <c r="I19" s="29" t="s">
        <v>15</v>
      </c>
      <c r="J19" s="29" t="s">
        <v>71</v>
      </c>
      <c r="K19" s="29" t="s">
        <v>112</v>
      </c>
      <c r="L19" s="29" t="s">
        <v>18</v>
      </c>
      <c r="M19" s="29" t="s">
        <v>111</v>
      </c>
      <c r="Q19" s="29" t="s">
        <v>17</v>
      </c>
      <c r="R19" s="29" t="s">
        <v>19</v>
      </c>
      <c r="S19" s="29" t="s">
        <v>0</v>
      </c>
      <c r="T19" s="29" t="s">
        <v>115</v>
      </c>
      <c r="U19" s="29" t="s">
        <v>120</v>
      </c>
      <c r="V19" s="29" t="s">
        <v>64</v>
      </c>
      <c r="W19" s="30" t="s">
        <v>121</v>
      </c>
    </row>
    <row r="20" spans="2:25" ht="31.5">
      <c r="B20" s="47" t="str">
        <f>'לא סחיר - תעודות חוב מסחריות'!B7:S7</f>
        <v>2. תעודות חוב מסחריות</v>
      </c>
      <c r="C20" s="29" t="s">
        <v>50</v>
      </c>
      <c r="D20" s="40" t="s">
        <v>128</v>
      </c>
      <c r="E20" s="40" t="s">
        <v>127</v>
      </c>
      <c r="G20" s="29" t="s">
        <v>70</v>
      </c>
      <c r="I20" s="29" t="s">
        <v>15</v>
      </c>
      <c r="J20" s="29" t="s">
        <v>71</v>
      </c>
      <c r="K20" s="29" t="s">
        <v>112</v>
      </c>
      <c r="L20" s="29" t="s">
        <v>18</v>
      </c>
      <c r="M20" s="29" t="s">
        <v>111</v>
      </c>
      <c r="Q20" s="29" t="s">
        <v>17</v>
      </c>
      <c r="R20" s="29" t="s">
        <v>19</v>
      </c>
      <c r="S20" s="29" t="s">
        <v>0</v>
      </c>
      <c r="T20" s="29" t="s">
        <v>115</v>
      </c>
      <c r="U20" s="29" t="s">
        <v>120</v>
      </c>
      <c r="V20" s="29" t="s">
        <v>64</v>
      </c>
      <c r="W20" s="30" t="s">
        <v>121</v>
      </c>
    </row>
    <row r="21" spans="2:25" ht="31.5">
      <c r="B21" s="47" t="str">
        <f>'לא סחיר - אג"ח קונצרני'!B7:S7</f>
        <v>3. אג"ח קונצרני</v>
      </c>
      <c r="C21" s="29" t="s">
        <v>50</v>
      </c>
      <c r="D21" s="40" t="s">
        <v>128</v>
      </c>
      <c r="E21" s="40" t="s">
        <v>127</v>
      </c>
      <c r="G21" s="29" t="s">
        <v>70</v>
      </c>
      <c r="I21" s="29" t="s">
        <v>15</v>
      </c>
      <c r="J21" s="29" t="s">
        <v>71</v>
      </c>
      <c r="K21" s="29" t="s">
        <v>112</v>
      </c>
      <c r="L21" s="29" t="s">
        <v>18</v>
      </c>
      <c r="M21" s="29" t="s">
        <v>111</v>
      </c>
      <c r="Q21" s="29" t="s">
        <v>17</v>
      </c>
      <c r="R21" s="29" t="s">
        <v>19</v>
      </c>
      <c r="S21" s="29" t="s">
        <v>0</v>
      </c>
      <c r="T21" s="29" t="s">
        <v>115</v>
      </c>
      <c r="U21" s="29" t="s">
        <v>120</v>
      </c>
      <c r="V21" s="29" t="s">
        <v>64</v>
      </c>
      <c r="W21" s="30" t="s">
        <v>121</v>
      </c>
    </row>
    <row r="22" spans="2:25" ht="31.5">
      <c r="B22" s="47" t="str">
        <f>'לא סחיר - מניות'!B7:M7</f>
        <v>4. מניות</v>
      </c>
      <c r="C22" s="29" t="s">
        <v>50</v>
      </c>
      <c r="D22" s="40" t="s">
        <v>128</v>
      </c>
      <c r="E22" s="40" t="s">
        <v>127</v>
      </c>
      <c r="G22" s="29" t="s">
        <v>70</v>
      </c>
      <c r="H22" s="29" t="s">
        <v>111</v>
      </c>
      <c r="S22" s="29" t="s">
        <v>0</v>
      </c>
      <c r="T22" s="29" t="s">
        <v>115</v>
      </c>
      <c r="U22" s="29" t="s">
        <v>120</v>
      </c>
      <c r="V22" s="29" t="s">
        <v>64</v>
      </c>
      <c r="W22" s="30" t="s">
        <v>121</v>
      </c>
    </row>
    <row r="23" spans="2:25" ht="31.5">
      <c r="B23" s="47" t="str">
        <f>'לא סחיר - קרנות השקעה'!B7:K7</f>
        <v>5. קרנות השקעה</v>
      </c>
      <c r="C23" s="29" t="s">
        <v>50</v>
      </c>
      <c r="G23" s="29" t="s">
        <v>70</v>
      </c>
      <c r="H23" s="29" t="s">
        <v>111</v>
      </c>
      <c r="K23" s="29" t="s">
        <v>112</v>
      </c>
      <c r="S23" s="29" t="s">
        <v>0</v>
      </c>
      <c r="T23" s="29" t="s">
        <v>115</v>
      </c>
      <c r="U23" s="29" t="s">
        <v>120</v>
      </c>
      <c r="V23" s="29" t="s">
        <v>64</v>
      </c>
      <c r="W23" s="30" t="s">
        <v>121</v>
      </c>
    </row>
    <row r="24" spans="2:25" ht="31.5">
      <c r="B24" s="47" t="str">
        <f>'לא סחיר - כתבי אופציה'!B7:L7</f>
        <v>6. כתבי אופציה</v>
      </c>
      <c r="C24" s="29" t="s">
        <v>50</v>
      </c>
      <c r="G24" s="29" t="s">
        <v>70</v>
      </c>
      <c r="H24" s="29" t="s">
        <v>111</v>
      </c>
      <c r="K24" s="29" t="s">
        <v>112</v>
      </c>
      <c r="S24" s="29" t="s">
        <v>0</v>
      </c>
      <c r="T24" s="29" t="s">
        <v>115</v>
      </c>
      <c r="U24" s="29" t="s">
        <v>120</v>
      </c>
      <c r="V24" s="29" t="s">
        <v>64</v>
      </c>
      <c r="W24" s="30" t="s">
        <v>121</v>
      </c>
    </row>
    <row r="25" spans="2:25" ht="31.5">
      <c r="B25" s="47" t="str">
        <f>'לא סחיר - אופציות'!B7:L7</f>
        <v>7. אופציות</v>
      </c>
      <c r="C25" s="29" t="s">
        <v>50</v>
      </c>
      <c r="G25" s="29" t="s">
        <v>70</v>
      </c>
      <c r="H25" s="29" t="s">
        <v>111</v>
      </c>
      <c r="K25" s="29" t="s">
        <v>112</v>
      </c>
      <c r="S25" s="29" t="s">
        <v>0</v>
      </c>
      <c r="T25" s="29" t="s">
        <v>115</v>
      </c>
      <c r="U25" s="29" t="s">
        <v>120</v>
      </c>
      <c r="V25" s="29" t="s">
        <v>64</v>
      </c>
      <c r="W25" s="30" t="s">
        <v>121</v>
      </c>
    </row>
    <row r="26" spans="2:25" ht="31.5">
      <c r="B26" s="47" t="str">
        <f>'לא סחיר - חוזים עתידיים'!B7:K7</f>
        <v>8. חוזים עתידיים</v>
      </c>
      <c r="C26" s="29" t="s">
        <v>50</v>
      </c>
      <c r="G26" s="29" t="s">
        <v>70</v>
      </c>
      <c r="H26" s="29" t="s">
        <v>111</v>
      </c>
      <c r="K26" s="29" t="s">
        <v>112</v>
      </c>
      <c r="S26" s="29" t="s">
        <v>0</v>
      </c>
      <c r="T26" s="29" t="s">
        <v>115</v>
      </c>
      <c r="U26" s="29" t="s">
        <v>120</v>
      </c>
      <c r="V26" s="30" t="s">
        <v>121</v>
      </c>
    </row>
    <row r="27" spans="2:25" ht="31.5">
      <c r="B27" s="47" t="str">
        <f>'לא סחיר - מוצרים מובנים'!B7:Q7</f>
        <v>9. מוצרים מובנים</v>
      </c>
      <c r="C27" s="29" t="s">
        <v>50</v>
      </c>
      <c r="F27" s="29" t="s">
        <v>55</v>
      </c>
      <c r="I27" s="29" t="s">
        <v>15</v>
      </c>
      <c r="J27" s="29" t="s">
        <v>71</v>
      </c>
      <c r="K27" s="29" t="s">
        <v>112</v>
      </c>
      <c r="L27" s="29" t="s">
        <v>18</v>
      </c>
      <c r="M27" s="29" t="s">
        <v>111</v>
      </c>
      <c r="Q27" s="29" t="s">
        <v>17</v>
      </c>
      <c r="R27" s="29" t="s">
        <v>19</v>
      </c>
      <c r="S27" s="29" t="s">
        <v>0</v>
      </c>
      <c r="T27" s="29" t="s">
        <v>115</v>
      </c>
      <c r="U27" s="29" t="s">
        <v>120</v>
      </c>
      <c r="V27" s="29" t="s">
        <v>64</v>
      </c>
      <c r="W27" s="30" t="s">
        <v>121</v>
      </c>
    </row>
    <row r="28" spans="2:25" ht="31.5">
      <c r="B28" s="51" t="str">
        <f>הלוואות!B6</f>
        <v>1.ד. הלוואות:</v>
      </c>
      <c r="C28" s="29" t="s">
        <v>50</v>
      </c>
      <c r="I28" s="29" t="s">
        <v>15</v>
      </c>
      <c r="J28" s="29" t="s">
        <v>71</v>
      </c>
      <c r="L28" s="29" t="s">
        <v>18</v>
      </c>
      <c r="M28" s="29" t="s">
        <v>111</v>
      </c>
      <c r="Q28" s="12" t="s">
        <v>38</v>
      </c>
      <c r="R28" s="29" t="s">
        <v>19</v>
      </c>
      <c r="S28" s="29" t="s">
        <v>0</v>
      </c>
      <c r="T28" s="29" t="s">
        <v>115</v>
      </c>
      <c r="U28" s="29" t="s">
        <v>120</v>
      </c>
      <c r="V28" s="30" t="s">
        <v>121</v>
      </c>
    </row>
    <row r="29" spans="2:25" ht="47.25">
      <c r="B29" s="51" t="str">
        <f>'פקדונות מעל 3 חודשים'!B6:O6</f>
        <v>1.ה. פקדונות מעל 3 חודשים:</v>
      </c>
      <c r="C29" s="29" t="s">
        <v>50</v>
      </c>
      <c r="E29" s="29" t="s">
        <v>127</v>
      </c>
      <c r="I29" s="29" t="s">
        <v>15</v>
      </c>
      <c r="J29" s="29" t="s">
        <v>71</v>
      </c>
      <c r="L29" s="29" t="s">
        <v>18</v>
      </c>
      <c r="M29" s="29" t="s">
        <v>111</v>
      </c>
      <c r="O29" s="48" t="s">
        <v>57</v>
      </c>
      <c r="P29" s="49"/>
      <c r="R29" s="29" t="s">
        <v>19</v>
      </c>
      <c r="S29" s="29" t="s">
        <v>0</v>
      </c>
      <c r="T29" s="29" t="s">
        <v>115</v>
      </c>
      <c r="U29" s="29" t="s">
        <v>120</v>
      </c>
      <c r="V29" s="30" t="s">
        <v>121</v>
      </c>
    </row>
    <row r="30" spans="2:25" ht="63">
      <c r="B30" s="51" t="str">
        <f>'זכויות מקרקעין'!B6</f>
        <v>1. ו. זכויות במקרקעין:</v>
      </c>
      <c r="C30" s="12" t="s">
        <v>59</v>
      </c>
      <c r="N30" s="48" t="s">
        <v>95</v>
      </c>
      <c r="P30" s="49" t="s">
        <v>60</v>
      </c>
      <c r="U30" s="29" t="s">
        <v>120</v>
      </c>
      <c r="V30" s="13" t="s">
        <v>63</v>
      </c>
    </row>
    <row r="31" spans="2:25" ht="31.5">
      <c r="B31" s="51" t="str">
        <f>'השקעות אחרות '!B6:K6</f>
        <v xml:space="preserve">1. ח. השקעות אחרות </v>
      </c>
      <c r="C31" s="12" t="s">
        <v>15</v>
      </c>
      <c r="J31" s="12" t="s">
        <v>16</v>
      </c>
      <c r="Q31" s="12" t="s">
        <v>62</v>
      </c>
      <c r="R31" s="12" t="s">
        <v>58</v>
      </c>
      <c r="U31" s="29" t="s">
        <v>120</v>
      </c>
      <c r="V31" s="13" t="s">
        <v>63</v>
      </c>
    </row>
    <row r="32" spans="2:25" ht="47.25">
      <c r="B32" s="51" t="str">
        <f>'יתרת התחייבות להשקעה'!B6:D6</f>
        <v>1. ט. יתרות התחייבות להשקעה:</v>
      </c>
      <c r="X32" s="12" t="s">
        <v>117</v>
      </c>
      <c r="Y32" s="13" t="s">
        <v>116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5" t="s">
        <v>189</v>
      </c>
      <c r="C1" s="76" t="s" vm="1">
        <v>266</v>
      </c>
    </row>
    <row r="2" spans="2:54">
      <c r="B2" s="55" t="s">
        <v>188</v>
      </c>
      <c r="C2" s="76" t="s">
        <v>267</v>
      </c>
    </row>
    <row r="3" spans="2:54">
      <c r="B3" s="55" t="s">
        <v>190</v>
      </c>
      <c r="C3" s="76" t="s">
        <v>268</v>
      </c>
    </row>
    <row r="4" spans="2:54">
      <c r="B4" s="55" t="s">
        <v>191</v>
      </c>
      <c r="C4" s="76">
        <v>2145</v>
      </c>
    </row>
    <row r="6" spans="2:54" ht="26.25" customHeight="1">
      <c r="B6" s="196" t="s">
        <v>220</v>
      </c>
      <c r="C6" s="197"/>
      <c r="D6" s="197"/>
      <c r="E6" s="197"/>
      <c r="F6" s="197"/>
      <c r="G6" s="197"/>
      <c r="H6" s="197"/>
      <c r="I6" s="197"/>
      <c r="J6" s="197"/>
      <c r="K6" s="197"/>
      <c r="L6" s="198"/>
    </row>
    <row r="7" spans="2:54" ht="26.25" customHeight="1">
      <c r="B7" s="196" t="s">
        <v>108</v>
      </c>
      <c r="C7" s="197"/>
      <c r="D7" s="197"/>
      <c r="E7" s="197"/>
      <c r="F7" s="197"/>
      <c r="G7" s="197"/>
      <c r="H7" s="197"/>
      <c r="I7" s="197"/>
      <c r="J7" s="197"/>
      <c r="K7" s="197"/>
      <c r="L7" s="198"/>
    </row>
    <row r="8" spans="2:54" s="3" customFormat="1" ht="78.75">
      <c r="B8" s="21" t="s">
        <v>126</v>
      </c>
      <c r="C8" s="29" t="s">
        <v>50</v>
      </c>
      <c r="D8" s="29" t="s">
        <v>70</v>
      </c>
      <c r="E8" s="29" t="s">
        <v>111</v>
      </c>
      <c r="F8" s="29" t="s">
        <v>112</v>
      </c>
      <c r="G8" s="29" t="s">
        <v>250</v>
      </c>
      <c r="H8" s="29" t="s">
        <v>249</v>
      </c>
      <c r="I8" s="29" t="s">
        <v>120</v>
      </c>
      <c r="J8" s="29" t="s">
        <v>64</v>
      </c>
      <c r="K8" s="29" t="s">
        <v>192</v>
      </c>
      <c r="L8" s="30" t="s">
        <v>194</v>
      </c>
      <c r="M8" s="1"/>
      <c r="AZ8" s="1"/>
    </row>
    <row r="9" spans="2:54" s="3" customFormat="1" ht="21" customHeight="1">
      <c r="B9" s="14"/>
      <c r="C9" s="15"/>
      <c r="D9" s="15"/>
      <c r="E9" s="15"/>
      <c r="F9" s="15" t="s">
        <v>22</v>
      </c>
      <c r="G9" s="15" t="s">
        <v>257</v>
      </c>
      <c r="H9" s="15"/>
      <c r="I9" s="15" t="s">
        <v>253</v>
      </c>
      <c r="J9" s="31" t="s">
        <v>20</v>
      </c>
      <c r="K9" s="31" t="s">
        <v>20</v>
      </c>
      <c r="L9" s="32" t="s">
        <v>20</v>
      </c>
      <c r="AZ9" s="1"/>
    </row>
    <row r="10" spans="2:54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9" t="s">
        <v>9</v>
      </c>
      <c r="L10" s="19" t="s">
        <v>10</v>
      </c>
      <c r="AZ10" s="1"/>
    </row>
    <row r="11" spans="2:54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AZ11" s="1"/>
    </row>
    <row r="12" spans="2:54" ht="19.5" customHeight="1">
      <c r="B12" s="97" t="s">
        <v>265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</row>
    <row r="13" spans="2:54">
      <c r="B13" s="97" t="s">
        <v>122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</row>
    <row r="14" spans="2:54">
      <c r="B14" s="97" t="s">
        <v>248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</row>
    <row r="15" spans="2:54">
      <c r="B15" s="97" t="s">
        <v>256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</row>
    <row r="16" spans="2:54" s="7" customFormat="1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AZ16" s="1"/>
      <c r="BB16" s="1"/>
    </row>
    <row r="17" spans="2:54" s="7" customFormat="1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AZ17" s="1"/>
      <c r="BB17" s="1"/>
    </row>
    <row r="18" spans="2:54" s="7" customFormat="1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AZ18" s="1"/>
      <c r="BB18" s="1"/>
    </row>
    <row r="19" spans="2:54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</row>
    <row r="20" spans="2:54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</row>
    <row r="21" spans="2:54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</row>
    <row r="22" spans="2:54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54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54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54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54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54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54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54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54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54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54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zoomScale="90" zoomScaleNormal="90" workbookViewId="0">
      <pane ySplit="10" topLeftCell="A11" activePane="bottomLeft" state="frozen"/>
      <selection pane="bottomLeft" activeCell="C17" sqref="C17"/>
    </sheetView>
  </sheetViews>
  <sheetFormatPr defaultColWidth="9.140625" defaultRowHeight="18"/>
  <cols>
    <col min="1" max="1" width="6.28515625" style="1" customWidth="1"/>
    <col min="2" max="2" width="45.7109375" style="2" bestFit="1" customWidth="1"/>
    <col min="3" max="3" width="41.7109375" style="2" bestFit="1" customWidth="1"/>
    <col min="4" max="4" width="12.7109375" style="2" bestFit="1" customWidth="1"/>
    <col min="5" max="5" width="12.28515625" style="1" bestFit="1" customWidth="1"/>
    <col min="6" max="6" width="11.28515625" style="1" bestFit="1" customWidth="1"/>
    <col min="7" max="7" width="14.28515625" style="1" bestFit="1" customWidth="1"/>
    <col min="8" max="8" width="7.28515625" style="1" bestFit="1" customWidth="1"/>
    <col min="9" max="9" width="9.710937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5" t="s">
        <v>189</v>
      </c>
      <c r="C1" s="76" t="s" vm="1">
        <v>266</v>
      </c>
    </row>
    <row r="2" spans="2:51">
      <c r="B2" s="55" t="s">
        <v>188</v>
      </c>
      <c r="C2" s="76" t="s">
        <v>267</v>
      </c>
    </row>
    <row r="3" spans="2:51">
      <c r="B3" s="55" t="s">
        <v>190</v>
      </c>
      <c r="C3" s="76" t="s">
        <v>268</v>
      </c>
    </row>
    <row r="4" spans="2:51">
      <c r="B4" s="55" t="s">
        <v>191</v>
      </c>
      <c r="C4" s="76">
        <v>2145</v>
      </c>
    </row>
    <row r="6" spans="2:51" ht="26.25" customHeight="1">
      <c r="B6" s="196" t="s">
        <v>220</v>
      </c>
      <c r="C6" s="197"/>
      <c r="D6" s="197"/>
      <c r="E6" s="197"/>
      <c r="F6" s="197"/>
      <c r="G6" s="197"/>
      <c r="H6" s="197"/>
      <c r="I6" s="197"/>
      <c r="J6" s="197"/>
      <c r="K6" s="198"/>
    </row>
    <row r="7" spans="2:51" ht="26.25" customHeight="1">
      <c r="B7" s="196" t="s">
        <v>109</v>
      </c>
      <c r="C7" s="197"/>
      <c r="D7" s="197"/>
      <c r="E7" s="197"/>
      <c r="F7" s="197"/>
      <c r="G7" s="197"/>
      <c r="H7" s="197"/>
      <c r="I7" s="197"/>
      <c r="J7" s="197"/>
      <c r="K7" s="198"/>
    </row>
    <row r="8" spans="2:51" s="3" customFormat="1" ht="63">
      <c r="B8" s="21" t="s">
        <v>126</v>
      </c>
      <c r="C8" s="29" t="s">
        <v>50</v>
      </c>
      <c r="D8" s="29" t="s">
        <v>70</v>
      </c>
      <c r="E8" s="29" t="s">
        <v>111</v>
      </c>
      <c r="F8" s="29" t="s">
        <v>112</v>
      </c>
      <c r="G8" s="29" t="s">
        <v>250</v>
      </c>
      <c r="H8" s="29" t="s">
        <v>249</v>
      </c>
      <c r="I8" s="29" t="s">
        <v>120</v>
      </c>
      <c r="J8" s="29" t="s">
        <v>192</v>
      </c>
      <c r="K8" s="30" t="s">
        <v>194</v>
      </c>
      <c r="L8" s="1"/>
      <c r="AW8" s="1"/>
    </row>
    <row r="9" spans="2:51" s="3" customFormat="1" ht="22.5" customHeight="1">
      <c r="B9" s="14"/>
      <c r="C9" s="15"/>
      <c r="D9" s="15"/>
      <c r="E9" s="15"/>
      <c r="F9" s="15" t="s">
        <v>22</v>
      </c>
      <c r="G9" s="15" t="s">
        <v>257</v>
      </c>
      <c r="H9" s="15"/>
      <c r="I9" s="15" t="s">
        <v>253</v>
      </c>
      <c r="J9" s="31" t="s">
        <v>20</v>
      </c>
      <c r="K9" s="16" t="s">
        <v>20</v>
      </c>
      <c r="AW9" s="1"/>
    </row>
    <row r="10" spans="2:51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9" t="s">
        <v>8</v>
      </c>
      <c r="K10" s="19" t="s">
        <v>9</v>
      </c>
      <c r="AW10" s="1"/>
    </row>
    <row r="11" spans="2:51" s="132" customFormat="1" ht="18" customHeight="1">
      <c r="B11" s="77" t="s">
        <v>54</v>
      </c>
      <c r="C11" s="78"/>
      <c r="D11" s="78"/>
      <c r="E11" s="78"/>
      <c r="F11" s="78"/>
      <c r="G11" s="86"/>
      <c r="H11" s="88"/>
      <c r="I11" s="86">
        <v>-1550.74656</v>
      </c>
      <c r="J11" s="87">
        <v>1</v>
      </c>
      <c r="K11" s="87">
        <f>I11/'סכום נכסי הקרן'!$C$42</f>
        <v>-2.5733244067784214E-3</v>
      </c>
      <c r="AW11" s="133"/>
    </row>
    <row r="12" spans="2:51" s="133" customFormat="1" ht="19.5" customHeight="1">
      <c r="B12" s="79" t="s">
        <v>37</v>
      </c>
      <c r="C12" s="80"/>
      <c r="D12" s="80"/>
      <c r="E12" s="80"/>
      <c r="F12" s="80"/>
      <c r="G12" s="89"/>
      <c r="H12" s="91"/>
      <c r="I12" s="89">
        <v>-1401.1380900000001</v>
      </c>
      <c r="J12" s="90">
        <v>0.90352487385172731</v>
      </c>
      <c r="K12" s="90">
        <f>I12/'סכום נכסי הקרן'!$C$42</f>
        <v>-2.3250626100140442E-3</v>
      </c>
    </row>
    <row r="13" spans="2:51" s="133" customFormat="1">
      <c r="B13" s="100" t="s">
        <v>1707</v>
      </c>
      <c r="C13" s="80"/>
      <c r="D13" s="80"/>
      <c r="E13" s="80"/>
      <c r="F13" s="80"/>
      <c r="G13" s="89"/>
      <c r="H13" s="91"/>
      <c r="I13" s="89">
        <v>-1275.4414899999997</v>
      </c>
      <c r="J13" s="90">
        <v>0.8224693337381962</v>
      </c>
      <c r="K13" s="90">
        <f>I13/'סכום נכסי הקרן'!$C$42</f>
        <v>-2.116480410335287E-3</v>
      </c>
    </row>
    <row r="14" spans="2:51" s="133" customFormat="1">
      <c r="B14" s="85" t="s">
        <v>1708</v>
      </c>
      <c r="C14" s="82" t="s">
        <v>1709</v>
      </c>
      <c r="D14" s="95" t="s">
        <v>1265</v>
      </c>
      <c r="E14" s="95" t="s">
        <v>175</v>
      </c>
      <c r="F14" s="109">
        <v>43080</v>
      </c>
      <c r="G14" s="92">
        <v>1539977</v>
      </c>
      <c r="H14" s="94">
        <v>-4.0282999999999998</v>
      </c>
      <c r="I14" s="92">
        <v>-62.035119999999999</v>
      </c>
      <c r="J14" s="93">
        <v>4.0003390367024251E-2</v>
      </c>
      <c r="K14" s="93">
        <f>I14/'סכום נכסי הקרן'!$C$42</f>
        <v>-1.0294170078534831E-4</v>
      </c>
    </row>
    <row r="15" spans="2:51" s="133" customFormat="1">
      <c r="B15" s="85" t="s">
        <v>1710</v>
      </c>
      <c r="C15" s="82" t="s">
        <v>1711</v>
      </c>
      <c r="D15" s="95" t="s">
        <v>1265</v>
      </c>
      <c r="E15" s="95" t="s">
        <v>175</v>
      </c>
      <c r="F15" s="109">
        <v>43145</v>
      </c>
      <c r="G15" s="92">
        <v>851077.5</v>
      </c>
      <c r="H15" s="94">
        <v>0.73709999999999998</v>
      </c>
      <c r="I15" s="92">
        <v>6.2733400000000001</v>
      </c>
      <c r="J15" s="93">
        <v>-4.045367671168653E-3</v>
      </c>
      <c r="K15" s="93">
        <f>I15/'סכום נכסי הקרן'!$C$42</f>
        <v>1.0410043362610679E-5</v>
      </c>
    </row>
    <row r="16" spans="2:51" s="140" customFormat="1">
      <c r="B16" s="85" t="s">
        <v>1712</v>
      </c>
      <c r="C16" s="82" t="s">
        <v>1713</v>
      </c>
      <c r="D16" s="95" t="s">
        <v>1265</v>
      </c>
      <c r="E16" s="95" t="s">
        <v>173</v>
      </c>
      <c r="F16" s="109">
        <v>43129</v>
      </c>
      <c r="G16" s="92">
        <v>2231100</v>
      </c>
      <c r="H16" s="94">
        <v>-3.3090999999999999</v>
      </c>
      <c r="I16" s="92">
        <v>-73.829100000000011</v>
      </c>
      <c r="J16" s="93">
        <v>4.7608746589771579E-2</v>
      </c>
      <c r="K16" s="93">
        <f>I16/'סכום נכסי הקרן'!$C$42</f>
        <v>-1.2251274957558815E-4</v>
      </c>
      <c r="AW16" s="133"/>
      <c r="AY16" s="133"/>
    </row>
    <row r="17" spans="2:51" s="140" customFormat="1">
      <c r="B17" s="85" t="s">
        <v>1714</v>
      </c>
      <c r="C17" s="82" t="s">
        <v>1715</v>
      </c>
      <c r="D17" s="95" t="s">
        <v>1265</v>
      </c>
      <c r="E17" s="95" t="s">
        <v>173</v>
      </c>
      <c r="F17" s="109">
        <v>43116</v>
      </c>
      <c r="G17" s="92">
        <v>1670000</v>
      </c>
      <c r="H17" s="94">
        <v>-3.109</v>
      </c>
      <c r="I17" s="92">
        <v>-51.920370000000005</v>
      </c>
      <c r="J17" s="93">
        <v>3.3480886780106738E-2</v>
      </c>
      <c r="K17" s="93">
        <f>I17/'סכום נכסי הקרן'!$C$42</f>
        <v>-8.6157183111833675E-5</v>
      </c>
      <c r="AW17" s="133"/>
      <c r="AY17" s="133"/>
    </row>
    <row r="18" spans="2:51" s="140" customFormat="1">
      <c r="B18" s="85" t="s">
        <v>1716</v>
      </c>
      <c r="C18" s="82" t="s">
        <v>1717</v>
      </c>
      <c r="D18" s="95" t="s">
        <v>1265</v>
      </c>
      <c r="E18" s="95" t="s">
        <v>173</v>
      </c>
      <c r="F18" s="109">
        <v>43116</v>
      </c>
      <c r="G18" s="92">
        <v>1674600</v>
      </c>
      <c r="H18" s="94">
        <v>-2.8106</v>
      </c>
      <c r="I18" s="92">
        <v>-47.065820000000002</v>
      </c>
      <c r="J18" s="93">
        <v>3.0350426829255713E-2</v>
      </c>
      <c r="K18" s="93">
        <f>I18/'סכום נכסי הקרן'!$C$42</f>
        <v>-7.8101494115866336E-5</v>
      </c>
      <c r="AW18" s="133"/>
      <c r="AY18" s="133"/>
    </row>
    <row r="19" spans="2:51" s="133" customFormat="1">
      <c r="B19" s="85" t="s">
        <v>1718</v>
      </c>
      <c r="C19" s="82" t="s">
        <v>1719</v>
      </c>
      <c r="D19" s="95" t="s">
        <v>1265</v>
      </c>
      <c r="E19" s="95" t="s">
        <v>173</v>
      </c>
      <c r="F19" s="109">
        <v>43122</v>
      </c>
      <c r="G19" s="92">
        <v>11393740</v>
      </c>
      <c r="H19" s="94">
        <v>-2.6981000000000002</v>
      </c>
      <c r="I19" s="92">
        <v>-307.41571999999996</v>
      </c>
      <c r="J19" s="93">
        <v>0.19823724129363857</v>
      </c>
      <c r="K19" s="93">
        <f>I19/'סכום נכסי הקרן'!$C$42</f>
        <v>-5.1012873135334322E-4</v>
      </c>
    </row>
    <row r="20" spans="2:51" s="133" customFormat="1">
      <c r="B20" s="85" t="s">
        <v>1720</v>
      </c>
      <c r="C20" s="82" t="s">
        <v>1721</v>
      </c>
      <c r="D20" s="95" t="s">
        <v>1265</v>
      </c>
      <c r="E20" s="95" t="s">
        <v>173</v>
      </c>
      <c r="F20" s="109">
        <v>43118</v>
      </c>
      <c r="G20" s="92">
        <v>1678300</v>
      </c>
      <c r="H20" s="94">
        <v>-2.6379999999999999</v>
      </c>
      <c r="I20" s="92">
        <v>-44.274329999999999</v>
      </c>
      <c r="J20" s="93">
        <v>2.8550332557242621E-2</v>
      </c>
      <c r="K20" s="93">
        <f>I20/'סכום נכסי הקרן'!$C$42</f>
        <v>-7.3469267591193016E-5</v>
      </c>
    </row>
    <row r="21" spans="2:51" s="133" customFormat="1">
      <c r="B21" s="85" t="s">
        <v>1722</v>
      </c>
      <c r="C21" s="82" t="s">
        <v>1723</v>
      </c>
      <c r="D21" s="95" t="s">
        <v>1265</v>
      </c>
      <c r="E21" s="95" t="s">
        <v>173</v>
      </c>
      <c r="F21" s="109">
        <v>43129</v>
      </c>
      <c r="G21" s="92">
        <v>2268955</v>
      </c>
      <c r="H21" s="94">
        <v>-3.6438999999999999</v>
      </c>
      <c r="I21" s="92">
        <v>-82.678570000000008</v>
      </c>
      <c r="J21" s="93">
        <v>5.3315333486859393E-2</v>
      </c>
      <c r="K21" s="93">
        <f>I21/'סכום נכסי הקרן'!$C$42</f>
        <v>-1.3719764891726615E-4</v>
      </c>
    </row>
    <row r="22" spans="2:51" s="133" customFormat="1">
      <c r="B22" s="85" t="s">
        <v>1724</v>
      </c>
      <c r="C22" s="82" t="s">
        <v>1725</v>
      </c>
      <c r="D22" s="95" t="s">
        <v>1265</v>
      </c>
      <c r="E22" s="95" t="s">
        <v>173</v>
      </c>
      <c r="F22" s="109">
        <v>43104</v>
      </c>
      <c r="G22" s="92">
        <v>1017450</v>
      </c>
      <c r="H22" s="94">
        <v>-1.802</v>
      </c>
      <c r="I22" s="92">
        <v>-18.33436</v>
      </c>
      <c r="J22" s="93">
        <v>1.1822924824027983E-2</v>
      </c>
      <c r="K22" s="93">
        <f>I22/'סכום נכסי הקרן'!$C$42</f>
        <v>-3.0424221009177683E-5</v>
      </c>
    </row>
    <row r="23" spans="2:51" s="133" customFormat="1">
      <c r="B23" s="85" t="s">
        <v>1726</v>
      </c>
      <c r="C23" s="82" t="s">
        <v>1727</v>
      </c>
      <c r="D23" s="95" t="s">
        <v>1265</v>
      </c>
      <c r="E23" s="95" t="s">
        <v>173</v>
      </c>
      <c r="F23" s="109">
        <v>43122</v>
      </c>
      <c r="G23" s="92">
        <v>11573940</v>
      </c>
      <c r="H23" s="94">
        <v>-3.0640000000000001</v>
      </c>
      <c r="I23" s="92">
        <v>-354.62959999999998</v>
      </c>
      <c r="J23" s="93">
        <v>0.22868314471708387</v>
      </c>
      <c r="K23" s="93">
        <f>I23/'סכום נכסי הקרן'!$C$42</f>
        <v>-5.8847591771931372E-4</v>
      </c>
    </row>
    <row r="24" spans="2:51" s="133" customFormat="1">
      <c r="B24" s="85" t="s">
        <v>1728</v>
      </c>
      <c r="C24" s="82" t="s">
        <v>1729</v>
      </c>
      <c r="D24" s="95" t="s">
        <v>1265</v>
      </c>
      <c r="E24" s="95" t="s">
        <v>173</v>
      </c>
      <c r="F24" s="109">
        <v>43136</v>
      </c>
      <c r="G24" s="92">
        <v>8721000</v>
      </c>
      <c r="H24" s="94">
        <v>-2.2545000000000002</v>
      </c>
      <c r="I24" s="92">
        <v>-196.61476000000002</v>
      </c>
      <c r="J24" s="93">
        <v>0.12678716501553935</v>
      </c>
      <c r="K24" s="93">
        <f>I24/'סכום נכסי הקרן'!$C$42</f>
        <v>-3.2626450620073068E-4</v>
      </c>
    </row>
    <row r="25" spans="2:51" s="133" customFormat="1">
      <c r="B25" s="85" t="s">
        <v>1730</v>
      </c>
      <c r="C25" s="82" t="s">
        <v>1731</v>
      </c>
      <c r="D25" s="95" t="s">
        <v>1265</v>
      </c>
      <c r="E25" s="95" t="s">
        <v>173</v>
      </c>
      <c r="F25" s="109">
        <v>43157</v>
      </c>
      <c r="G25" s="92">
        <v>865850</v>
      </c>
      <c r="H25" s="94">
        <v>-0.77749999999999997</v>
      </c>
      <c r="I25" s="92">
        <v>-6.7320500000000001</v>
      </c>
      <c r="J25" s="93">
        <v>4.34116713436398E-3</v>
      </c>
      <c r="K25" s="93">
        <f>I25/'סכום נכסי הקרן'!$C$42</f>
        <v>-1.117123134076317E-5</v>
      </c>
    </row>
    <row r="26" spans="2:51" s="133" customFormat="1">
      <c r="B26" s="85" t="s">
        <v>1732</v>
      </c>
      <c r="C26" s="82" t="s">
        <v>1733</v>
      </c>
      <c r="D26" s="95" t="s">
        <v>1265</v>
      </c>
      <c r="E26" s="95" t="s">
        <v>173</v>
      </c>
      <c r="F26" s="109">
        <v>43137</v>
      </c>
      <c r="G26" s="92">
        <v>3464650</v>
      </c>
      <c r="H26" s="94">
        <v>-0.89480000000000004</v>
      </c>
      <c r="I26" s="92">
        <v>-31.002669999999998</v>
      </c>
      <c r="J26" s="93">
        <v>1.9992093356634624E-2</v>
      </c>
      <c r="K26" s="93">
        <f>I26/'סכום נכסי הקרן'!$C$42</f>
        <v>-5.1446141777220615E-5</v>
      </c>
    </row>
    <row r="27" spans="2:51" s="133" customFormat="1">
      <c r="B27" s="85" t="s">
        <v>1734</v>
      </c>
      <c r="C27" s="82" t="s">
        <v>1735</v>
      </c>
      <c r="D27" s="95" t="s">
        <v>1265</v>
      </c>
      <c r="E27" s="95" t="s">
        <v>173</v>
      </c>
      <c r="F27" s="109">
        <v>43152</v>
      </c>
      <c r="G27" s="92">
        <v>695320</v>
      </c>
      <c r="H27" s="94">
        <v>-0.54810000000000003</v>
      </c>
      <c r="I27" s="92">
        <v>-3.8110999999999997</v>
      </c>
      <c r="J27" s="93">
        <v>2.4575904911244813E-3</v>
      </c>
      <c r="K27" s="93">
        <f>I27/'סכום נכסי הקרן'!$C$42</f>
        <v>-6.3241775926771948E-6</v>
      </c>
    </row>
    <row r="28" spans="2:51" s="133" customFormat="1">
      <c r="B28" s="85" t="s">
        <v>1736</v>
      </c>
      <c r="C28" s="82" t="s">
        <v>1737</v>
      </c>
      <c r="D28" s="95" t="s">
        <v>1265</v>
      </c>
      <c r="E28" s="95" t="s">
        <v>173</v>
      </c>
      <c r="F28" s="109">
        <v>43151</v>
      </c>
      <c r="G28" s="92">
        <v>1738450</v>
      </c>
      <c r="H28" s="94">
        <v>-0.58150000000000002</v>
      </c>
      <c r="I28" s="92">
        <v>-10.1083</v>
      </c>
      <c r="J28" s="93">
        <v>6.5183442999222256E-3</v>
      </c>
      <c r="K28" s="93">
        <f>I28/'סכום נכסי הקרן'!$C$42</f>
        <v>-1.6773814478774867E-5</v>
      </c>
    </row>
    <row r="29" spans="2:51" s="133" customFormat="1">
      <c r="B29" s="85" t="s">
        <v>1738</v>
      </c>
      <c r="C29" s="82" t="s">
        <v>1739</v>
      </c>
      <c r="D29" s="95" t="s">
        <v>1265</v>
      </c>
      <c r="E29" s="95" t="s">
        <v>173</v>
      </c>
      <c r="F29" s="109">
        <v>43152</v>
      </c>
      <c r="G29" s="92">
        <v>3132630</v>
      </c>
      <c r="H29" s="94">
        <v>-0.59650000000000003</v>
      </c>
      <c r="I29" s="92">
        <v>-18.686160000000001</v>
      </c>
      <c r="J29" s="93">
        <v>1.2049783299212994E-2</v>
      </c>
      <c r="K29" s="93">
        <f>I29/'סכום נכסי הקרן'!$C$42</f>
        <v>-3.1008001460255804E-5</v>
      </c>
    </row>
    <row r="30" spans="2:51" s="133" customFormat="1">
      <c r="B30" s="85" t="s">
        <v>1740</v>
      </c>
      <c r="C30" s="82" t="s">
        <v>1741</v>
      </c>
      <c r="D30" s="95" t="s">
        <v>1265</v>
      </c>
      <c r="E30" s="95" t="s">
        <v>173</v>
      </c>
      <c r="F30" s="109">
        <v>43172</v>
      </c>
      <c r="G30" s="92">
        <v>1229900</v>
      </c>
      <c r="H30" s="94">
        <v>2.2296999999999998</v>
      </c>
      <c r="I30" s="92">
        <v>27.423200000000001</v>
      </c>
      <c r="J30" s="93">
        <v>-1.7683869632443356E-2</v>
      </c>
      <c r="K30" s="93">
        <f>I30/'סכום נכסי הקרן'!$C$42</f>
        <v>4.5506333331454243E-5</v>
      </c>
    </row>
    <row r="31" spans="2:51" s="133" customFormat="1">
      <c r="B31" s="81"/>
      <c r="C31" s="82"/>
      <c r="D31" s="82"/>
      <c r="E31" s="82"/>
      <c r="F31" s="82"/>
      <c r="G31" s="92"/>
      <c r="H31" s="94"/>
      <c r="I31" s="82"/>
      <c r="J31" s="93"/>
      <c r="K31" s="82"/>
    </row>
    <row r="32" spans="2:51" s="133" customFormat="1">
      <c r="B32" s="100" t="s">
        <v>240</v>
      </c>
      <c r="C32" s="80"/>
      <c r="D32" s="80"/>
      <c r="E32" s="80"/>
      <c r="F32" s="80"/>
      <c r="G32" s="89"/>
      <c r="H32" s="91"/>
      <c r="I32" s="89">
        <v>-120.30871</v>
      </c>
      <c r="J32" s="90">
        <v>7.758115549197156E-2</v>
      </c>
      <c r="K32" s="90">
        <f>I32/'סכום נכסי הקרן'!$C$42</f>
        <v>-1.9964148093356218E-4</v>
      </c>
    </row>
    <row r="33" spans="2:11" s="133" customFormat="1">
      <c r="B33" s="85" t="s">
        <v>1742</v>
      </c>
      <c r="C33" s="82" t="s">
        <v>1743</v>
      </c>
      <c r="D33" s="95" t="s">
        <v>1265</v>
      </c>
      <c r="E33" s="95" t="s">
        <v>175</v>
      </c>
      <c r="F33" s="109">
        <v>43069</v>
      </c>
      <c r="G33" s="92">
        <v>230890.01</v>
      </c>
      <c r="H33" s="94">
        <v>-3.1755</v>
      </c>
      <c r="I33" s="92">
        <v>-7.3320200000000009</v>
      </c>
      <c r="J33" s="93">
        <v>4.7280582070096614E-3</v>
      </c>
      <c r="K33" s="93">
        <f>I33/'סכום נכסי הקרן'!$C$42</f>
        <v>-1.2166827580766984E-5</v>
      </c>
    </row>
    <row r="34" spans="2:11" s="133" customFormat="1">
      <c r="B34" s="85" t="s">
        <v>1744</v>
      </c>
      <c r="C34" s="82" t="s">
        <v>1745</v>
      </c>
      <c r="D34" s="95" t="s">
        <v>1265</v>
      </c>
      <c r="E34" s="95" t="s">
        <v>175</v>
      </c>
      <c r="F34" s="109">
        <v>43080</v>
      </c>
      <c r="G34" s="92">
        <v>1044852.76</v>
      </c>
      <c r="H34" s="94">
        <v>-3.6779999999999999</v>
      </c>
      <c r="I34" s="92">
        <v>-38.429259999999999</v>
      </c>
      <c r="J34" s="93">
        <v>2.4781135094054309E-2</v>
      </c>
      <c r="K34" s="93">
        <f>I34/'סכום נכסי הקרן'!$C$42</f>
        <v>-6.3769899765203227E-5</v>
      </c>
    </row>
    <row r="35" spans="2:11" s="133" customFormat="1">
      <c r="B35" s="85" t="s">
        <v>1746</v>
      </c>
      <c r="C35" s="82" t="s">
        <v>1747</v>
      </c>
      <c r="D35" s="95" t="s">
        <v>1265</v>
      </c>
      <c r="E35" s="95" t="s">
        <v>175</v>
      </c>
      <c r="F35" s="109">
        <v>43074</v>
      </c>
      <c r="G35" s="92">
        <v>285719.69</v>
      </c>
      <c r="H35" s="94">
        <v>-3.0893999999999999</v>
      </c>
      <c r="I35" s="92">
        <v>-8.8270599999999995</v>
      </c>
      <c r="J35" s="93">
        <v>5.6921357929692901E-3</v>
      </c>
      <c r="K35" s="93">
        <f>I35/'סכום נכסי הקרן'!$C$42</f>
        <v>-1.4647711962744919E-5</v>
      </c>
    </row>
    <row r="36" spans="2:11" s="133" customFormat="1">
      <c r="B36" s="85" t="s">
        <v>1748</v>
      </c>
      <c r="C36" s="82" t="s">
        <v>1749</v>
      </c>
      <c r="D36" s="95" t="s">
        <v>1265</v>
      </c>
      <c r="E36" s="95" t="s">
        <v>175</v>
      </c>
      <c r="F36" s="109">
        <v>43145</v>
      </c>
      <c r="G36" s="92">
        <v>238084</v>
      </c>
      <c r="H36" s="94">
        <v>-0.37580000000000002</v>
      </c>
      <c r="I36" s="92">
        <v>-0.89479999999999993</v>
      </c>
      <c r="J36" s="93">
        <v>5.7701240362577355E-4</v>
      </c>
      <c r="K36" s="93">
        <f>I36/'סכום נכסי הקרן'!$C$42</f>
        <v>-1.4848401012640848E-6</v>
      </c>
    </row>
    <row r="37" spans="2:11" s="133" customFormat="1">
      <c r="B37" s="85" t="s">
        <v>1750</v>
      </c>
      <c r="C37" s="82" t="s">
        <v>1751</v>
      </c>
      <c r="D37" s="95" t="s">
        <v>1265</v>
      </c>
      <c r="E37" s="95" t="s">
        <v>176</v>
      </c>
      <c r="F37" s="109">
        <v>43139</v>
      </c>
      <c r="G37" s="92">
        <v>444978</v>
      </c>
      <c r="H37" s="94">
        <v>1.2842</v>
      </c>
      <c r="I37" s="92">
        <v>5.7141899999999994</v>
      </c>
      <c r="J37" s="93">
        <v>-3.6847994039722384E-3</v>
      </c>
      <c r="K37" s="93">
        <f>I37/'סכום נכסי הקרן'!$C$42</f>
        <v>9.4821842403243417E-6</v>
      </c>
    </row>
    <row r="38" spans="2:11" s="133" customFormat="1">
      <c r="B38" s="85" t="s">
        <v>1752</v>
      </c>
      <c r="C38" s="82" t="s">
        <v>1753</v>
      </c>
      <c r="D38" s="95" t="s">
        <v>1265</v>
      </c>
      <c r="E38" s="95" t="s">
        <v>176</v>
      </c>
      <c r="F38" s="109">
        <v>43151</v>
      </c>
      <c r="G38" s="92">
        <v>296652</v>
      </c>
      <c r="H38" s="94">
        <v>0.2359</v>
      </c>
      <c r="I38" s="92">
        <v>0.69977999999999996</v>
      </c>
      <c r="J38" s="93">
        <v>-4.5125362070769318E-4</v>
      </c>
      <c r="K38" s="93">
        <f>I38/'סכום נכסי הקרן'!$C$42</f>
        <v>1.1612219558142393E-6</v>
      </c>
    </row>
    <row r="39" spans="2:11" s="133" customFormat="1">
      <c r="B39" s="85" t="s">
        <v>1754</v>
      </c>
      <c r="C39" s="82" t="s">
        <v>1755</v>
      </c>
      <c r="D39" s="95" t="s">
        <v>1265</v>
      </c>
      <c r="E39" s="95" t="s">
        <v>173</v>
      </c>
      <c r="F39" s="109">
        <v>43178</v>
      </c>
      <c r="G39" s="92">
        <v>244460.19</v>
      </c>
      <c r="H39" s="94">
        <v>-0.53969999999999996</v>
      </c>
      <c r="I39" s="92">
        <v>-1.31942</v>
      </c>
      <c r="J39" s="93">
        <v>8.5082890656226892E-4</v>
      </c>
      <c r="K39" s="93">
        <f>I39/'סכום נכסי הקרן'!$C$42</f>
        <v>-2.1894587912492836E-6</v>
      </c>
    </row>
    <row r="40" spans="2:11" s="133" customFormat="1">
      <c r="B40" s="85" t="s">
        <v>1756</v>
      </c>
      <c r="C40" s="82" t="s">
        <v>1757</v>
      </c>
      <c r="D40" s="95" t="s">
        <v>1265</v>
      </c>
      <c r="E40" s="95" t="s">
        <v>173</v>
      </c>
      <c r="F40" s="109">
        <v>43145</v>
      </c>
      <c r="G40" s="92">
        <v>1410071.78</v>
      </c>
      <c r="H40" s="94">
        <v>0.39839999999999998</v>
      </c>
      <c r="I40" s="92">
        <v>5.61707</v>
      </c>
      <c r="J40" s="93">
        <v>-3.622171504285007E-3</v>
      </c>
      <c r="K40" s="93">
        <f>I40/'סכום נכסי הקרן'!$C$42</f>
        <v>9.321022337513918E-6</v>
      </c>
    </row>
    <row r="41" spans="2:11" s="133" customFormat="1">
      <c r="B41" s="85" t="s">
        <v>1758</v>
      </c>
      <c r="C41" s="82" t="s">
        <v>1759</v>
      </c>
      <c r="D41" s="95" t="s">
        <v>1265</v>
      </c>
      <c r="E41" s="95" t="s">
        <v>173</v>
      </c>
      <c r="F41" s="109">
        <v>43132</v>
      </c>
      <c r="G41" s="92">
        <v>571744.67000000004</v>
      </c>
      <c r="H41" s="94">
        <v>4.6139000000000001</v>
      </c>
      <c r="I41" s="92">
        <v>26.379650000000002</v>
      </c>
      <c r="J41" s="93">
        <v>-1.7010935687647118E-2</v>
      </c>
      <c r="K41" s="93">
        <f>I41/'סכום נכסי הקרן'!$C$42</f>
        <v>4.3774655987160396E-5</v>
      </c>
    </row>
    <row r="42" spans="2:11" s="133" customFormat="1">
      <c r="B42" s="85" t="s">
        <v>1760</v>
      </c>
      <c r="C42" s="82" t="s">
        <v>1761</v>
      </c>
      <c r="D42" s="95" t="s">
        <v>1265</v>
      </c>
      <c r="E42" s="95" t="s">
        <v>173</v>
      </c>
      <c r="F42" s="109">
        <v>43102</v>
      </c>
      <c r="G42" s="92">
        <v>597380</v>
      </c>
      <c r="H42" s="94">
        <v>2.8866999999999998</v>
      </c>
      <c r="I42" s="92">
        <v>17.244439999999997</v>
      </c>
      <c r="J42" s="93">
        <v>-1.1120089152414433E-2</v>
      </c>
      <c r="K42" s="93">
        <f>I42/'סכום נכסי הקרן'!$C$42</f>
        <v>2.861559682146003E-5</v>
      </c>
    </row>
    <row r="43" spans="2:11" s="133" customFormat="1">
      <c r="B43" s="85" t="s">
        <v>1762</v>
      </c>
      <c r="C43" s="82" t="s">
        <v>1763</v>
      </c>
      <c r="D43" s="95" t="s">
        <v>1265</v>
      </c>
      <c r="E43" s="95" t="s">
        <v>175</v>
      </c>
      <c r="F43" s="109">
        <v>43108</v>
      </c>
      <c r="G43" s="92">
        <v>636341.48</v>
      </c>
      <c r="H43" s="94">
        <v>-2.4293</v>
      </c>
      <c r="I43" s="92">
        <v>-15.458399999999999</v>
      </c>
      <c r="J43" s="93">
        <v>9.9683600136440086E-3</v>
      </c>
      <c r="K43" s="93">
        <f>I43/'סכום נכסי הקרן'!$C$42</f>
        <v>-2.5651824118664206E-5</v>
      </c>
    </row>
    <row r="44" spans="2:11" s="133" customFormat="1">
      <c r="B44" s="85" t="s">
        <v>1764</v>
      </c>
      <c r="C44" s="82" t="s">
        <v>1765</v>
      </c>
      <c r="D44" s="95" t="s">
        <v>1265</v>
      </c>
      <c r="E44" s="95" t="s">
        <v>175</v>
      </c>
      <c r="F44" s="109">
        <v>43111</v>
      </c>
      <c r="G44" s="92">
        <v>938287.2</v>
      </c>
      <c r="H44" s="94">
        <v>-1.8867</v>
      </c>
      <c r="I44" s="92">
        <v>-17.702480000000001</v>
      </c>
      <c r="J44" s="93">
        <v>1.141545656564281E-2</v>
      </c>
      <c r="K44" s="93">
        <f>I44/'סכום נכסי הקרן'!$C$42</f>
        <v>-2.9375672994887618E-5</v>
      </c>
    </row>
    <row r="45" spans="2:11" s="133" customFormat="1">
      <c r="B45" s="85" t="s">
        <v>1766</v>
      </c>
      <c r="C45" s="82" t="s">
        <v>1767</v>
      </c>
      <c r="D45" s="95" t="s">
        <v>1265</v>
      </c>
      <c r="E45" s="95" t="s">
        <v>175</v>
      </c>
      <c r="F45" s="109">
        <v>43104</v>
      </c>
      <c r="G45" s="92">
        <v>1756262.06</v>
      </c>
      <c r="H45" s="94">
        <v>-1.4451000000000001</v>
      </c>
      <c r="I45" s="92">
        <v>-25.380380000000002</v>
      </c>
      <c r="J45" s="93">
        <v>1.6366555731711571E-2</v>
      </c>
      <c r="K45" s="93">
        <f>I45/'סכום נכסי הקרן'!$C$42</f>
        <v>-4.2116457319312649E-5</v>
      </c>
    </row>
    <row r="46" spans="2:11" s="133" customFormat="1">
      <c r="B46" s="85" t="s">
        <v>1768</v>
      </c>
      <c r="C46" s="82" t="s">
        <v>1769</v>
      </c>
      <c r="D46" s="95" t="s">
        <v>1265</v>
      </c>
      <c r="E46" s="95" t="s">
        <v>175</v>
      </c>
      <c r="F46" s="109">
        <v>43118</v>
      </c>
      <c r="G46" s="92">
        <v>647974.56999999995</v>
      </c>
      <c r="H46" s="94">
        <v>-0.48749999999999999</v>
      </c>
      <c r="I46" s="92">
        <v>-3.15903</v>
      </c>
      <c r="J46" s="93">
        <v>2.0371026971680016E-3</v>
      </c>
      <c r="K46" s="93">
        <f>I46/'סכום נכסי הקרן'!$C$42</f>
        <v>-5.2421260897365699E-6</v>
      </c>
    </row>
    <row r="47" spans="2:11" s="133" customFormat="1">
      <c r="B47" s="85" t="s">
        <v>1770</v>
      </c>
      <c r="C47" s="82" t="s">
        <v>1771</v>
      </c>
      <c r="D47" s="95" t="s">
        <v>1265</v>
      </c>
      <c r="E47" s="95" t="s">
        <v>175</v>
      </c>
      <c r="F47" s="109">
        <v>43115</v>
      </c>
      <c r="G47" s="92">
        <v>868309.4</v>
      </c>
      <c r="H47" s="94">
        <v>0.19070000000000001</v>
      </c>
      <c r="I47" s="92">
        <v>1.6561600000000001</v>
      </c>
      <c r="J47" s="93">
        <v>-1.0679759302512977E-3</v>
      </c>
      <c r="K47" s="93">
        <f>I47/'סכום נכסי הקרן'!$C$42</f>
        <v>2.7482485271675539E-6</v>
      </c>
    </row>
    <row r="48" spans="2:11" s="133" customFormat="1">
      <c r="B48" s="85" t="s">
        <v>1772</v>
      </c>
      <c r="C48" s="82" t="s">
        <v>1773</v>
      </c>
      <c r="D48" s="95" t="s">
        <v>1265</v>
      </c>
      <c r="E48" s="95" t="s">
        <v>175</v>
      </c>
      <c r="F48" s="109">
        <v>43165</v>
      </c>
      <c r="G48" s="92">
        <v>785241.95</v>
      </c>
      <c r="H48" s="94">
        <v>0.43819999999999998</v>
      </c>
      <c r="I48" s="92">
        <v>3.4406099999999999</v>
      </c>
      <c r="J48" s="93">
        <v>-2.2186797564135818E-3</v>
      </c>
      <c r="K48" s="93">
        <f>I48/'סכום נכסי הקרן'!$C$42</f>
        <v>5.7093827680042725E-6</v>
      </c>
    </row>
    <row r="49" spans="2:11" s="133" customFormat="1">
      <c r="B49" s="85" t="s">
        <v>1774</v>
      </c>
      <c r="C49" s="82" t="s">
        <v>1775</v>
      </c>
      <c r="D49" s="95" t="s">
        <v>1265</v>
      </c>
      <c r="E49" s="95" t="s">
        <v>175</v>
      </c>
      <c r="F49" s="109">
        <v>43167</v>
      </c>
      <c r="G49" s="92">
        <v>183770.67</v>
      </c>
      <c r="H49" s="94">
        <v>0.73399999999999999</v>
      </c>
      <c r="I49" s="92">
        <v>1.3488099999999998</v>
      </c>
      <c r="J49" s="93">
        <v>-8.697810685454623E-4</v>
      </c>
      <c r="K49" s="93">
        <f>I49/'סכום נכסי הקרן'!$C$42</f>
        <v>2.2382288522418534E-6</v>
      </c>
    </row>
    <row r="50" spans="2:11" s="133" customFormat="1">
      <c r="B50" s="85" t="s">
        <v>1776</v>
      </c>
      <c r="C50" s="82" t="s">
        <v>1777</v>
      </c>
      <c r="D50" s="95" t="s">
        <v>1265</v>
      </c>
      <c r="E50" s="95" t="s">
        <v>175</v>
      </c>
      <c r="F50" s="109">
        <v>43172</v>
      </c>
      <c r="G50" s="92">
        <v>2035845.74</v>
      </c>
      <c r="H50" s="94">
        <v>0.42399999999999999</v>
      </c>
      <c r="I50" s="92">
        <v>8.6313099999999991</v>
      </c>
      <c r="J50" s="93">
        <v>-5.56590626904244E-3</v>
      </c>
      <c r="K50" s="93">
        <f>I50/'סכום נכסי הקרן'!$C$42</f>
        <v>1.4322882447967935E-5</v>
      </c>
    </row>
    <row r="51" spans="2:11" s="133" customFormat="1">
      <c r="B51" s="85" t="s">
        <v>1778</v>
      </c>
      <c r="C51" s="82" t="s">
        <v>1779</v>
      </c>
      <c r="D51" s="95" t="s">
        <v>1265</v>
      </c>
      <c r="E51" s="95" t="s">
        <v>175</v>
      </c>
      <c r="F51" s="109">
        <v>43158</v>
      </c>
      <c r="G51" s="92">
        <v>1795666.3</v>
      </c>
      <c r="H51" s="94">
        <v>0.46589999999999998</v>
      </c>
      <c r="I51" s="92">
        <v>8.3653700000000004</v>
      </c>
      <c r="J51" s="93">
        <v>-5.3944146746970701E-3</v>
      </c>
      <c r="K51" s="93">
        <f>I51/'סכום נכסי הקרן'!$C$42</f>
        <v>1.3881578942681648E-5</v>
      </c>
    </row>
    <row r="52" spans="2:11" s="133" customFormat="1">
      <c r="B52" s="85" t="s">
        <v>1780</v>
      </c>
      <c r="C52" s="82" t="s">
        <v>1781</v>
      </c>
      <c r="D52" s="95" t="s">
        <v>1265</v>
      </c>
      <c r="E52" s="95" t="s">
        <v>175</v>
      </c>
      <c r="F52" s="109">
        <v>43173</v>
      </c>
      <c r="G52" s="92">
        <v>526345.18999999994</v>
      </c>
      <c r="H52" s="94">
        <v>0.61319999999999997</v>
      </c>
      <c r="I52" s="92">
        <v>3.2273200000000002</v>
      </c>
      <c r="J52" s="93">
        <v>-2.0811395512623288E-3</v>
      </c>
      <c r="K52" s="93">
        <f>I52/'סכום נכסי הקרן'!$C$42</f>
        <v>5.3554472011752427E-6</v>
      </c>
    </row>
    <row r="53" spans="2:11" s="133" customFormat="1">
      <c r="B53" s="85" t="s">
        <v>1782</v>
      </c>
      <c r="C53" s="82" t="s">
        <v>1783</v>
      </c>
      <c r="D53" s="95" t="s">
        <v>1265</v>
      </c>
      <c r="E53" s="95" t="s">
        <v>175</v>
      </c>
      <c r="F53" s="109">
        <v>43130</v>
      </c>
      <c r="G53" s="92">
        <v>263518.37</v>
      </c>
      <c r="H53" s="94">
        <v>1.0506</v>
      </c>
      <c r="I53" s="92">
        <v>2.7686500000000001</v>
      </c>
      <c r="J53" s="93">
        <v>-1.7853658820948795E-3</v>
      </c>
      <c r="K53" s="93">
        <f>I53/'סכום נכסי הקרן'!$C$42</f>
        <v>4.5943255994242386E-6</v>
      </c>
    </row>
    <row r="54" spans="2:11" s="133" customFormat="1">
      <c r="B54" s="85" t="s">
        <v>1784</v>
      </c>
      <c r="C54" s="82" t="s">
        <v>1785</v>
      </c>
      <c r="D54" s="95" t="s">
        <v>1265</v>
      </c>
      <c r="E54" s="95" t="s">
        <v>175</v>
      </c>
      <c r="F54" s="109">
        <v>43131</v>
      </c>
      <c r="G54" s="92">
        <v>263950.59999999998</v>
      </c>
      <c r="H54" s="94">
        <v>1.4971000000000001</v>
      </c>
      <c r="I54" s="92">
        <v>3.9516799999999996</v>
      </c>
      <c r="J54" s="93">
        <v>-2.5482436021009129E-3</v>
      </c>
      <c r="K54" s="93">
        <f>I54/'סכום נכסי הקרן'!$C$42</f>
        <v>6.5574574557032396E-6</v>
      </c>
    </row>
    <row r="55" spans="2:11" s="133" customFormat="1">
      <c r="B55" s="85" t="s">
        <v>1786</v>
      </c>
      <c r="C55" s="82" t="s">
        <v>1787</v>
      </c>
      <c r="D55" s="95" t="s">
        <v>1265</v>
      </c>
      <c r="E55" s="95" t="s">
        <v>175</v>
      </c>
      <c r="F55" s="109">
        <v>43146</v>
      </c>
      <c r="G55" s="92">
        <v>2214979.62</v>
      </c>
      <c r="H55" s="94">
        <v>1.6158999999999999</v>
      </c>
      <c r="I55" s="92">
        <v>35.792410000000004</v>
      </c>
      <c r="J55" s="93">
        <v>-2.3080760533816694E-2</v>
      </c>
      <c r="K55" s="93">
        <f>I55/'סכום נכסי הקרן'!$C$42</f>
        <v>5.939428440867865E-5</v>
      </c>
    </row>
    <row r="56" spans="2:11" s="133" customFormat="1">
      <c r="B56" s="85" t="s">
        <v>1788</v>
      </c>
      <c r="C56" s="82" t="s">
        <v>1789</v>
      </c>
      <c r="D56" s="95" t="s">
        <v>1265</v>
      </c>
      <c r="E56" s="95" t="s">
        <v>176</v>
      </c>
      <c r="F56" s="109">
        <v>43151</v>
      </c>
      <c r="G56" s="92">
        <v>295850.69</v>
      </c>
      <c r="H56" s="94">
        <v>-0.46750000000000003</v>
      </c>
      <c r="I56" s="92">
        <v>-1.3831099999999998</v>
      </c>
      <c r="J56" s="93">
        <v>8.918994474506523E-4</v>
      </c>
      <c r="K56" s="93">
        <f>I56/'סכום נכסי הקרן'!$C$42</f>
        <v>-2.2951466165169518E-6</v>
      </c>
    </row>
    <row r="57" spans="2:11" s="133" customFormat="1">
      <c r="B57" s="85" t="s">
        <v>1790</v>
      </c>
      <c r="C57" s="82" t="s">
        <v>1791</v>
      </c>
      <c r="D57" s="95" t="s">
        <v>1265</v>
      </c>
      <c r="E57" s="95" t="s">
        <v>176</v>
      </c>
      <c r="F57" s="109">
        <v>43136</v>
      </c>
      <c r="G57" s="92">
        <v>297474.15999999997</v>
      </c>
      <c r="H57" s="94">
        <v>7.9299999999999995E-2</v>
      </c>
      <c r="I57" s="92">
        <v>0.23586000000000001</v>
      </c>
      <c r="J57" s="93">
        <v>-1.520944853812863E-4</v>
      </c>
      <c r="K57" s="93">
        <f>I57/'סכום נכסי הקרן'!$C$42</f>
        <v>3.9138845136806785E-7</v>
      </c>
    </row>
    <row r="58" spans="2:11" s="133" customFormat="1">
      <c r="B58" s="85" t="s">
        <v>1792</v>
      </c>
      <c r="C58" s="82" t="s">
        <v>1793</v>
      </c>
      <c r="D58" s="95" t="s">
        <v>1265</v>
      </c>
      <c r="E58" s="95" t="s">
        <v>173</v>
      </c>
      <c r="F58" s="109">
        <v>43153</v>
      </c>
      <c r="G58" s="92">
        <v>985944.06</v>
      </c>
      <c r="H58" s="94">
        <v>-0.44140000000000001</v>
      </c>
      <c r="I58" s="92">
        <v>-4.35236</v>
      </c>
      <c r="J58" s="93">
        <v>2.8066223793525615E-3</v>
      </c>
      <c r="K58" s="93">
        <f>I58/'סכום נכסי הקרן'!$C$42</f>
        <v>-7.2223498693984721E-6</v>
      </c>
    </row>
    <row r="59" spans="2:11" s="133" customFormat="1">
      <c r="B59" s="85" t="s">
        <v>1794</v>
      </c>
      <c r="C59" s="82" t="s">
        <v>1795</v>
      </c>
      <c r="D59" s="95" t="s">
        <v>1265</v>
      </c>
      <c r="E59" s="95" t="s">
        <v>173</v>
      </c>
      <c r="F59" s="109">
        <v>43152</v>
      </c>
      <c r="G59" s="92">
        <v>491960</v>
      </c>
      <c r="H59" s="94">
        <v>-0.69440000000000002</v>
      </c>
      <c r="I59" s="92">
        <v>-3.4162399999999997</v>
      </c>
      <c r="J59" s="93">
        <v>2.2029647449290485E-3</v>
      </c>
      <c r="K59" s="93">
        <f>I59/'סכום נכסי הקרן'!$C$42</f>
        <v>-5.6689429453983209E-6</v>
      </c>
    </row>
    <row r="60" spans="2:11" s="133" customFormat="1">
      <c r="B60" s="85" t="s">
        <v>1796</v>
      </c>
      <c r="C60" s="82" t="s">
        <v>1797</v>
      </c>
      <c r="D60" s="95" t="s">
        <v>1265</v>
      </c>
      <c r="E60" s="95" t="s">
        <v>173</v>
      </c>
      <c r="F60" s="109">
        <v>43110</v>
      </c>
      <c r="G60" s="92">
        <v>175700</v>
      </c>
      <c r="H60" s="94">
        <v>-4.1586999999999996</v>
      </c>
      <c r="I60" s="92">
        <v>-7.3068400000000002</v>
      </c>
      <c r="J60" s="93">
        <v>4.7118208664606032E-3</v>
      </c>
      <c r="K60" s="93">
        <f>I60/'סכום נכסי הקרן'!$C$42</f>
        <v>-1.212504363603092E-5</v>
      </c>
    </row>
    <row r="61" spans="2:11" s="133" customFormat="1">
      <c r="B61" s="85" t="s">
        <v>1798</v>
      </c>
      <c r="C61" s="82" t="s">
        <v>1799</v>
      </c>
      <c r="D61" s="95" t="s">
        <v>1265</v>
      </c>
      <c r="E61" s="95" t="s">
        <v>173</v>
      </c>
      <c r="F61" s="109">
        <v>43109</v>
      </c>
      <c r="G61" s="92">
        <v>2190621.91</v>
      </c>
      <c r="H61" s="94">
        <v>-5.5651000000000002</v>
      </c>
      <c r="I61" s="92">
        <v>-121.90961999999999</v>
      </c>
      <c r="J61" s="93">
        <v>7.8613503421216674E-2</v>
      </c>
      <c r="K61" s="93">
        <f>I61/'סכום נכסי הקרן'!$C$42</f>
        <v>-2.022980470561758E-4</v>
      </c>
    </row>
    <row r="62" spans="2:11" s="133" customFormat="1">
      <c r="B62" s="85" t="s">
        <v>1800</v>
      </c>
      <c r="C62" s="82" t="s">
        <v>1801</v>
      </c>
      <c r="D62" s="95" t="s">
        <v>1265</v>
      </c>
      <c r="E62" s="95" t="s">
        <v>173</v>
      </c>
      <c r="F62" s="109">
        <v>43103</v>
      </c>
      <c r="G62" s="92">
        <v>351400</v>
      </c>
      <c r="H62" s="94">
        <v>2.4611000000000001</v>
      </c>
      <c r="I62" s="92">
        <v>8.6481299999999983</v>
      </c>
      <c r="J62" s="93">
        <v>-5.5767526577650429E-3</v>
      </c>
      <c r="K62" s="93">
        <f>I62/'סכום נכסי הקרן'!$C$42</f>
        <v>1.4350793724793215E-5</v>
      </c>
    </row>
    <row r="63" spans="2:11" s="133" customFormat="1">
      <c r="B63" s="85" t="s">
        <v>1802</v>
      </c>
      <c r="C63" s="82" t="s">
        <v>1803</v>
      </c>
      <c r="D63" s="95" t="s">
        <v>1265</v>
      </c>
      <c r="E63" s="95" t="s">
        <v>173</v>
      </c>
      <c r="F63" s="109">
        <v>43108</v>
      </c>
      <c r="G63" s="92">
        <v>140560</v>
      </c>
      <c r="H63" s="94">
        <v>2.0211000000000001</v>
      </c>
      <c r="I63" s="92">
        <v>2.8408699999999998</v>
      </c>
      <c r="J63" s="93">
        <v>-1.8319369994281977E-3</v>
      </c>
      <c r="K63" s="93">
        <f>I63/'סכום נכסי הקרן'!$C$42</f>
        <v>4.7141681923090081E-6</v>
      </c>
    </row>
    <row r="64" spans="2:11" s="133" customFormat="1">
      <c r="B64" s="81"/>
      <c r="C64" s="82"/>
      <c r="D64" s="82"/>
      <c r="E64" s="82"/>
      <c r="F64" s="82"/>
      <c r="G64" s="92"/>
      <c r="H64" s="94"/>
      <c r="I64" s="82"/>
      <c r="J64" s="93"/>
      <c r="K64" s="82"/>
    </row>
    <row r="65" spans="2:11" s="133" customFormat="1">
      <c r="B65" s="100" t="s">
        <v>238</v>
      </c>
      <c r="C65" s="80"/>
      <c r="D65" s="80"/>
      <c r="E65" s="80"/>
      <c r="F65" s="80"/>
      <c r="G65" s="89"/>
      <c r="H65" s="91"/>
      <c r="I65" s="89">
        <v>-5.3878900000000005</v>
      </c>
      <c r="J65" s="90">
        <v>3.4743846215593089E-3</v>
      </c>
      <c r="K65" s="90">
        <f>I65/'סכום נכסי הקרן'!$C$42</f>
        <v>-8.9407187451941793E-6</v>
      </c>
    </row>
    <row r="66" spans="2:11" s="133" customFormat="1">
      <c r="B66" s="85" t="s">
        <v>1923</v>
      </c>
      <c r="C66" s="82" t="s">
        <v>1804</v>
      </c>
      <c r="D66" s="95" t="s">
        <v>1265</v>
      </c>
      <c r="E66" s="95" t="s">
        <v>174</v>
      </c>
      <c r="F66" s="109">
        <v>43108</v>
      </c>
      <c r="G66" s="92">
        <v>338.42</v>
      </c>
      <c r="H66" s="94">
        <v>997.07920000000001</v>
      </c>
      <c r="I66" s="92">
        <v>-5.3878900000000005</v>
      </c>
      <c r="J66" s="93">
        <v>3.4743846215593089E-3</v>
      </c>
      <c r="K66" s="93">
        <f>I66/'סכום נכסי הקרן'!$C$42</f>
        <v>-8.9407187451941793E-6</v>
      </c>
    </row>
    <row r="67" spans="2:11" s="133" customFormat="1">
      <c r="B67" s="81"/>
      <c r="C67" s="82"/>
      <c r="D67" s="82"/>
      <c r="E67" s="82"/>
      <c r="F67" s="82"/>
      <c r="G67" s="92"/>
      <c r="H67" s="94"/>
      <c r="I67" s="82"/>
      <c r="J67" s="93"/>
      <c r="K67" s="82"/>
    </row>
    <row r="68" spans="2:11" s="133" customFormat="1">
      <c r="B68" s="79" t="s">
        <v>247</v>
      </c>
      <c r="C68" s="80"/>
      <c r="D68" s="80"/>
      <c r="E68" s="80"/>
      <c r="F68" s="80"/>
      <c r="G68" s="89"/>
      <c r="H68" s="91"/>
      <c r="I68" s="89">
        <v>-149.60847000000001</v>
      </c>
      <c r="J68" s="90">
        <v>9.647512614827275E-2</v>
      </c>
      <c r="K68" s="90">
        <f>I68/'סכום נכסי הקרן'!$C$42</f>
        <v>-2.4826179676437735E-4</v>
      </c>
    </row>
    <row r="69" spans="2:11" s="133" customFormat="1">
      <c r="B69" s="100" t="s">
        <v>237</v>
      </c>
      <c r="C69" s="80"/>
      <c r="D69" s="80"/>
      <c r="E69" s="80"/>
      <c r="F69" s="80"/>
      <c r="G69" s="89"/>
      <c r="H69" s="91"/>
      <c r="I69" s="89">
        <v>-149.60847000000001</v>
      </c>
      <c r="J69" s="90">
        <v>9.647512614827275E-2</v>
      </c>
      <c r="K69" s="90">
        <f>I69/'סכום נכסי הקרן'!$C$42</f>
        <v>-2.4826179676437735E-4</v>
      </c>
    </row>
    <row r="70" spans="2:11" s="133" customFormat="1">
      <c r="B70" s="85" t="s">
        <v>1805</v>
      </c>
      <c r="C70" s="82" t="s">
        <v>1806</v>
      </c>
      <c r="D70" s="95" t="s">
        <v>1265</v>
      </c>
      <c r="E70" s="95" t="s">
        <v>173</v>
      </c>
      <c r="F70" s="109">
        <v>42844</v>
      </c>
      <c r="G70" s="92">
        <v>2053659.44</v>
      </c>
      <c r="H70" s="94">
        <v>-7.2850000000000001</v>
      </c>
      <c r="I70" s="92">
        <v>-149.60847000000001</v>
      </c>
      <c r="J70" s="93">
        <v>9.647512614827275E-2</v>
      </c>
      <c r="K70" s="93">
        <f>I70/'סכום נכסי הקרן'!$C$42</f>
        <v>-2.4826179676437735E-4</v>
      </c>
    </row>
    <row r="71" spans="2:11" s="133" customFormat="1">
      <c r="B71" s="134"/>
    </row>
    <row r="72" spans="2:11" s="133" customFormat="1">
      <c r="B72" s="134"/>
    </row>
    <row r="73" spans="2:11" s="133" customFormat="1">
      <c r="B73" s="134"/>
    </row>
    <row r="74" spans="2:11" s="133" customFormat="1">
      <c r="B74" s="135" t="s">
        <v>265</v>
      </c>
    </row>
    <row r="75" spans="2:11" s="133" customFormat="1">
      <c r="B75" s="135" t="s">
        <v>122</v>
      </c>
    </row>
    <row r="76" spans="2:11" s="133" customFormat="1">
      <c r="B76" s="135" t="s">
        <v>248</v>
      </c>
    </row>
    <row r="77" spans="2:11">
      <c r="B77" s="97" t="s">
        <v>256</v>
      </c>
      <c r="C77" s="1"/>
      <c r="D77" s="1"/>
    </row>
    <row r="78" spans="2:11">
      <c r="C78" s="1"/>
      <c r="D78" s="1"/>
    </row>
    <row r="79" spans="2:11">
      <c r="C79" s="1"/>
      <c r="D79" s="1"/>
    </row>
    <row r="80" spans="2:11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H41:XFD44 D1:XFD40 A1:B1048576 D41:AF44 D45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5" t="s">
        <v>189</v>
      </c>
      <c r="C1" s="76" t="s" vm="1">
        <v>266</v>
      </c>
    </row>
    <row r="2" spans="2:78">
      <c r="B2" s="55" t="s">
        <v>188</v>
      </c>
      <c r="C2" s="76" t="s">
        <v>267</v>
      </c>
    </row>
    <row r="3" spans="2:78">
      <c r="B3" s="55" t="s">
        <v>190</v>
      </c>
      <c r="C3" s="76" t="s">
        <v>268</v>
      </c>
    </row>
    <row r="4" spans="2:78">
      <c r="B4" s="55" t="s">
        <v>191</v>
      </c>
      <c r="C4" s="76">
        <v>2145</v>
      </c>
    </row>
    <row r="6" spans="2:78" ht="26.25" customHeight="1">
      <c r="B6" s="196" t="s">
        <v>220</v>
      </c>
      <c r="C6" s="197"/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7"/>
      <c r="P6" s="197"/>
      <c r="Q6" s="198"/>
    </row>
    <row r="7" spans="2:78" ht="26.25" customHeight="1">
      <c r="B7" s="196" t="s">
        <v>110</v>
      </c>
      <c r="C7" s="197"/>
      <c r="D7" s="197"/>
      <c r="E7" s="197"/>
      <c r="F7" s="197"/>
      <c r="G7" s="197"/>
      <c r="H7" s="197"/>
      <c r="I7" s="197"/>
      <c r="J7" s="197"/>
      <c r="K7" s="197"/>
      <c r="L7" s="197"/>
      <c r="M7" s="197"/>
      <c r="N7" s="197"/>
      <c r="O7" s="197"/>
      <c r="P7" s="197"/>
      <c r="Q7" s="198"/>
    </row>
    <row r="8" spans="2:78" s="3" customFormat="1" ht="47.25">
      <c r="B8" s="21" t="s">
        <v>126</v>
      </c>
      <c r="C8" s="29" t="s">
        <v>50</v>
      </c>
      <c r="D8" s="29" t="s">
        <v>55</v>
      </c>
      <c r="E8" s="29" t="s">
        <v>15</v>
      </c>
      <c r="F8" s="29" t="s">
        <v>71</v>
      </c>
      <c r="G8" s="29" t="s">
        <v>112</v>
      </c>
      <c r="H8" s="29" t="s">
        <v>18</v>
      </c>
      <c r="I8" s="29" t="s">
        <v>111</v>
      </c>
      <c r="J8" s="29" t="s">
        <v>17</v>
      </c>
      <c r="K8" s="29" t="s">
        <v>19</v>
      </c>
      <c r="L8" s="29" t="s">
        <v>250</v>
      </c>
      <c r="M8" s="29" t="s">
        <v>249</v>
      </c>
      <c r="N8" s="29" t="s">
        <v>120</v>
      </c>
      <c r="O8" s="29" t="s">
        <v>64</v>
      </c>
      <c r="P8" s="29" t="s">
        <v>192</v>
      </c>
      <c r="Q8" s="30" t="s">
        <v>194</v>
      </c>
      <c r="R8" s="1"/>
      <c r="S8" s="1"/>
      <c r="T8" s="1"/>
      <c r="U8" s="1"/>
      <c r="V8" s="1"/>
    </row>
    <row r="9" spans="2:78" s="3" customFormat="1" ht="18.75" customHeight="1">
      <c r="B9" s="14"/>
      <c r="C9" s="15"/>
      <c r="D9" s="15"/>
      <c r="E9" s="15"/>
      <c r="F9" s="15"/>
      <c r="G9" s="15" t="s">
        <v>22</v>
      </c>
      <c r="H9" s="15" t="s">
        <v>21</v>
      </c>
      <c r="I9" s="15"/>
      <c r="J9" s="15" t="s">
        <v>20</v>
      </c>
      <c r="K9" s="15" t="s">
        <v>20</v>
      </c>
      <c r="L9" s="15" t="s">
        <v>257</v>
      </c>
      <c r="M9" s="15"/>
      <c r="N9" s="15" t="s">
        <v>253</v>
      </c>
      <c r="O9" s="15" t="s">
        <v>20</v>
      </c>
      <c r="P9" s="31" t="s">
        <v>20</v>
      </c>
      <c r="Q9" s="16" t="s">
        <v>20</v>
      </c>
      <c r="R9" s="1"/>
      <c r="S9" s="1"/>
      <c r="T9" s="1"/>
      <c r="U9" s="1"/>
      <c r="V9" s="1"/>
    </row>
    <row r="10" spans="2:78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9" t="s">
        <v>14</v>
      </c>
      <c r="Q10" s="19" t="s">
        <v>123</v>
      </c>
      <c r="R10" s="1"/>
      <c r="S10" s="1"/>
      <c r="T10" s="1"/>
      <c r="U10" s="1"/>
      <c r="V10" s="1"/>
    </row>
    <row r="11" spans="2:78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1"/>
      <c r="S11" s="1"/>
      <c r="T11" s="1"/>
      <c r="U11" s="1"/>
      <c r="V11" s="1"/>
      <c r="BZ11" s="1"/>
    </row>
    <row r="12" spans="2:78" ht="18" customHeight="1">
      <c r="B12" s="97" t="s">
        <v>265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</row>
    <row r="13" spans="2:78">
      <c r="B13" s="97" t="s">
        <v>122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</row>
    <row r="14" spans="2:78">
      <c r="B14" s="97" t="s">
        <v>248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</row>
    <row r="15" spans="2:78">
      <c r="B15" s="97" t="s">
        <v>256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</row>
    <row r="16" spans="2:7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</row>
    <row r="17" spans="2:17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</row>
    <row r="18" spans="2:17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</row>
    <row r="19" spans="2:17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</row>
    <row r="20" spans="2:17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</row>
    <row r="21" spans="2:17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</row>
    <row r="22" spans="2:17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</row>
    <row r="23" spans="2:17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</row>
    <row r="24" spans="2:17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</row>
    <row r="25" spans="2:17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</row>
    <row r="26" spans="2:17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</row>
    <row r="27" spans="2:17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</row>
    <row r="28" spans="2:17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</row>
    <row r="29" spans="2:17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</row>
    <row r="30" spans="2:17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</row>
    <row r="31" spans="2:17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</row>
    <row r="32" spans="2:17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</row>
    <row r="33" spans="2:17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</row>
    <row r="34" spans="2:17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</row>
    <row r="35" spans="2:17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</row>
    <row r="36" spans="2:17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</row>
    <row r="37" spans="2:17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</row>
    <row r="38" spans="2:17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</row>
    <row r="39" spans="2:17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</row>
    <row r="40" spans="2:17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</row>
    <row r="41" spans="2:17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</row>
    <row r="42" spans="2:17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</row>
    <row r="43" spans="2:17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</row>
    <row r="44" spans="2:17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</row>
    <row r="45" spans="2:17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</row>
    <row r="46" spans="2:17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</row>
    <row r="47" spans="2:17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</row>
    <row r="48" spans="2:17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</row>
    <row r="49" spans="2:17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</row>
    <row r="50" spans="2:17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</row>
    <row r="51" spans="2:17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</row>
    <row r="52" spans="2:17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</row>
    <row r="53" spans="2:17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</row>
    <row r="54" spans="2:17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</row>
    <row r="55" spans="2:17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</row>
    <row r="56" spans="2:17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</row>
    <row r="57" spans="2:17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</row>
    <row r="58" spans="2:17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</row>
    <row r="59" spans="2:17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</row>
    <row r="60" spans="2:17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</row>
    <row r="61" spans="2:17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</row>
    <row r="62" spans="2:17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</row>
    <row r="63" spans="2:17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</row>
    <row r="64" spans="2:17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</row>
    <row r="65" spans="2:17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</row>
    <row r="66" spans="2:17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</row>
    <row r="67" spans="2:17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</row>
    <row r="68" spans="2:17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</row>
    <row r="69" spans="2:17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</row>
    <row r="70" spans="2:17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</row>
    <row r="71" spans="2:17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</row>
    <row r="72" spans="2:17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</row>
    <row r="73" spans="2:17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</row>
    <row r="74" spans="2:17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</row>
    <row r="75" spans="2:17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</row>
    <row r="76" spans="2:17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</row>
    <row r="77" spans="2:17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</row>
    <row r="78" spans="2:17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</row>
    <row r="79" spans="2:17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</row>
    <row r="80" spans="2:17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</row>
    <row r="81" spans="2:17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</row>
    <row r="82" spans="2:17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</row>
    <row r="83" spans="2:17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</row>
    <row r="84" spans="2:17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</row>
    <row r="85" spans="2:17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</row>
    <row r="86" spans="2:17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</row>
    <row r="87" spans="2:17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</row>
    <row r="88" spans="2:17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</row>
    <row r="89" spans="2:17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</row>
    <row r="90" spans="2:17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</row>
    <row r="91" spans="2:17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</row>
    <row r="92" spans="2:17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</row>
    <row r="93" spans="2:17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</row>
    <row r="94" spans="2:17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</row>
    <row r="95" spans="2:17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</row>
    <row r="96" spans="2:17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</row>
    <row r="97" spans="2:17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</row>
    <row r="98" spans="2:17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</row>
    <row r="99" spans="2:17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</row>
    <row r="100" spans="2:17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</row>
    <row r="101" spans="2:17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</row>
    <row r="102" spans="2:17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</row>
    <row r="103" spans="2:17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</row>
    <row r="104" spans="2:17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</row>
    <row r="105" spans="2:17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</row>
    <row r="106" spans="2:17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</row>
    <row r="107" spans="2:17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</row>
    <row r="108" spans="2:17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</row>
    <row r="109" spans="2:17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</row>
    <row r="110" spans="2:17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4" type="noConversion"/>
  <conditionalFormatting sqref="B16:B110">
    <cfRule type="cellIs" dxfId="9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B171"/>
  <sheetViews>
    <sheetView rightToLeft="1" zoomScale="90" zoomScaleNormal="90" workbookViewId="0">
      <pane ySplit="9" topLeftCell="A10" activePane="bottomLeft" state="frozen"/>
      <selection pane="bottomLeft" activeCell="C19" sqref="C19"/>
    </sheetView>
  </sheetViews>
  <sheetFormatPr defaultColWidth="9.140625" defaultRowHeight="18"/>
  <cols>
    <col min="1" max="1" width="13" style="126" customWidth="1"/>
    <col min="2" max="2" width="46" style="2" bestFit="1" customWidth="1"/>
    <col min="3" max="3" width="41.7109375" style="2" bestFit="1" customWidth="1"/>
    <col min="4" max="4" width="10.140625" style="2" bestFit="1" customWidth="1"/>
    <col min="5" max="5" width="12.7109375" style="2" bestFit="1" customWidth="1"/>
    <col min="6" max="6" width="8.7109375" style="1" bestFit="1" customWidth="1"/>
    <col min="7" max="7" width="11.28515625" style="1" bestFit="1" customWidth="1"/>
    <col min="8" max="8" width="14.42578125" style="1" customWidth="1"/>
    <col min="9" max="9" width="6.140625" style="1" bestFit="1" customWidth="1"/>
    <col min="10" max="10" width="12" style="1" bestFit="1" customWidth="1"/>
    <col min="11" max="11" width="6.85546875" style="1" bestFit="1" customWidth="1"/>
    <col min="12" max="12" width="10.85546875" style="1" bestFit="1" customWidth="1"/>
    <col min="13" max="13" width="13.140625" style="1" bestFit="1" customWidth="1"/>
    <col min="14" max="14" width="7.28515625" style="1" bestFit="1" customWidth="1"/>
    <col min="15" max="15" width="10.140625" style="1" bestFit="1" customWidth="1"/>
    <col min="16" max="16" width="9.140625" style="1" bestFit="1" customWidth="1"/>
    <col min="17" max="17" width="10.42578125" style="1" bestFit="1" customWidth="1"/>
    <col min="18" max="18" width="7.57031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54">
      <c r="B1" s="55" t="s">
        <v>189</v>
      </c>
      <c r="C1" s="76" t="s" vm="1">
        <v>266</v>
      </c>
    </row>
    <row r="2" spans="1:54">
      <c r="B2" s="55" t="s">
        <v>188</v>
      </c>
      <c r="C2" s="76" t="s">
        <v>267</v>
      </c>
    </row>
    <row r="3" spans="1:54">
      <c r="B3" s="55" t="s">
        <v>190</v>
      </c>
      <c r="C3" s="76" t="s">
        <v>268</v>
      </c>
    </row>
    <row r="4" spans="1:54">
      <c r="B4" s="55" t="s">
        <v>191</v>
      </c>
      <c r="C4" s="76">
        <v>2145</v>
      </c>
    </row>
    <row r="6" spans="1:54" ht="26.25" customHeight="1">
      <c r="B6" s="196" t="s">
        <v>221</v>
      </c>
      <c r="C6" s="197"/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7"/>
      <c r="P6" s="197"/>
      <c r="Q6" s="198"/>
    </row>
    <row r="7" spans="1:54" s="3" customFormat="1" ht="63">
      <c r="A7" s="127"/>
      <c r="B7" s="21" t="s">
        <v>126</v>
      </c>
      <c r="C7" s="29" t="s">
        <v>233</v>
      </c>
      <c r="D7" s="29" t="s">
        <v>50</v>
      </c>
      <c r="E7" s="29" t="s">
        <v>127</v>
      </c>
      <c r="F7" s="29" t="s">
        <v>15</v>
      </c>
      <c r="G7" s="29" t="s">
        <v>112</v>
      </c>
      <c r="H7" s="29" t="s">
        <v>71</v>
      </c>
      <c r="I7" s="29" t="s">
        <v>18</v>
      </c>
      <c r="J7" s="29" t="s">
        <v>111</v>
      </c>
      <c r="K7" s="12" t="s">
        <v>38</v>
      </c>
      <c r="L7" s="69" t="s">
        <v>19</v>
      </c>
      <c r="M7" s="29" t="s">
        <v>250</v>
      </c>
      <c r="N7" s="29" t="s">
        <v>249</v>
      </c>
      <c r="O7" s="29" t="s">
        <v>120</v>
      </c>
      <c r="P7" s="29" t="s">
        <v>192</v>
      </c>
      <c r="Q7" s="30" t="s">
        <v>194</v>
      </c>
      <c r="R7" s="1"/>
      <c r="BA7" s="3" t="s">
        <v>172</v>
      </c>
      <c r="BB7" s="3" t="s">
        <v>174</v>
      </c>
    </row>
    <row r="8" spans="1:54" s="3" customFormat="1" ht="24" customHeight="1">
      <c r="A8" s="127"/>
      <c r="B8" s="14"/>
      <c r="C8" s="68"/>
      <c r="D8" s="15"/>
      <c r="E8" s="15"/>
      <c r="F8" s="15"/>
      <c r="G8" s="15" t="s">
        <v>22</v>
      </c>
      <c r="H8" s="15"/>
      <c r="I8" s="15" t="s">
        <v>21</v>
      </c>
      <c r="J8" s="15"/>
      <c r="K8" s="15" t="s">
        <v>20</v>
      </c>
      <c r="L8" s="15" t="s">
        <v>20</v>
      </c>
      <c r="M8" s="15" t="s">
        <v>257</v>
      </c>
      <c r="N8" s="15"/>
      <c r="O8" s="15" t="s">
        <v>253</v>
      </c>
      <c r="P8" s="31" t="s">
        <v>20</v>
      </c>
      <c r="Q8" s="16" t="s">
        <v>20</v>
      </c>
      <c r="R8" s="1"/>
      <c r="BA8" s="3" t="s">
        <v>170</v>
      </c>
      <c r="BB8" s="3" t="s">
        <v>173</v>
      </c>
    </row>
    <row r="9" spans="1:54" s="4" customFormat="1" ht="18" customHeight="1">
      <c r="A9" s="128"/>
      <c r="B9" s="17"/>
      <c r="C9" s="12" t="s">
        <v>1</v>
      </c>
      <c r="D9" s="12" t="s">
        <v>2</v>
      </c>
      <c r="E9" s="12" t="s">
        <v>3</v>
      </c>
      <c r="F9" s="12" t="s">
        <v>4</v>
      </c>
      <c r="G9" s="18" t="s">
        <v>5</v>
      </c>
      <c r="H9" s="18" t="s">
        <v>6</v>
      </c>
      <c r="I9" s="18" t="s">
        <v>7</v>
      </c>
      <c r="J9" s="18" t="s">
        <v>8</v>
      </c>
      <c r="K9" s="18" t="s">
        <v>9</v>
      </c>
      <c r="L9" s="18" t="s">
        <v>10</v>
      </c>
      <c r="M9" s="19" t="s">
        <v>11</v>
      </c>
      <c r="N9" s="19" t="s">
        <v>12</v>
      </c>
      <c r="O9" s="19" t="s">
        <v>13</v>
      </c>
      <c r="P9" s="19" t="s">
        <v>14</v>
      </c>
      <c r="Q9" s="19" t="s">
        <v>123</v>
      </c>
      <c r="R9" s="1"/>
      <c r="BA9" s="4" t="s">
        <v>171</v>
      </c>
      <c r="BB9" s="4" t="s">
        <v>175</v>
      </c>
    </row>
    <row r="10" spans="1:54" s="132" customFormat="1" ht="18" customHeight="1">
      <c r="A10" s="141"/>
      <c r="B10" s="77" t="s">
        <v>44</v>
      </c>
      <c r="C10" s="78"/>
      <c r="D10" s="78"/>
      <c r="E10" s="78"/>
      <c r="F10" s="78"/>
      <c r="G10" s="78"/>
      <c r="H10" s="78"/>
      <c r="I10" s="86">
        <v>5.8861698651896504</v>
      </c>
      <c r="J10" s="78"/>
      <c r="K10" s="78"/>
      <c r="L10" s="101">
        <v>5.1007410008170384E-2</v>
      </c>
      <c r="M10" s="86"/>
      <c r="N10" s="88"/>
      <c r="O10" s="86">
        <v>32419.013050000001</v>
      </c>
      <c r="P10" s="87">
        <f>O10/$O$10</f>
        <v>1</v>
      </c>
      <c r="Q10" s="87">
        <f>O10/'סכום נכסי הקרן'!$C$42</f>
        <v>5.3796435650473505E-2</v>
      </c>
      <c r="R10" s="133"/>
      <c r="BA10" s="133" t="s">
        <v>30</v>
      </c>
      <c r="BB10" s="132" t="s">
        <v>176</v>
      </c>
    </row>
    <row r="11" spans="1:54" s="133" customFormat="1" ht="21.75" customHeight="1">
      <c r="A11" s="142"/>
      <c r="B11" s="79" t="s">
        <v>42</v>
      </c>
      <c r="C11" s="80"/>
      <c r="D11" s="80"/>
      <c r="E11" s="80"/>
      <c r="F11" s="80"/>
      <c r="G11" s="80"/>
      <c r="H11" s="80"/>
      <c r="I11" s="89">
        <v>5.9657853926776792</v>
      </c>
      <c r="J11" s="80"/>
      <c r="K11" s="80"/>
      <c r="L11" s="102">
        <v>5.0685315560074204E-2</v>
      </c>
      <c r="M11" s="89"/>
      <c r="N11" s="91"/>
      <c r="O11" s="89">
        <f>O12+O27+O146</f>
        <v>29982.444399999997</v>
      </c>
      <c r="P11" s="90">
        <f t="shared" ref="P11:P25" si="0">O11/$O$10</f>
        <v>0.92484136866714384</v>
      </c>
      <c r="Q11" s="90">
        <f>O11/'סכום נכסי הקרן'!$C$42</f>
        <v>4.9753169176397848E-2</v>
      </c>
      <c r="BB11" s="133" t="s">
        <v>182</v>
      </c>
    </row>
    <row r="12" spans="1:54" s="133" customFormat="1">
      <c r="A12" s="142"/>
      <c r="B12" s="100" t="s">
        <v>39</v>
      </c>
      <c r="C12" s="80"/>
      <c r="D12" s="80"/>
      <c r="E12" s="80"/>
      <c r="F12" s="80"/>
      <c r="G12" s="80"/>
      <c r="H12" s="80"/>
      <c r="I12" s="89">
        <v>8.7834047794715122</v>
      </c>
      <c r="J12" s="80"/>
      <c r="K12" s="102">
        <v>2.982562558411463E-2</v>
      </c>
      <c r="L12" s="102">
        <v>2.982562558411463E-2</v>
      </c>
      <c r="M12" s="89"/>
      <c r="N12" s="91"/>
      <c r="O12" s="89">
        <v>7372.600489999998</v>
      </c>
      <c r="P12" s="90">
        <f t="shared" si="0"/>
        <v>0.22741594503907939</v>
      </c>
      <c r="Q12" s="90">
        <f>O12/'סכום נכסי הקרן'!$C$42</f>
        <v>1.2234167253186455E-2</v>
      </c>
      <c r="BB12" s="133" t="s">
        <v>177</v>
      </c>
    </row>
    <row r="13" spans="1:54" s="133" customFormat="1">
      <c r="A13" s="142"/>
      <c r="B13" s="85" t="s">
        <v>1924</v>
      </c>
      <c r="C13" s="95" t="s">
        <v>1854</v>
      </c>
      <c r="D13" s="82">
        <v>6028</v>
      </c>
      <c r="E13" s="82"/>
      <c r="F13" s="82" t="s">
        <v>1563</v>
      </c>
      <c r="G13" s="109">
        <v>43100</v>
      </c>
      <c r="H13" s="82"/>
      <c r="I13" s="92">
        <v>9.85</v>
      </c>
      <c r="J13" s="95" t="s">
        <v>174</v>
      </c>
      <c r="K13" s="96">
        <v>3.9599999999999996E-2</v>
      </c>
      <c r="L13" s="96">
        <v>3.9599999999999996E-2</v>
      </c>
      <c r="M13" s="92">
        <v>250298.65</v>
      </c>
      <c r="N13" s="94">
        <v>101.88</v>
      </c>
      <c r="O13" s="92">
        <v>255.00426000000002</v>
      </c>
      <c r="P13" s="93">
        <f t="shared" si="0"/>
        <v>7.8658859727378412E-3</v>
      </c>
      <c r="Q13" s="93">
        <f>O13/'סכום נכסי הקרן'!$C$42</f>
        <v>4.2315662856635348E-4</v>
      </c>
      <c r="BB13" s="133" t="s">
        <v>178</v>
      </c>
    </row>
    <row r="14" spans="1:54" s="133" customFormat="1">
      <c r="A14" s="142"/>
      <c r="B14" s="85" t="s">
        <v>1924</v>
      </c>
      <c r="C14" s="95" t="s">
        <v>1854</v>
      </c>
      <c r="D14" s="82">
        <v>5212</v>
      </c>
      <c r="E14" s="82"/>
      <c r="F14" s="82" t="s">
        <v>1563</v>
      </c>
      <c r="G14" s="109">
        <v>42643</v>
      </c>
      <c r="H14" s="82"/>
      <c r="I14" s="92">
        <v>8.7999999999999989</v>
      </c>
      <c r="J14" s="95" t="s">
        <v>174</v>
      </c>
      <c r="K14" s="96">
        <v>3.0099999999999998E-2</v>
      </c>
      <c r="L14" s="96">
        <v>3.0099999999999998E-2</v>
      </c>
      <c r="M14" s="92">
        <v>570200.74</v>
      </c>
      <c r="N14" s="94">
        <v>97.67</v>
      </c>
      <c r="O14" s="92">
        <v>556.91506000000004</v>
      </c>
      <c r="P14" s="93">
        <f t="shared" si="0"/>
        <v>1.7178655597598461E-2</v>
      </c>
      <c r="Q14" s="93">
        <f>O14/'סכום נכסי הקרן'!$C$42</f>
        <v>9.2415044041785203E-4</v>
      </c>
      <c r="BB14" s="133" t="s">
        <v>179</v>
      </c>
    </row>
    <row r="15" spans="1:54" s="133" customFormat="1">
      <c r="A15" s="142"/>
      <c r="B15" s="85" t="s">
        <v>1924</v>
      </c>
      <c r="C15" s="95" t="s">
        <v>1854</v>
      </c>
      <c r="D15" s="82">
        <v>5211</v>
      </c>
      <c r="E15" s="82"/>
      <c r="F15" s="82" t="s">
        <v>1563</v>
      </c>
      <c r="G15" s="109">
        <v>42643</v>
      </c>
      <c r="H15" s="82"/>
      <c r="I15" s="92">
        <v>6.16</v>
      </c>
      <c r="J15" s="95" t="s">
        <v>174</v>
      </c>
      <c r="K15" s="96">
        <v>3.27E-2</v>
      </c>
      <c r="L15" s="96">
        <v>3.27E-2</v>
      </c>
      <c r="M15" s="92">
        <v>596309.44999999995</v>
      </c>
      <c r="N15" s="94">
        <v>103.43</v>
      </c>
      <c r="O15" s="92">
        <v>616.76285999999993</v>
      </c>
      <c r="P15" s="93">
        <f t="shared" si="0"/>
        <v>1.9024726602526843E-2</v>
      </c>
      <c r="Q15" s="93">
        <f>O15/'סכום נכסי הקרן'!$C$42</f>
        <v>1.0234624804406867E-3</v>
      </c>
      <c r="BB15" s="133" t="s">
        <v>181</v>
      </c>
    </row>
    <row r="16" spans="1:54" s="133" customFormat="1">
      <c r="A16" s="142"/>
      <c r="B16" s="85" t="s">
        <v>1924</v>
      </c>
      <c r="C16" s="95" t="s">
        <v>1854</v>
      </c>
      <c r="D16" s="82">
        <v>6027</v>
      </c>
      <c r="E16" s="82"/>
      <c r="F16" s="82" t="s">
        <v>1563</v>
      </c>
      <c r="G16" s="109">
        <v>43100</v>
      </c>
      <c r="H16" s="82"/>
      <c r="I16" s="92">
        <v>10.280000000000001</v>
      </c>
      <c r="J16" s="95" t="s">
        <v>174</v>
      </c>
      <c r="K16" s="96">
        <v>3.0099999999999998E-2</v>
      </c>
      <c r="L16" s="96">
        <v>3.0099999999999998E-2</v>
      </c>
      <c r="M16" s="92">
        <v>937519.87</v>
      </c>
      <c r="N16" s="94">
        <v>99.12</v>
      </c>
      <c r="O16" s="92">
        <v>929.26969999999994</v>
      </c>
      <c r="P16" s="93">
        <f t="shared" si="0"/>
        <v>2.8664342698119242E-2</v>
      </c>
      <c r="Q16" s="93">
        <f>O16/'סכום נכסי הקרן'!$C$42</f>
        <v>1.542039467422492E-3</v>
      </c>
      <c r="BB16" s="133" t="s">
        <v>180</v>
      </c>
    </row>
    <row r="17" spans="1:54" s="133" customFormat="1">
      <c r="A17" s="142"/>
      <c r="B17" s="85" t="s">
        <v>1924</v>
      </c>
      <c r="C17" s="95" t="s">
        <v>1854</v>
      </c>
      <c r="D17" s="82">
        <v>5025</v>
      </c>
      <c r="E17" s="82"/>
      <c r="F17" s="82" t="s">
        <v>1563</v>
      </c>
      <c r="G17" s="109">
        <v>42551</v>
      </c>
      <c r="H17" s="82"/>
      <c r="I17" s="92">
        <v>9.73</v>
      </c>
      <c r="J17" s="95" t="s">
        <v>174</v>
      </c>
      <c r="K17" s="96">
        <v>3.2899999999999999E-2</v>
      </c>
      <c r="L17" s="96">
        <v>3.2899999999999999E-2</v>
      </c>
      <c r="M17" s="92">
        <v>561392.79</v>
      </c>
      <c r="N17" s="94">
        <v>95.95</v>
      </c>
      <c r="O17" s="92">
        <v>538.65638000000001</v>
      </c>
      <c r="P17" s="93">
        <f t="shared" si="0"/>
        <v>1.6615446595157839E-2</v>
      </c>
      <c r="Q17" s="93">
        <f>O17/'סכום נכסי הקרן'!$C$42</f>
        <v>8.9385180356028773E-4</v>
      </c>
      <c r="BB17" s="133" t="s">
        <v>183</v>
      </c>
    </row>
    <row r="18" spans="1:54" s="133" customFormat="1">
      <c r="A18" s="142"/>
      <c r="B18" s="85" t="s">
        <v>1924</v>
      </c>
      <c r="C18" s="95" t="s">
        <v>1854</v>
      </c>
      <c r="D18" s="82">
        <v>5024</v>
      </c>
      <c r="E18" s="82"/>
      <c r="F18" s="82" t="s">
        <v>1563</v>
      </c>
      <c r="G18" s="109">
        <v>42551</v>
      </c>
      <c r="H18" s="82"/>
      <c r="I18" s="92">
        <v>7.2700000000000005</v>
      </c>
      <c r="J18" s="95" t="s">
        <v>174</v>
      </c>
      <c r="K18" s="96">
        <v>3.7100000000000001E-2</v>
      </c>
      <c r="L18" s="96">
        <v>3.7100000000000001E-2</v>
      </c>
      <c r="M18" s="92">
        <v>458933.7</v>
      </c>
      <c r="N18" s="94">
        <v>104.79</v>
      </c>
      <c r="O18" s="92">
        <v>480.91662000000002</v>
      </c>
      <c r="P18" s="93">
        <f t="shared" si="0"/>
        <v>1.4834400395171808E-2</v>
      </c>
      <c r="Q18" s="93">
        <f>O18/'סכום נכסי הקרן'!$C$42</f>
        <v>7.9803786627221892E-4</v>
      </c>
      <c r="BB18" s="133" t="s">
        <v>184</v>
      </c>
    </row>
    <row r="19" spans="1:54" s="133" customFormat="1">
      <c r="A19" s="142"/>
      <c r="B19" s="85" t="s">
        <v>1924</v>
      </c>
      <c r="C19" s="95" t="s">
        <v>1854</v>
      </c>
      <c r="D19" s="82">
        <v>6026</v>
      </c>
      <c r="E19" s="82"/>
      <c r="F19" s="82" t="s">
        <v>1563</v>
      </c>
      <c r="G19" s="109">
        <v>43100</v>
      </c>
      <c r="H19" s="82"/>
      <c r="I19" s="92">
        <v>8.07</v>
      </c>
      <c r="J19" s="95" t="s">
        <v>174</v>
      </c>
      <c r="K19" s="96">
        <v>3.4099999999999998E-2</v>
      </c>
      <c r="L19" s="96">
        <v>3.4099999999999998E-2</v>
      </c>
      <c r="M19" s="92">
        <v>1314749.92</v>
      </c>
      <c r="N19" s="94">
        <v>102.98</v>
      </c>
      <c r="O19" s="92">
        <v>1353.92947</v>
      </c>
      <c r="P19" s="93">
        <f t="shared" si="0"/>
        <v>4.1763438878038267E-2</v>
      </c>
      <c r="Q19" s="93">
        <f>O19/'סכום נכסי הקרן'!$C$42</f>
        <v>2.246724152144869E-3</v>
      </c>
      <c r="BB19" s="133" t="s">
        <v>185</v>
      </c>
    </row>
    <row r="20" spans="1:54" s="133" customFormat="1">
      <c r="A20" s="142"/>
      <c r="B20" s="85" t="s">
        <v>1924</v>
      </c>
      <c r="C20" s="95" t="s">
        <v>1854</v>
      </c>
      <c r="D20" s="82">
        <v>5023</v>
      </c>
      <c r="E20" s="82"/>
      <c r="F20" s="82" t="s">
        <v>1563</v>
      </c>
      <c r="G20" s="109">
        <v>42551</v>
      </c>
      <c r="H20" s="82"/>
      <c r="I20" s="92">
        <v>10.17</v>
      </c>
      <c r="J20" s="95" t="s">
        <v>174</v>
      </c>
      <c r="K20" s="96">
        <v>2.4499999999999997E-2</v>
      </c>
      <c r="L20" s="96">
        <v>2.4499999999999997E-2</v>
      </c>
      <c r="M20" s="92">
        <v>505613.66</v>
      </c>
      <c r="N20" s="94">
        <v>96.53</v>
      </c>
      <c r="O20" s="92">
        <v>488.06865000000005</v>
      </c>
      <c r="P20" s="93">
        <f t="shared" si="0"/>
        <v>1.5055012601625145E-2</v>
      </c>
      <c r="Q20" s="93">
        <f>O20/'סכום נכסי הקרן'!$C$42</f>
        <v>8.0990601664039489E-4</v>
      </c>
      <c r="BB20" s="133" t="s">
        <v>186</v>
      </c>
    </row>
    <row r="21" spans="1:54" s="133" customFormat="1">
      <c r="A21" s="142"/>
      <c r="B21" s="85" t="s">
        <v>1924</v>
      </c>
      <c r="C21" s="95" t="s">
        <v>1854</v>
      </c>
      <c r="D21" s="82">
        <v>5210</v>
      </c>
      <c r="E21" s="82"/>
      <c r="F21" s="82" t="s">
        <v>1563</v>
      </c>
      <c r="G21" s="109">
        <v>42643</v>
      </c>
      <c r="H21" s="82"/>
      <c r="I21" s="92">
        <v>9.19</v>
      </c>
      <c r="J21" s="95" t="s">
        <v>174</v>
      </c>
      <c r="K21" s="96">
        <v>1.8500000000000003E-2</v>
      </c>
      <c r="L21" s="96">
        <v>1.8500000000000003E-2</v>
      </c>
      <c r="M21" s="92">
        <v>418018.75</v>
      </c>
      <c r="N21" s="94">
        <v>105.11</v>
      </c>
      <c r="O21" s="92">
        <v>439.37932000000001</v>
      </c>
      <c r="P21" s="93">
        <f t="shared" si="0"/>
        <v>1.355313683739672E-2</v>
      </c>
      <c r="Q21" s="93">
        <f>O21/'סכום נכסי הקרן'!$C$42</f>
        <v>7.2911045373507462E-4</v>
      </c>
      <c r="BB21" s="133" t="s">
        <v>187</v>
      </c>
    </row>
    <row r="22" spans="1:54" s="133" customFormat="1">
      <c r="A22" s="142"/>
      <c r="B22" s="85" t="s">
        <v>1924</v>
      </c>
      <c r="C22" s="95" t="s">
        <v>1854</v>
      </c>
      <c r="D22" s="82">
        <v>6025</v>
      </c>
      <c r="E22" s="82"/>
      <c r="F22" s="82" t="s">
        <v>1563</v>
      </c>
      <c r="G22" s="109">
        <v>43100</v>
      </c>
      <c r="H22" s="82"/>
      <c r="I22" s="92">
        <v>10.229999999999999</v>
      </c>
      <c r="J22" s="95" t="s">
        <v>174</v>
      </c>
      <c r="K22" s="96">
        <v>2.8400000000000002E-2</v>
      </c>
      <c r="L22" s="96">
        <v>2.8400000000000002E-2</v>
      </c>
      <c r="M22" s="92">
        <v>529275.34</v>
      </c>
      <c r="N22" s="94">
        <v>104.89</v>
      </c>
      <c r="O22" s="92">
        <v>555.15683999999999</v>
      </c>
      <c r="P22" s="93">
        <f t="shared" si="0"/>
        <v>1.7124421374080045E-2</v>
      </c>
      <c r="Q22" s="93">
        <f>O22/'סכום נכסי הקרן'!$C$42</f>
        <v>9.2123283250229032E-4</v>
      </c>
      <c r="BB22" s="133" t="s">
        <v>30</v>
      </c>
    </row>
    <row r="23" spans="1:54" s="133" customFormat="1">
      <c r="A23" s="142"/>
      <c r="B23" s="85" t="s">
        <v>1924</v>
      </c>
      <c r="C23" s="95" t="s">
        <v>1854</v>
      </c>
      <c r="D23" s="82">
        <v>5022</v>
      </c>
      <c r="E23" s="82"/>
      <c r="F23" s="82" t="s">
        <v>1563</v>
      </c>
      <c r="G23" s="109">
        <v>42551</v>
      </c>
      <c r="H23" s="82"/>
      <c r="I23" s="92">
        <v>8.42</v>
      </c>
      <c r="J23" s="95" t="s">
        <v>174</v>
      </c>
      <c r="K23" s="96">
        <v>2.6599999999999999E-2</v>
      </c>
      <c r="L23" s="96">
        <v>2.6599999999999999E-2</v>
      </c>
      <c r="M23" s="92">
        <v>379320.42</v>
      </c>
      <c r="N23" s="94">
        <v>99.93</v>
      </c>
      <c r="O23" s="92">
        <v>379.0548</v>
      </c>
      <c r="P23" s="93">
        <f t="shared" si="0"/>
        <v>1.169236088141801E-2</v>
      </c>
      <c r="Q23" s="93">
        <f>O23/'סכום נכסי הקרן'!$C$42</f>
        <v>6.2900733975931769E-4</v>
      </c>
    </row>
    <row r="24" spans="1:54" s="133" customFormat="1">
      <c r="A24" s="142"/>
      <c r="B24" s="85" t="s">
        <v>1924</v>
      </c>
      <c r="C24" s="95" t="s">
        <v>1854</v>
      </c>
      <c r="D24" s="82">
        <v>6024</v>
      </c>
      <c r="E24" s="82"/>
      <c r="F24" s="82" t="s">
        <v>1563</v>
      </c>
      <c r="G24" s="109">
        <v>43100</v>
      </c>
      <c r="H24" s="82"/>
      <c r="I24" s="92">
        <v>9.2000000000000011</v>
      </c>
      <c r="J24" s="95" t="s">
        <v>174</v>
      </c>
      <c r="K24" s="96">
        <v>2.1400000000000002E-2</v>
      </c>
      <c r="L24" s="96">
        <v>2.1400000000000002E-2</v>
      </c>
      <c r="M24" s="92">
        <v>420416.95</v>
      </c>
      <c r="N24" s="94">
        <v>104.74</v>
      </c>
      <c r="O24" s="92">
        <v>440.34474999999998</v>
      </c>
      <c r="P24" s="93">
        <f t="shared" si="0"/>
        <v>1.3582916584192558E-2</v>
      </c>
      <c r="Q24" s="93">
        <f>O24/'סכום נכסי הקרן'!$C$42</f>
        <v>7.3071249796726433E-4</v>
      </c>
    </row>
    <row r="25" spans="1:54" s="133" customFormat="1">
      <c r="A25" s="142"/>
      <c r="B25" s="85" t="s">
        <v>1924</v>
      </c>
      <c r="C25" s="95" t="s">
        <v>1854</v>
      </c>
      <c r="D25" s="82">
        <v>5209</v>
      </c>
      <c r="E25" s="82"/>
      <c r="F25" s="82" t="s">
        <v>1563</v>
      </c>
      <c r="G25" s="109">
        <v>42643</v>
      </c>
      <c r="H25" s="82"/>
      <c r="I25" s="92">
        <v>7.089999999999999</v>
      </c>
      <c r="J25" s="95" t="s">
        <v>174</v>
      </c>
      <c r="K25" s="96">
        <v>2.3E-2</v>
      </c>
      <c r="L25" s="96">
        <v>2.3E-2</v>
      </c>
      <c r="M25" s="92">
        <v>334723.32</v>
      </c>
      <c r="N25" s="94">
        <v>101.32</v>
      </c>
      <c r="O25" s="92">
        <v>339.14178000000004</v>
      </c>
      <c r="P25" s="93">
        <f t="shared" si="0"/>
        <v>1.046120002101668E-2</v>
      </c>
      <c r="Q25" s="93">
        <f>O25/'סכום נכסי הקרן'!$C$42</f>
        <v>5.6277527375735593E-4</v>
      </c>
    </row>
    <row r="26" spans="1:54" s="133" customFormat="1">
      <c r="A26" s="142"/>
      <c r="B26" s="81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92"/>
      <c r="N26" s="94"/>
      <c r="O26" s="82"/>
      <c r="P26" s="93"/>
      <c r="Q26" s="82"/>
    </row>
    <row r="27" spans="1:54" s="133" customFormat="1">
      <c r="A27" s="142"/>
      <c r="B27" s="100" t="s">
        <v>41</v>
      </c>
      <c r="C27" s="80"/>
      <c r="D27" s="80"/>
      <c r="E27" s="80"/>
      <c r="F27" s="80"/>
      <c r="G27" s="80"/>
      <c r="H27" s="80"/>
      <c r="I27" s="89">
        <v>5.1452813997586464</v>
      </c>
      <c r="J27" s="80"/>
      <c r="K27" s="80"/>
      <c r="L27" s="102">
        <v>5.7680677238909996E-2</v>
      </c>
      <c r="M27" s="89"/>
      <c r="N27" s="91"/>
      <c r="O27" s="89">
        <f>SUM(O28:O144)</f>
        <v>22305.689449999998</v>
      </c>
      <c r="P27" s="90">
        <f t="shared" ref="P27:P90" si="1">O27/$O$10</f>
        <v>0.6880434458506749</v>
      </c>
      <c r="Q27" s="90">
        <f>O27/'סכום נכסי הקרן'!$C$42</f>
        <v>3.7014284959435886E-2</v>
      </c>
    </row>
    <row r="28" spans="1:54" s="133" customFormat="1">
      <c r="A28" s="142"/>
      <c r="B28" s="85" t="s">
        <v>1925</v>
      </c>
      <c r="C28" s="95" t="s">
        <v>1854</v>
      </c>
      <c r="D28" s="82">
        <v>507852</v>
      </c>
      <c r="E28" s="82"/>
      <c r="F28" s="82" t="s">
        <v>372</v>
      </c>
      <c r="G28" s="109">
        <v>43185</v>
      </c>
      <c r="H28" s="82" t="s">
        <v>170</v>
      </c>
      <c r="I28" s="92">
        <v>1.93</v>
      </c>
      <c r="J28" s="95" t="s">
        <v>173</v>
      </c>
      <c r="K28" s="96">
        <v>3.3856000000000004E-2</v>
      </c>
      <c r="L28" s="96">
        <v>3.5299999999999991E-2</v>
      </c>
      <c r="M28" s="92">
        <v>489870</v>
      </c>
      <c r="N28" s="94">
        <v>99.9</v>
      </c>
      <c r="O28" s="92">
        <v>1719.6816999999999</v>
      </c>
      <c r="P28" s="93">
        <f t="shared" si="1"/>
        <v>5.3045467403579696E-2</v>
      </c>
      <c r="Q28" s="93">
        <f>O28/'סכום נכסי הקרן'!$C$42</f>
        <v>2.8536570737259653E-3</v>
      </c>
    </row>
    <row r="29" spans="1:54" s="133" customFormat="1">
      <c r="A29" s="142"/>
      <c r="B29" s="85" t="s">
        <v>1926</v>
      </c>
      <c r="C29" s="95" t="s">
        <v>1855</v>
      </c>
      <c r="D29" s="82">
        <v>90148620</v>
      </c>
      <c r="E29" s="82"/>
      <c r="F29" s="82" t="s">
        <v>372</v>
      </c>
      <c r="G29" s="109">
        <v>42368</v>
      </c>
      <c r="H29" s="82" t="s">
        <v>340</v>
      </c>
      <c r="I29" s="92">
        <v>10.07</v>
      </c>
      <c r="J29" s="95" t="s">
        <v>174</v>
      </c>
      <c r="K29" s="96">
        <v>3.1699999999999999E-2</v>
      </c>
      <c r="L29" s="96">
        <v>1.8500000000000003E-2</v>
      </c>
      <c r="M29" s="92">
        <v>64604.45</v>
      </c>
      <c r="N29" s="94">
        <v>114</v>
      </c>
      <c r="O29" s="92">
        <v>73.649079999999998</v>
      </c>
      <c r="P29" s="93">
        <f t="shared" si="1"/>
        <v>2.2717866175139467E-3</v>
      </c>
      <c r="Q29" s="93">
        <f>O29/'סכום נכסי הקרן'!$C$42</f>
        <v>1.222140225806959E-4</v>
      </c>
    </row>
    <row r="30" spans="1:54" s="133" customFormat="1">
      <c r="A30" s="142"/>
      <c r="B30" s="85" t="s">
        <v>1926</v>
      </c>
      <c r="C30" s="95" t="s">
        <v>1855</v>
      </c>
      <c r="D30" s="82">
        <v>90148621</v>
      </c>
      <c r="E30" s="82"/>
      <c r="F30" s="82" t="s">
        <v>372</v>
      </c>
      <c r="G30" s="109">
        <v>42388</v>
      </c>
      <c r="H30" s="82" t="s">
        <v>340</v>
      </c>
      <c r="I30" s="92">
        <v>10.07</v>
      </c>
      <c r="J30" s="95" t="s">
        <v>174</v>
      </c>
      <c r="K30" s="96">
        <v>3.1899999999999998E-2</v>
      </c>
      <c r="L30" s="96">
        <v>1.8599999999999998E-2</v>
      </c>
      <c r="M30" s="92">
        <v>90446.23</v>
      </c>
      <c r="N30" s="94">
        <v>114.18</v>
      </c>
      <c r="O30" s="92">
        <v>103.2715</v>
      </c>
      <c r="P30" s="93">
        <f t="shared" si="1"/>
        <v>3.1855226388515859E-3</v>
      </c>
      <c r="Q30" s="93">
        <f>O30/'סכום נכסי הקרן'!$C$42</f>
        <v>1.713697636541059E-4</v>
      </c>
    </row>
    <row r="31" spans="1:54" s="133" customFormat="1">
      <c r="A31" s="142"/>
      <c r="B31" s="85" t="s">
        <v>1926</v>
      </c>
      <c r="C31" s="95" t="s">
        <v>1855</v>
      </c>
      <c r="D31" s="82">
        <v>90148622</v>
      </c>
      <c r="E31" s="82"/>
      <c r="F31" s="82" t="s">
        <v>372</v>
      </c>
      <c r="G31" s="109">
        <v>42509</v>
      </c>
      <c r="H31" s="82" t="s">
        <v>340</v>
      </c>
      <c r="I31" s="92">
        <v>10.18</v>
      </c>
      <c r="J31" s="95" t="s">
        <v>174</v>
      </c>
      <c r="K31" s="96">
        <v>2.7400000000000001E-2</v>
      </c>
      <c r="L31" s="96">
        <v>0.02</v>
      </c>
      <c r="M31" s="92">
        <v>90446.23</v>
      </c>
      <c r="N31" s="94">
        <v>108.31</v>
      </c>
      <c r="O31" s="92">
        <v>97.962320000000005</v>
      </c>
      <c r="P31" s="93">
        <f t="shared" si="1"/>
        <v>3.0217551610504686E-3</v>
      </c>
      <c r="Q31" s="93">
        <f>O31/'סכום נכסי הקרן'!$C$42</f>
        <v>1.6255965707293775E-4</v>
      </c>
    </row>
    <row r="32" spans="1:54" s="133" customFormat="1">
      <c r="A32" s="142"/>
      <c r="B32" s="85" t="s">
        <v>1926</v>
      </c>
      <c r="C32" s="95" t="s">
        <v>1855</v>
      </c>
      <c r="D32" s="82">
        <v>90148623</v>
      </c>
      <c r="E32" s="82"/>
      <c r="F32" s="82" t="s">
        <v>372</v>
      </c>
      <c r="G32" s="109">
        <v>42723</v>
      </c>
      <c r="H32" s="82" t="s">
        <v>340</v>
      </c>
      <c r="I32" s="92">
        <v>9.9600000000000009</v>
      </c>
      <c r="J32" s="95" t="s">
        <v>174</v>
      </c>
      <c r="K32" s="96">
        <v>3.15E-2</v>
      </c>
      <c r="L32" s="96">
        <v>2.29E-2</v>
      </c>
      <c r="M32" s="92">
        <v>12920.89</v>
      </c>
      <c r="N32" s="94">
        <v>109.05</v>
      </c>
      <c r="O32" s="92">
        <v>14.09024</v>
      </c>
      <c r="P32" s="93">
        <f t="shared" si="1"/>
        <v>4.346289005858554E-4</v>
      </c>
      <c r="Q32" s="93">
        <f>O32/'סכום נכסי הקרן'!$C$42</f>
        <v>2.3381485682203018E-5</v>
      </c>
    </row>
    <row r="33" spans="1:17" s="133" customFormat="1">
      <c r="A33" s="142"/>
      <c r="B33" s="85" t="s">
        <v>1926</v>
      </c>
      <c r="C33" s="95" t="s">
        <v>1855</v>
      </c>
      <c r="D33" s="82">
        <v>90148624</v>
      </c>
      <c r="E33" s="82"/>
      <c r="F33" s="82" t="s">
        <v>372</v>
      </c>
      <c r="G33" s="109">
        <v>42918</v>
      </c>
      <c r="H33" s="82" t="s">
        <v>340</v>
      </c>
      <c r="I33" s="92">
        <v>9.86</v>
      </c>
      <c r="J33" s="95" t="s">
        <v>174</v>
      </c>
      <c r="K33" s="96">
        <v>3.1899999999999998E-2</v>
      </c>
      <c r="L33" s="96">
        <v>2.63E-2</v>
      </c>
      <c r="M33" s="92">
        <v>64604.45</v>
      </c>
      <c r="N33" s="94">
        <v>105.85</v>
      </c>
      <c r="O33" s="92">
        <v>68.383809999999997</v>
      </c>
      <c r="P33" s="93">
        <f t="shared" si="1"/>
        <v>2.1093735918034061E-3</v>
      </c>
      <c r="Q33" s="93">
        <f>O33/'סכום נכסי הקרן'!$C$42</f>
        <v>1.134767806942601E-4</v>
      </c>
    </row>
    <row r="34" spans="1:17" s="133" customFormat="1">
      <c r="A34" s="142"/>
      <c r="B34" s="85" t="s">
        <v>1927</v>
      </c>
      <c r="C34" s="95" t="s">
        <v>1855</v>
      </c>
      <c r="D34" s="82">
        <v>90150400</v>
      </c>
      <c r="E34" s="82"/>
      <c r="F34" s="82" t="s">
        <v>396</v>
      </c>
      <c r="G34" s="109">
        <v>42229</v>
      </c>
      <c r="H34" s="82" t="s">
        <v>170</v>
      </c>
      <c r="I34" s="92">
        <v>4.45</v>
      </c>
      <c r="J34" s="95" t="s">
        <v>173</v>
      </c>
      <c r="K34" s="96">
        <v>9.8519999999999996E-2</v>
      </c>
      <c r="L34" s="96">
        <v>4.1799999999999997E-2</v>
      </c>
      <c r="M34" s="92">
        <v>124484.3</v>
      </c>
      <c r="N34" s="94">
        <v>129.44999999999999</v>
      </c>
      <c r="O34" s="92">
        <v>566.26328999999998</v>
      </c>
      <c r="P34" s="93">
        <f t="shared" si="1"/>
        <v>1.7467012000848062E-2</v>
      </c>
      <c r="Q34" s="93">
        <f>O34/'סכום נכסי הקרן'!$C$42</f>
        <v>9.3966298710967131E-4</v>
      </c>
    </row>
    <row r="35" spans="1:17" s="133" customFormat="1">
      <c r="A35" s="142"/>
      <c r="B35" s="85" t="s">
        <v>1927</v>
      </c>
      <c r="C35" s="95" t="s">
        <v>1855</v>
      </c>
      <c r="D35" s="82">
        <v>90150520</v>
      </c>
      <c r="E35" s="82"/>
      <c r="F35" s="82" t="s">
        <v>396</v>
      </c>
      <c r="G35" s="109">
        <v>41274</v>
      </c>
      <c r="H35" s="82" t="s">
        <v>170</v>
      </c>
      <c r="I35" s="92">
        <v>4.5999999999999996</v>
      </c>
      <c r="J35" s="95" t="s">
        <v>174</v>
      </c>
      <c r="K35" s="96">
        <v>3.8425000000000001E-2</v>
      </c>
      <c r="L35" s="96">
        <v>6.8000000000000005E-3</v>
      </c>
      <c r="M35" s="92">
        <v>457290.44</v>
      </c>
      <c r="N35" s="94">
        <v>147.03</v>
      </c>
      <c r="O35" s="92">
        <v>672.35434999999995</v>
      </c>
      <c r="P35" s="93">
        <f t="shared" si="1"/>
        <v>2.0739507059114495E-2</v>
      </c>
      <c r="Q35" s="93">
        <f>O35/'סכום נכסי הקרן'!$C$42</f>
        <v>1.115711556928194E-3</v>
      </c>
    </row>
    <row r="36" spans="1:17" s="133" customFormat="1">
      <c r="A36" s="142"/>
      <c r="B36" s="85" t="s">
        <v>1928</v>
      </c>
      <c r="C36" s="95" t="s">
        <v>1855</v>
      </c>
      <c r="D36" s="82">
        <v>92321020</v>
      </c>
      <c r="E36" s="82"/>
      <c r="F36" s="82" t="s">
        <v>396</v>
      </c>
      <c r="G36" s="109">
        <v>41416</v>
      </c>
      <c r="H36" s="82" t="s">
        <v>340</v>
      </c>
      <c r="I36" s="92">
        <v>0.97</v>
      </c>
      <c r="J36" s="95" t="s">
        <v>173</v>
      </c>
      <c r="K36" s="96">
        <v>4.9443000000000001E-2</v>
      </c>
      <c r="L36" s="96">
        <v>3.5499999999999997E-2</v>
      </c>
      <c r="M36" s="92">
        <v>38771.199999999997</v>
      </c>
      <c r="N36" s="94">
        <v>103.29</v>
      </c>
      <c r="O36" s="92">
        <v>140.72435000000002</v>
      </c>
      <c r="P36" s="93">
        <f t="shared" si="1"/>
        <v>4.3407968584040536E-3</v>
      </c>
      <c r="Q36" s="93">
        <f>O36/'סכום נכסי הקרן'!$C$42</f>
        <v>2.3351939886491122E-4</v>
      </c>
    </row>
    <row r="37" spans="1:17" s="133" customFormat="1">
      <c r="A37" s="142"/>
      <c r="B37" s="85" t="s">
        <v>1929</v>
      </c>
      <c r="C37" s="95" t="s">
        <v>1854</v>
      </c>
      <c r="D37" s="82">
        <v>455531</v>
      </c>
      <c r="E37" s="82"/>
      <c r="F37" s="82" t="s">
        <v>1856</v>
      </c>
      <c r="G37" s="109">
        <v>42723</v>
      </c>
      <c r="H37" s="82" t="s">
        <v>1821</v>
      </c>
      <c r="I37" s="92">
        <v>0.76000000000000012</v>
      </c>
      <c r="J37" s="95" t="s">
        <v>174</v>
      </c>
      <c r="K37" s="96">
        <v>2.0119999999999999E-2</v>
      </c>
      <c r="L37" s="96">
        <v>1.4000000000000002E-2</v>
      </c>
      <c r="M37" s="92">
        <v>1214118.3999999999</v>
      </c>
      <c r="N37" s="94">
        <v>101.03</v>
      </c>
      <c r="O37" s="92">
        <v>1226.62382</v>
      </c>
      <c r="P37" s="93">
        <f t="shared" si="1"/>
        <v>3.7836556532679519E-2</v>
      </c>
      <c r="Q37" s="93">
        <f>O37/'סכום נכסי הקרן'!$C$42</f>
        <v>2.0354718787457967E-3</v>
      </c>
    </row>
    <row r="38" spans="1:17" s="133" customFormat="1">
      <c r="A38" s="142"/>
      <c r="B38" s="85" t="s">
        <v>1930</v>
      </c>
      <c r="C38" s="95" t="s">
        <v>1854</v>
      </c>
      <c r="D38" s="82">
        <v>14811160</v>
      </c>
      <c r="E38" s="82"/>
      <c r="F38" s="82" t="s">
        <v>1856</v>
      </c>
      <c r="G38" s="109">
        <v>42201</v>
      </c>
      <c r="H38" s="82" t="s">
        <v>1821</v>
      </c>
      <c r="I38" s="92">
        <v>7.67</v>
      </c>
      <c r="J38" s="95" t="s">
        <v>174</v>
      </c>
      <c r="K38" s="96">
        <v>4.2030000000000005E-2</v>
      </c>
      <c r="L38" s="96">
        <v>2.18E-2</v>
      </c>
      <c r="M38" s="92">
        <v>35521.800000000003</v>
      </c>
      <c r="N38" s="94">
        <v>117.33</v>
      </c>
      <c r="O38" s="92">
        <v>41.677730000000004</v>
      </c>
      <c r="P38" s="93">
        <f t="shared" si="1"/>
        <v>1.2855952750850323E-3</v>
      </c>
      <c r="Q38" s="93">
        <f>O38/'סכום נכסי הקרן'!$C$42</f>
        <v>6.9160443488664732E-5</v>
      </c>
    </row>
    <row r="39" spans="1:17" s="133" customFormat="1">
      <c r="A39" s="142"/>
      <c r="B39" s="85" t="s">
        <v>1931</v>
      </c>
      <c r="C39" s="95" t="s">
        <v>1855</v>
      </c>
      <c r="D39" s="82">
        <v>14760843</v>
      </c>
      <c r="E39" s="82"/>
      <c r="F39" s="82" t="s">
        <v>1856</v>
      </c>
      <c r="G39" s="109">
        <v>40742</v>
      </c>
      <c r="H39" s="82" t="s">
        <v>1821</v>
      </c>
      <c r="I39" s="92">
        <v>5.72</v>
      </c>
      <c r="J39" s="95" t="s">
        <v>174</v>
      </c>
      <c r="K39" s="96">
        <v>4.4999999999999998E-2</v>
      </c>
      <c r="L39" s="96">
        <v>7.3999999999999977E-3</v>
      </c>
      <c r="M39" s="92">
        <v>461952.4</v>
      </c>
      <c r="N39" s="94">
        <v>126.41</v>
      </c>
      <c r="O39" s="92">
        <v>583.95404000000008</v>
      </c>
      <c r="P39" s="93">
        <f t="shared" si="1"/>
        <v>1.8012702579790596E-2</v>
      </c>
      <c r="Q39" s="93">
        <f>O39/'סכום נכסי הקרן'!$C$42</f>
        <v>9.6901919522482307E-4</v>
      </c>
    </row>
    <row r="40" spans="1:17" s="133" customFormat="1">
      <c r="A40" s="142"/>
      <c r="B40" s="85" t="s">
        <v>1932</v>
      </c>
      <c r="C40" s="95" t="s">
        <v>1854</v>
      </c>
      <c r="D40" s="82">
        <v>472710</v>
      </c>
      <c r="E40" s="82"/>
      <c r="F40" s="82" t="s">
        <v>1857</v>
      </c>
      <c r="G40" s="109">
        <v>42901</v>
      </c>
      <c r="H40" s="82" t="s">
        <v>1821</v>
      </c>
      <c r="I40" s="92">
        <v>3.8100000000000005</v>
      </c>
      <c r="J40" s="95" t="s">
        <v>174</v>
      </c>
      <c r="K40" s="96">
        <v>0.04</v>
      </c>
      <c r="L40" s="96">
        <v>2.46E-2</v>
      </c>
      <c r="M40" s="92">
        <v>677827</v>
      </c>
      <c r="N40" s="94">
        <v>107.21</v>
      </c>
      <c r="O40" s="92">
        <v>726.69831999999997</v>
      </c>
      <c r="P40" s="93">
        <f t="shared" si="1"/>
        <v>2.2415806393587912E-2</v>
      </c>
      <c r="Q40" s="93">
        <f>O40/'סכום נכסי הקרן'!$C$42</f>
        <v>1.2058904862061247E-3</v>
      </c>
    </row>
    <row r="41" spans="1:17" s="133" customFormat="1">
      <c r="A41" s="142"/>
      <c r="B41" s="85" t="s">
        <v>1933</v>
      </c>
      <c r="C41" s="95" t="s">
        <v>1854</v>
      </c>
      <c r="D41" s="82">
        <v>454099</v>
      </c>
      <c r="E41" s="82"/>
      <c r="F41" s="82" t="s">
        <v>1857</v>
      </c>
      <c r="G41" s="109">
        <v>42719</v>
      </c>
      <c r="H41" s="82" t="s">
        <v>1821</v>
      </c>
      <c r="I41" s="92">
        <v>3.79</v>
      </c>
      <c r="J41" s="95" t="s">
        <v>174</v>
      </c>
      <c r="K41" s="96">
        <v>4.1500000000000002E-2</v>
      </c>
      <c r="L41" s="96">
        <v>2.1600000000000001E-2</v>
      </c>
      <c r="M41" s="92">
        <v>1785545</v>
      </c>
      <c r="N41" s="94">
        <v>109</v>
      </c>
      <c r="O41" s="92">
        <v>1946.2441299999998</v>
      </c>
      <c r="P41" s="93">
        <f t="shared" si="1"/>
        <v>6.0034033947865655E-2</v>
      </c>
      <c r="Q41" s="93">
        <f>O41/'סכום נכסי הקרן'!$C$42</f>
        <v>3.2296170441146969E-3</v>
      </c>
    </row>
    <row r="42" spans="1:17" s="133" customFormat="1">
      <c r="A42" s="142"/>
      <c r="B42" s="85" t="s">
        <v>1934</v>
      </c>
      <c r="C42" s="95" t="s">
        <v>1855</v>
      </c>
      <c r="D42" s="82">
        <v>90145563</v>
      </c>
      <c r="E42" s="82"/>
      <c r="F42" s="82" t="s">
        <v>482</v>
      </c>
      <c r="G42" s="109">
        <v>42122</v>
      </c>
      <c r="H42" s="82" t="s">
        <v>170</v>
      </c>
      <c r="I42" s="92">
        <v>6.4200000000000008</v>
      </c>
      <c r="J42" s="95" t="s">
        <v>174</v>
      </c>
      <c r="K42" s="96">
        <v>2.4799999999999999E-2</v>
      </c>
      <c r="L42" s="96">
        <v>1.7299999999999999E-2</v>
      </c>
      <c r="M42" s="92">
        <v>1874245.8</v>
      </c>
      <c r="N42" s="94">
        <v>105.06</v>
      </c>
      <c r="O42" s="92">
        <v>1969.0826299999999</v>
      </c>
      <c r="P42" s="93">
        <f t="shared" si="1"/>
        <v>6.0738512519276089E-2</v>
      </c>
      <c r="Q42" s="93">
        <f>O42/'סכום נכסי הקרן'!$C$42</f>
        <v>3.2675154802487157E-3</v>
      </c>
    </row>
    <row r="43" spans="1:17" s="133" customFormat="1">
      <c r="A43" s="142"/>
      <c r="B43" s="85" t="s">
        <v>1935</v>
      </c>
      <c r="C43" s="95" t="s">
        <v>1855</v>
      </c>
      <c r="D43" s="82">
        <v>455954</v>
      </c>
      <c r="E43" s="82"/>
      <c r="F43" s="82" t="s">
        <v>1857</v>
      </c>
      <c r="G43" s="109">
        <v>42732</v>
      </c>
      <c r="H43" s="82" t="s">
        <v>1821</v>
      </c>
      <c r="I43" s="92">
        <v>4.37</v>
      </c>
      <c r="J43" s="95" t="s">
        <v>174</v>
      </c>
      <c r="K43" s="96">
        <v>2.1613000000000004E-2</v>
      </c>
      <c r="L43" s="96">
        <v>1.18E-2</v>
      </c>
      <c r="M43" s="92">
        <v>354087.37</v>
      </c>
      <c r="N43" s="94">
        <v>104.37</v>
      </c>
      <c r="O43" s="92">
        <v>369.56099999999998</v>
      </c>
      <c r="P43" s="93">
        <f t="shared" si="1"/>
        <v>1.1399514211923239E-2</v>
      </c>
      <c r="Q43" s="93">
        <f>O43/'סכום נכסי הקרן'!$C$42</f>
        <v>6.1325323274838677E-4</v>
      </c>
    </row>
    <row r="44" spans="1:17" s="133" customFormat="1">
      <c r="A44" s="142"/>
      <c r="B44" s="85" t="s">
        <v>1936</v>
      </c>
      <c r="C44" s="95" t="s">
        <v>1855</v>
      </c>
      <c r="D44" s="82">
        <v>90145980</v>
      </c>
      <c r="E44" s="82"/>
      <c r="F44" s="82" t="s">
        <v>1857</v>
      </c>
      <c r="G44" s="109">
        <v>42242</v>
      </c>
      <c r="H44" s="82" t="s">
        <v>1821</v>
      </c>
      <c r="I44" s="92">
        <v>5.64</v>
      </c>
      <c r="J44" s="95" t="s">
        <v>174</v>
      </c>
      <c r="K44" s="96">
        <v>2.3599999999999999E-2</v>
      </c>
      <c r="L44" s="96">
        <v>1.03E-2</v>
      </c>
      <c r="M44" s="92">
        <v>609334.06999999995</v>
      </c>
      <c r="N44" s="94">
        <v>108.28</v>
      </c>
      <c r="O44" s="92">
        <v>659.78697</v>
      </c>
      <c r="P44" s="93">
        <f t="shared" si="1"/>
        <v>2.0351852444810931E-2</v>
      </c>
      <c r="Q44" s="93">
        <f>O44/'סכום נכסי הקרן'!$C$42</f>
        <v>1.0948571204152033E-3</v>
      </c>
    </row>
    <row r="45" spans="1:17" s="133" customFormat="1">
      <c r="A45" s="142"/>
      <c r="B45" s="85" t="s">
        <v>1937</v>
      </c>
      <c r="C45" s="95" t="s">
        <v>1855</v>
      </c>
      <c r="D45" s="82">
        <v>90143221</v>
      </c>
      <c r="E45" s="82"/>
      <c r="F45" s="82" t="s">
        <v>482</v>
      </c>
      <c r="G45" s="109">
        <v>42516</v>
      </c>
      <c r="H45" s="82" t="s">
        <v>340</v>
      </c>
      <c r="I45" s="92">
        <v>5.919999999999999</v>
      </c>
      <c r="J45" s="95" t="s">
        <v>174</v>
      </c>
      <c r="K45" s="96">
        <v>2.3269999999999999E-2</v>
      </c>
      <c r="L45" s="96">
        <v>1.46E-2</v>
      </c>
      <c r="M45" s="92">
        <v>575171.98</v>
      </c>
      <c r="N45" s="94">
        <v>105.73</v>
      </c>
      <c r="O45" s="92">
        <v>608.12936999999999</v>
      </c>
      <c r="P45" s="93">
        <f t="shared" si="1"/>
        <v>1.8758417138179967E-2</v>
      </c>
      <c r="Q45" s="93">
        <f>O45/'סכום נכסי הקרן'!$C$42</f>
        <v>1.0091359804788379E-3</v>
      </c>
    </row>
    <row r="46" spans="1:17" s="133" customFormat="1">
      <c r="A46" s="142"/>
      <c r="B46" s="85" t="s">
        <v>1938</v>
      </c>
      <c r="C46" s="95" t="s">
        <v>1855</v>
      </c>
      <c r="D46" s="82">
        <v>95350502</v>
      </c>
      <c r="E46" s="82"/>
      <c r="F46" s="82" t="s">
        <v>482</v>
      </c>
      <c r="G46" s="109">
        <v>41767</v>
      </c>
      <c r="H46" s="82" t="s">
        <v>170</v>
      </c>
      <c r="I46" s="92">
        <v>6.9900000000000011</v>
      </c>
      <c r="J46" s="95" t="s">
        <v>174</v>
      </c>
      <c r="K46" s="96">
        <v>5.3499999999999999E-2</v>
      </c>
      <c r="L46" s="96">
        <v>1.9100000000000002E-2</v>
      </c>
      <c r="M46" s="92">
        <v>9356.01</v>
      </c>
      <c r="N46" s="94">
        <v>125.65</v>
      </c>
      <c r="O46" s="92">
        <v>11.75582</v>
      </c>
      <c r="P46" s="93">
        <f t="shared" si="1"/>
        <v>3.6262115635256819E-4</v>
      </c>
      <c r="Q46" s="93">
        <f>O46/'סכום נכסי הקרן'!$C$42</f>
        <v>1.9507725703221228E-5</v>
      </c>
    </row>
    <row r="47" spans="1:17" s="133" customFormat="1">
      <c r="A47" s="142"/>
      <c r="B47" s="85" t="s">
        <v>1938</v>
      </c>
      <c r="C47" s="95" t="s">
        <v>1855</v>
      </c>
      <c r="D47" s="82">
        <v>95350101</v>
      </c>
      <c r="E47" s="82"/>
      <c r="F47" s="82" t="s">
        <v>482</v>
      </c>
      <c r="G47" s="109">
        <v>41269</v>
      </c>
      <c r="H47" s="82" t="s">
        <v>170</v>
      </c>
      <c r="I47" s="92">
        <v>7.12</v>
      </c>
      <c r="J47" s="95" t="s">
        <v>174</v>
      </c>
      <c r="K47" s="96">
        <v>5.3499999999999999E-2</v>
      </c>
      <c r="L47" s="96">
        <v>1.1900000000000001E-2</v>
      </c>
      <c r="M47" s="92">
        <v>46467.07</v>
      </c>
      <c r="N47" s="94">
        <v>132.80000000000001</v>
      </c>
      <c r="O47" s="92">
        <v>61.708269999999999</v>
      </c>
      <c r="P47" s="93">
        <f t="shared" si="1"/>
        <v>1.9034592417982322E-3</v>
      </c>
      <c r="Q47" s="93">
        <f>O47/'סכום נכסי הקרן'!$C$42</f>
        <v>1.023993226146977E-4</v>
      </c>
    </row>
    <row r="48" spans="1:17" s="133" customFormat="1">
      <c r="A48" s="142"/>
      <c r="B48" s="85" t="s">
        <v>1938</v>
      </c>
      <c r="C48" s="95" t="s">
        <v>1855</v>
      </c>
      <c r="D48" s="82">
        <v>95350102</v>
      </c>
      <c r="E48" s="82"/>
      <c r="F48" s="82" t="s">
        <v>482</v>
      </c>
      <c r="G48" s="109">
        <v>41767</v>
      </c>
      <c r="H48" s="82" t="s">
        <v>170</v>
      </c>
      <c r="I48" s="92">
        <v>6.9900000000000011</v>
      </c>
      <c r="J48" s="95" t="s">
        <v>174</v>
      </c>
      <c r="K48" s="96">
        <v>5.3499999999999999E-2</v>
      </c>
      <c r="L48" s="96">
        <v>1.9099999999999999E-2</v>
      </c>
      <c r="M48" s="92">
        <v>7322.11</v>
      </c>
      <c r="N48" s="94">
        <v>125.65</v>
      </c>
      <c r="O48" s="92">
        <v>9.2002299999999995</v>
      </c>
      <c r="P48" s="93">
        <f t="shared" si="1"/>
        <v>2.8379118099031701E-4</v>
      </c>
      <c r="Q48" s="93">
        <f>O48/'סכום נכסי הקרן'!$C$42</f>
        <v>1.5266954006317469E-5</v>
      </c>
    </row>
    <row r="49" spans="1:17" s="133" customFormat="1">
      <c r="A49" s="142"/>
      <c r="B49" s="85" t="s">
        <v>1938</v>
      </c>
      <c r="C49" s="95" t="s">
        <v>1855</v>
      </c>
      <c r="D49" s="82">
        <v>95350202</v>
      </c>
      <c r="E49" s="82"/>
      <c r="F49" s="82" t="s">
        <v>482</v>
      </c>
      <c r="G49" s="109">
        <v>41767</v>
      </c>
      <c r="H49" s="82" t="s">
        <v>170</v>
      </c>
      <c r="I49" s="92">
        <v>6.99</v>
      </c>
      <c r="J49" s="95" t="s">
        <v>174</v>
      </c>
      <c r="K49" s="96">
        <v>5.3499999999999999E-2</v>
      </c>
      <c r="L49" s="96">
        <v>1.9099999999999999E-2</v>
      </c>
      <c r="M49" s="92">
        <v>9355.8700000000008</v>
      </c>
      <c r="N49" s="94">
        <v>125.65</v>
      </c>
      <c r="O49" s="92">
        <v>11.755649999999999</v>
      </c>
      <c r="P49" s="93">
        <f t="shared" si="1"/>
        <v>3.6261591251618929E-4</v>
      </c>
      <c r="Q49" s="93">
        <f>O49/'סכום נכסי הקרן'!$C$42</f>
        <v>1.9507443603514908E-5</v>
      </c>
    </row>
    <row r="50" spans="1:17" s="133" customFormat="1">
      <c r="A50" s="142"/>
      <c r="B50" s="85" t="s">
        <v>1938</v>
      </c>
      <c r="C50" s="95" t="s">
        <v>1855</v>
      </c>
      <c r="D50" s="82">
        <v>95350201</v>
      </c>
      <c r="E50" s="82"/>
      <c r="F50" s="82" t="s">
        <v>482</v>
      </c>
      <c r="G50" s="109">
        <v>41269</v>
      </c>
      <c r="H50" s="82" t="s">
        <v>170</v>
      </c>
      <c r="I50" s="92">
        <v>7.12</v>
      </c>
      <c r="J50" s="95" t="s">
        <v>174</v>
      </c>
      <c r="K50" s="96">
        <v>5.3499999999999999E-2</v>
      </c>
      <c r="L50" s="96">
        <v>1.1899999999999999E-2</v>
      </c>
      <c r="M50" s="92">
        <v>49370.64</v>
      </c>
      <c r="N50" s="94">
        <v>132.80000000000001</v>
      </c>
      <c r="O50" s="92">
        <v>65.564210000000003</v>
      </c>
      <c r="P50" s="93">
        <f t="shared" si="1"/>
        <v>2.0223999385447053E-3</v>
      </c>
      <c r="Q50" s="93">
        <f>O50/'סכום נכסי הקרן'!$C$42</f>
        <v>1.0879790815344182E-4</v>
      </c>
    </row>
    <row r="51" spans="1:17" s="133" customFormat="1">
      <c r="A51" s="142"/>
      <c r="B51" s="85" t="s">
        <v>1938</v>
      </c>
      <c r="C51" s="95" t="s">
        <v>1855</v>
      </c>
      <c r="D51" s="82">
        <v>95350301</v>
      </c>
      <c r="E51" s="82"/>
      <c r="F51" s="82" t="s">
        <v>482</v>
      </c>
      <c r="G51" s="109">
        <v>41281</v>
      </c>
      <c r="H51" s="82" t="s">
        <v>170</v>
      </c>
      <c r="I51" s="92">
        <v>7.1099999999999994</v>
      </c>
      <c r="J51" s="95" t="s">
        <v>174</v>
      </c>
      <c r="K51" s="96">
        <v>5.3499999999999999E-2</v>
      </c>
      <c r="L51" s="96">
        <v>1.2100000000000001E-2</v>
      </c>
      <c r="M51" s="92">
        <v>62200.67</v>
      </c>
      <c r="N51" s="94">
        <v>132.66</v>
      </c>
      <c r="O51" s="92">
        <v>82.5154</v>
      </c>
      <c r="P51" s="93">
        <f t="shared" si="1"/>
        <v>2.5452779784731908E-3</v>
      </c>
      <c r="Q51" s="93">
        <f>O51/'סכום נכסי הקרן'!$C$42</f>
        <v>1.369268829815003E-4</v>
      </c>
    </row>
    <row r="52" spans="1:17" s="133" customFormat="1">
      <c r="A52" s="142"/>
      <c r="B52" s="85" t="s">
        <v>1938</v>
      </c>
      <c r="C52" s="95" t="s">
        <v>1855</v>
      </c>
      <c r="D52" s="82">
        <v>95350302</v>
      </c>
      <c r="E52" s="82"/>
      <c r="F52" s="82" t="s">
        <v>482</v>
      </c>
      <c r="G52" s="109">
        <v>41767</v>
      </c>
      <c r="H52" s="82" t="s">
        <v>170</v>
      </c>
      <c r="I52" s="92">
        <v>6.99</v>
      </c>
      <c r="J52" s="95" t="s">
        <v>174</v>
      </c>
      <c r="K52" s="96">
        <v>5.3499999999999999E-2</v>
      </c>
      <c r="L52" s="96">
        <v>1.9099999999999995E-2</v>
      </c>
      <c r="M52" s="92">
        <v>10983.12</v>
      </c>
      <c r="N52" s="94">
        <v>125.65</v>
      </c>
      <c r="O52" s="92">
        <v>13.80029</v>
      </c>
      <c r="P52" s="93">
        <f t="shared" si="1"/>
        <v>4.2568507495017652E-4</v>
      </c>
      <c r="Q52" s="93">
        <f>O52/'סכום נכסי הקרן'!$C$42</f>
        <v>2.2900339741924163E-5</v>
      </c>
    </row>
    <row r="53" spans="1:17" s="133" customFormat="1">
      <c r="A53" s="142"/>
      <c r="B53" s="85" t="s">
        <v>1938</v>
      </c>
      <c r="C53" s="95" t="s">
        <v>1855</v>
      </c>
      <c r="D53" s="82">
        <v>95350401</v>
      </c>
      <c r="E53" s="82"/>
      <c r="F53" s="82" t="s">
        <v>482</v>
      </c>
      <c r="G53" s="109">
        <v>41281</v>
      </c>
      <c r="H53" s="82" t="s">
        <v>170</v>
      </c>
      <c r="I53" s="92">
        <v>7.11</v>
      </c>
      <c r="J53" s="95" t="s">
        <v>174</v>
      </c>
      <c r="K53" s="96">
        <v>5.3499999999999999E-2</v>
      </c>
      <c r="L53" s="96">
        <v>1.2100000000000001E-2</v>
      </c>
      <c r="M53" s="92">
        <v>44805.56</v>
      </c>
      <c r="N53" s="94">
        <v>132.66</v>
      </c>
      <c r="O53" s="92">
        <v>59.439059999999998</v>
      </c>
      <c r="P53" s="93">
        <f t="shared" si="1"/>
        <v>1.8334629715077027E-3</v>
      </c>
      <c r="Q53" s="93">
        <f>O53/'סכום נכסי הקרן'!$C$42</f>
        <v>9.8633772764240079E-5</v>
      </c>
    </row>
    <row r="54" spans="1:17" s="133" customFormat="1">
      <c r="A54" s="142"/>
      <c r="B54" s="85" t="s">
        <v>1938</v>
      </c>
      <c r="C54" s="95" t="s">
        <v>1855</v>
      </c>
      <c r="D54" s="82">
        <v>95350402</v>
      </c>
      <c r="E54" s="82"/>
      <c r="F54" s="82" t="s">
        <v>482</v>
      </c>
      <c r="G54" s="109">
        <v>41767</v>
      </c>
      <c r="H54" s="82" t="s">
        <v>170</v>
      </c>
      <c r="I54" s="92">
        <v>6.99</v>
      </c>
      <c r="J54" s="95" t="s">
        <v>174</v>
      </c>
      <c r="K54" s="96">
        <v>5.3499999999999999E-2</v>
      </c>
      <c r="L54" s="96">
        <v>1.9100000000000002E-2</v>
      </c>
      <c r="M54" s="92">
        <v>8949.23</v>
      </c>
      <c r="N54" s="94">
        <v>125.65</v>
      </c>
      <c r="O54" s="92">
        <v>11.24471</v>
      </c>
      <c r="P54" s="93">
        <f t="shared" si="1"/>
        <v>3.4685540804888876E-4</v>
      </c>
      <c r="Q54" s="93">
        <f>O54/'סכום נכסי הקרן'!$C$42</f>
        <v>1.8659584639120775E-5</v>
      </c>
    </row>
    <row r="55" spans="1:17" s="133" customFormat="1">
      <c r="A55" s="142"/>
      <c r="B55" s="85" t="s">
        <v>1938</v>
      </c>
      <c r="C55" s="95" t="s">
        <v>1855</v>
      </c>
      <c r="D55" s="82">
        <v>95350501</v>
      </c>
      <c r="E55" s="82"/>
      <c r="F55" s="82" t="s">
        <v>482</v>
      </c>
      <c r="G55" s="109">
        <v>41281</v>
      </c>
      <c r="H55" s="82" t="s">
        <v>170</v>
      </c>
      <c r="I55" s="92">
        <v>7.1099999999999994</v>
      </c>
      <c r="J55" s="95" t="s">
        <v>174</v>
      </c>
      <c r="K55" s="96">
        <v>5.3499999999999999E-2</v>
      </c>
      <c r="L55" s="96">
        <v>1.2100000000000001E-2</v>
      </c>
      <c r="M55" s="92">
        <v>53810.62</v>
      </c>
      <c r="N55" s="94">
        <v>132.66</v>
      </c>
      <c r="O55" s="92">
        <v>71.385159999999999</v>
      </c>
      <c r="P55" s="93">
        <f t="shared" si="1"/>
        <v>2.2019535230730905E-3</v>
      </c>
      <c r="Q55" s="93">
        <f>O55/'סכום נכסי הקרן'!$C$42</f>
        <v>1.1845725100933495E-4</v>
      </c>
    </row>
    <row r="56" spans="1:17" s="133" customFormat="1">
      <c r="A56" s="142"/>
      <c r="B56" s="85" t="s">
        <v>1939</v>
      </c>
      <c r="C56" s="95" t="s">
        <v>1854</v>
      </c>
      <c r="D56" s="82">
        <v>4069</v>
      </c>
      <c r="E56" s="82"/>
      <c r="F56" s="82" t="s">
        <v>552</v>
      </c>
      <c r="G56" s="109">
        <v>42052</v>
      </c>
      <c r="H56" s="82" t="s">
        <v>170</v>
      </c>
      <c r="I56" s="92">
        <v>6.0700000000000012</v>
      </c>
      <c r="J56" s="95" t="s">
        <v>174</v>
      </c>
      <c r="K56" s="96">
        <v>2.9779E-2</v>
      </c>
      <c r="L56" s="96">
        <v>1.2700000000000003E-2</v>
      </c>
      <c r="M56" s="92">
        <v>278737.81</v>
      </c>
      <c r="N56" s="94">
        <v>112.24</v>
      </c>
      <c r="O56" s="92">
        <v>312.8553</v>
      </c>
      <c r="P56" s="93">
        <f t="shared" si="1"/>
        <v>9.6503647263253122E-3</v>
      </c>
      <c r="Q56" s="93">
        <f>O56/'סכום נכסי הקרן'!$C$42</f>
        <v>5.1915522500335903E-4</v>
      </c>
    </row>
    <row r="57" spans="1:17" s="133" customFormat="1">
      <c r="A57" s="142"/>
      <c r="B57" s="85" t="s">
        <v>1940</v>
      </c>
      <c r="C57" s="95" t="s">
        <v>1854</v>
      </c>
      <c r="D57" s="82">
        <v>2963</v>
      </c>
      <c r="E57" s="82"/>
      <c r="F57" s="82" t="s">
        <v>552</v>
      </c>
      <c r="G57" s="109">
        <v>41423</v>
      </c>
      <c r="H57" s="82" t="s">
        <v>170</v>
      </c>
      <c r="I57" s="92">
        <v>5.1999999999999993</v>
      </c>
      <c r="J57" s="95" t="s">
        <v>174</v>
      </c>
      <c r="K57" s="96">
        <v>0.05</v>
      </c>
      <c r="L57" s="96">
        <v>1.2199999999999997E-2</v>
      </c>
      <c r="M57" s="92">
        <v>132352.35999999999</v>
      </c>
      <c r="N57" s="94">
        <v>121.97</v>
      </c>
      <c r="O57" s="92">
        <v>161.43017</v>
      </c>
      <c r="P57" s="93">
        <f t="shared" si="1"/>
        <v>4.9794905770581439E-3</v>
      </c>
      <c r="Q57" s="93">
        <f>O57/'סכום נכסי הקרן'!$C$42</f>
        <v>2.6787884440084762E-4</v>
      </c>
    </row>
    <row r="58" spans="1:17" s="133" customFormat="1">
      <c r="A58" s="142"/>
      <c r="B58" s="85" t="s">
        <v>1940</v>
      </c>
      <c r="C58" s="95" t="s">
        <v>1854</v>
      </c>
      <c r="D58" s="82">
        <v>2968</v>
      </c>
      <c r="E58" s="82"/>
      <c r="F58" s="82" t="s">
        <v>552</v>
      </c>
      <c r="G58" s="109">
        <v>41423</v>
      </c>
      <c r="H58" s="82" t="s">
        <v>170</v>
      </c>
      <c r="I58" s="92">
        <v>5.2</v>
      </c>
      <c r="J58" s="95" t="s">
        <v>174</v>
      </c>
      <c r="K58" s="96">
        <v>0.05</v>
      </c>
      <c r="L58" s="96">
        <v>1.2199999999999999E-2</v>
      </c>
      <c r="M58" s="92">
        <v>42567.15</v>
      </c>
      <c r="N58" s="94">
        <v>121.97</v>
      </c>
      <c r="O58" s="92">
        <v>51.919150000000002</v>
      </c>
      <c r="P58" s="93">
        <f t="shared" si="1"/>
        <v>1.601503103130402E-3</v>
      </c>
      <c r="Q58" s="93">
        <f>O58/'סכום נכסי הקרן'!$C$42</f>
        <v>8.6155158631588311E-5</v>
      </c>
    </row>
    <row r="59" spans="1:17" s="133" customFormat="1">
      <c r="A59" s="142"/>
      <c r="B59" s="85" t="s">
        <v>1940</v>
      </c>
      <c r="C59" s="95" t="s">
        <v>1854</v>
      </c>
      <c r="D59" s="82">
        <v>4605</v>
      </c>
      <c r="E59" s="82"/>
      <c r="F59" s="82" t="s">
        <v>552</v>
      </c>
      <c r="G59" s="109">
        <v>42352</v>
      </c>
      <c r="H59" s="82" t="s">
        <v>170</v>
      </c>
      <c r="I59" s="92">
        <v>7.19</v>
      </c>
      <c r="J59" s="95" t="s">
        <v>174</v>
      </c>
      <c r="K59" s="96">
        <v>0.05</v>
      </c>
      <c r="L59" s="96">
        <v>2.1000000000000001E-2</v>
      </c>
      <c r="M59" s="92">
        <v>125466.13</v>
      </c>
      <c r="N59" s="94">
        <v>123.19</v>
      </c>
      <c r="O59" s="92">
        <v>154.56172000000001</v>
      </c>
      <c r="P59" s="93">
        <f t="shared" si="1"/>
        <v>4.7676257066067594E-3</v>
      </c>
      <c r="Q59" s="93">
        <f>O59/'סכום נכסי הקרן'!$C$42</f>
        <v>2.564812695310138E-4</v>
      </c>
    </row>
    <row r="60" spans="1:17" s="133" customFormat="1">
      <c r="A60" s="142"/>
      <c r="B60" s="85" t="s">
        <v>1940</v>
      </c>
      <c r="C60" s="95" t="s">
        <v>1854</v>
      </c>
      <c r="D60" s="82">
        <v>4606</v>
      </c>
      <c r="E60" s="82"/>
      <c r="F60" s="82" t="s">
        <v>552</v>
      </c>
      <c r="G60" s="109">
        <v>42352</v>
      </c>
      <c r="H60" s="82" t="s">
        <v>170</v>
      </c>
      <c r="I60" s="92">
        <v>9.2899999999999991</v>
      </c>
      <c r="J60" s="95" t="s">
        <v>174</v>
      </c>
      <c r="K60" s="96">
        <v>4.0999999999999995E-2</v>
      </c>
      <c r="L60" s="96">
        <v>2.1899999999999999E-2</v>
      </c>
      <c r="M60" s="92">
        <v>324327.15999999997</v>
      </c>
      <c r="N60" s="94">
        <v>119.66</v>
      </c>
      <c r="O60" s="92">
        <v>388.08987999999999</v>
      </c>
      <c r="P60" s="93">
        <f t="shared" si="1"/>
        <v>1.1971057829596697E-2</v>
      </c>
      <c r="Q60" s="93">
        <f>O60/'סכום נכסי הקרן'!$C$42</f>
        <v>6.4400024219799575E-4</v>
      </c>
    </row>
    <row r="61" spans="1:17" s="133" customFormat="1">
      <c r="A61" s="142"/>
      <c r="B61" s="85" t="s">
        <v>1940</v>
      </c>
      <c r="C61" s="95" t="s">
        <v>1854</v>
      </c>
      <c r="D61" s="82">
        <v>5150</v>
      </c>
      <c r="E61" s="82"/>
      <c r="F61" s="82" t="s">
        <v>552</v>
      </c>
      <c r="G61" s="109">
        <v>42631</v>
      </c>
      <c r="H61" s="82" t="s">
        <v>170</v>
      </c>
      <c r="I61" s="92">
        <v>9.11</v>
      </c>
      <c r="J61" s="95" t="s">
        <v>174</v>
      </c>
      <c r="K61" s="96">
        <v>4.0999999999999995E-2</v>
      </c>
      <c r="L61" s="96">
        <v>2.7500000000000004E-2</v>
      </c>
      <c r="M61" s="92">
        <v>96244.32</v>
      </c>
      <c r="N61" s="94">
        <v>113.81</v>
      </c>
      <c r="O61" s="92">
        <v>109.53567</v>
      </c>
      <c r="P61" s="93">
        <f t="shared" si="1"/>
        <v>3.378747830202684E-3</v>
      </c>
      <c r="Q61" s="93">
        <f>O61/'סכום נכסי הקרן'!$C$42</f>
        <v>1.8176459022667567E-4</v>
      </c>
    </row>
    <row r="62" spans="1:17" s="133" customFormat="1">
      <c r="A62" s="142"/>
      <c r="B62" s="85" t="s">
        <v>1941</v>
      </c>
      <c r="C62" s="95" t="s">
        <v>1855</v>
      </c>
      <c r="D62" s="82">
        <v>90135664</v>
      </c>
      <c r="E62" s="82"/>
      <c r="F62" s="82" t="s">
        <v>1858</v>
      </c>
      <c r="G62" s="109">
        <v>42093</v>
      </c>
      <c r="H62" s="82" t="s">
        <v>1821</v>
      </c>
      <c r="I62" s="92">
        <v>2.0199999999999996</v>
      </c>
      <c r="J62" s="95" t="s">
        <v>174</v>
      </c>
      <c r="K62" s="96">
        <v>4.4000000000000004E-2</v>
      </c>
      <c r="L62" s="96">
        <v>3.1799999999999995E-2</v>
      </c>
      <c r="M62" s="92">
        <v>29123.919999999998</v>
      </c>
      <c r="N62" s="94">
        <v>102.6</v>
      </c>
      <c r="O62" s="92">
        <v>29.881150000000002</v>
      </c>
      <c r="P62" s="93">
        <f t="shared" si="1"/>
        <v>9.2171683184537909E-4</v>
      </c>
      <c r="Q62" s="93">
        <f>O62/'סכום נכסי הקרן'!$C$42</f>
        <v>4.9585080232328248E-5</v>
      </c>
    </row>
    <row r="63" spans="1:17" s="133" customFormat="1">
      <c r="A63" s="142"/>
      <c r="B63" s="85" t="s">
        <v>1941</v>
      </c>
      <c r="C63" s="95" t="s">
        <v>1855</v>
      </c>
      <c r="D63" s="82">
        <v>90135667</v>
      </c>
      <c r="E63" s="82"/>
      <c r="F63" s="82" t="s">
        <v>1858</v>
      </c>
      <c r="G63" s="109">
        <v>42093</v>
      </c>
      <c r="H63" s="82" t="s">
        <v>1821</v>
      </c>
      <c r="I63" s="92">
        <v>2.14</v>
      </c>
      <c r="J63" s="95" t="s">
        <v>174</v>
      </c>
      <c r="K63" s="96">
        <v>4.4500000000000005E-2</v>
      </c>
      <c r="L63" s="96">
        <v>3.1100000000000006E-2</v>
      </c>
      <c r="M63" s="92">
        <v>16179.96</v>
      </c>
      <c r="N63" s="94">
        <v>102.97</v>
      </c>
      <c r="O63" s="92">
        <v>16.660509999999999</v>
      </c>
      <c r="P63" s="93">
        <f t="shared" si="1"/>
        <v>5.1391169664247378E-4</v>
      </c>
      <c r="Q63" s="93">
        <f>O63/'סכום נכסי הקרן'!$C$42</f>
        <v>2.7646617518452503E-5</v>
      </c>
    </row>
    <row r="64" spans="1:17" s="133" customFormat="1">
      <c r="A64" s="142"/>
      <c r="B64" s="85" t="s">
        <v>1941</v>
      </c>
      <c r="C64" s="95" t="s">
        <v>1855</v>
      </c>
      <c r="D64" s="82">
        <v>4985</v>
      </c>
      <c r="E64" s="82"/>
      <c r="F64" s="82" t="s">
        <v>1858</v>
      </c>
      <c r="G64" s="109">
        <v>42551</v>
      </c>
      <c r="H64" s="82" t="s">
        <v>1821</v>
      </c>
      <c r="I64" s="92">
        <v>2.14</v>
      </c>
      <c r="J64" s="95" t="s">
        <v>174</v>
      </c>
      <c r="K64" s="96">
        <v>4.4500000000000005E-2</v>
      </c>
      <c r="L64" s="96">
        <v>3.1099999999999999E-2</v>
      </c>
      <c r="M64" s="92">
        <v>18524.52</v>
      </c>
      <c r="N64" s="94">
        <v>102.97</v>
      </c>
      <c r="O64" s="92">
        <v>19.0747</v>
      </c>
      <c r="P64" s="93">
        <f t="shared" si="1"/>
        <v>5.8838003398132437E-4</v>
      </c>
      <c r="Q64" s="93">
        <f>O64/'סכום נכסי הקרן'!$C$42</f>
        <v>3.1652748636099735E-5</v>
      </c>
    </row>
    <row r="65" spans="1:17" s="133" customFormat="1">
      <c r="A65" s="142"/>
      <c r="B65" s="85" t="s">
        <v>1941</v>
      </c>
      <c r="C65" s="95" t="s">
        <v>1855</v>
      </c>
      <c r="D65" s="82">
        <v>4987</v>
      </c>
      <c r="E65" s="82"/>
      <c r="F65" s="82" t="s">
        <v>1858</v>
      </c>
      <c r="G65" s="109">
        <v>42551</v>
      </c>
      <c r="H65" s="82" t="s">
        <v>1821</v>
      </c>
      <c r="I65" s="92">
        <v>2.7600000000000002</v>
      </c>
      <c r="J65" s="95" t="s">
        <v>174</v>
      </c>
      <c r="K65" s="96">
        <v>3.4000000000000002E-2</v>
      </c>
      <c r="L65" s="96">
        <v>2.0200000000000006E-2</v>
      </c>
      <c r="M65" s="92">
        <v>71670.7</v>
      </c>
      <c r="N65" s="94">
        <v>104.32</v>
      </c>
      <c r="O65" s="92">
        <v>74.766869999999997</v>
      </c>
      <c r="P65" s="93">
        <f t="shared" si="1"/>
        <v>2.3062660755491442E-3</v>
      </c>
      <c r="Q65" s="93">
        <f>O65/'סכום נכסי הקרן'!$C$42</f>
        <v>1.2406889452614962E-4</v>
      </c>
    </row>
    <row r="66" spans="1:17" s="133" customFormat="1">
      <c r="A66" s="142"/>
      <c r="B66" s="85" t="s">
        <v>1941</v>
      </c>
      <c r="C66" s="95" t="s">
        <v>1855</v>
      </c>
      <c r="D66" s="82">
        <v>90135663</v>
      </c>
      <c r="E66" s="82"/>
      <c r="F66" s="82" t="s">
        <v>1858</v>
      </c>
      <c r="G66" s="109">
        <v>42093</v>
      </c>
      <c r="H66" s="82" t="s">
        <v>1821</v>
      </c>
      <c r="I66" s="92">
        <v>2.76</v>
      </c>
      <c r="J66" s="95" t="s">
        <v>174</v>
      </c>
      <c r="K66" s="96">
        <v>3.4000000000000002E-2</v>
      </c>
      <c r="L66" s="96">
        <v>2.0199999999999996E-2</v>
      </c>
      <c r="M66" s="92">
        <v>65167.83</v>
      </c>
      <c r="N66" s="94">
        <v>104.32</v>
      </c>
      <c r="O66" s="92">
        <v>67.983070000000012</v>
      </c>
      <c r="P66" s="93">
        <f t="shared" si="1"/>
        <v>2.0970123271534945E-3</v>
      </c>
      <c r="Q66" s="93">
        <f>O66/'סכום נכסי הקרן'!$C$42</f>
        <v>1.1281178871596267E-4</v>
      </c>
    </row>
    <row r="67" spans="1:17" s="133" customFormat="1">
      <c r="A67" s="142"/>
      <c r="B67" s="85" t="s">
        <v>1941</v>
      </c>
      <c r="C67" s="95" t="s">
        <v>1855</v>
      </c>
      <c r="D67" s="82">
        <v>90135666</v>
      </c>
      <c r="E67" s="82"/>
      <c r="F67" s="82" t="s">
        <v>1858</v>
      </c>
      <c r="G67" s="109">
        <v>42093</v>
      </c>
      <c r="H67" s="82" t="s">
        <v>1821</v>
      </c>
      <c r="I67" s="92">
        <v>2.02</v>
      </c>
      <c r="J67" s="95" t="s">
        <v>174</v>
      </c>
      <c r="K67" s="96">
        <v>4.4000000000000004E-2</v>
      </c>
      <c r="L67" s="96">
        <v>3.1800000000000009E-2</v>
      </c>
      <c r="M67" s="92">
        <v>12943.92</v>
      </c>
      <c r="N67" s="94">
        <v>102.6</v>
      </c>
      <c r="O67" s="92">
        <v>13.28046</v>
      </c>
      <c r="P67" s="93">
        <f t="shared" si="1"/>
        <v>4.0965034868635519E-4</v>
      </c>
      <c r="Q67" s="93">
        <f>O67/'סכום נכסי הקרן'!$C$42</f>
        <v>2.2037728622299542E-5</v>
      </c>
    </row>
    <row r="68" spans="1:17" s="133" customFormat="1">
      <c r="A68" s="142"/>
      <c r="B68" s="85" t="s">
        <v>1941</v>
      </c>
      <c r="C68" s="95" t="s">
        <v>1855</v>
      </c>
      <c r="D68" s="82">
        <v>4983</v>
      </c>
      <c r="E68" s="82"/>
      <c r="F68" s="82" t="s">
        <v>1858</v>
      </c>
      <c r="G68" s="109">
        <v>42551</v>
      </c>
      <c r="H68" s="82" t="s">
        <v>1821</v>
      </c>
      <c r="I68" s="92">
        <v>2.02</v>
      </c>
      <c r="J68" s="95" t="s">
        <v>174</v>
      </c>
      <c r="K68" s="96">
        <v>4.4000000000000004E-2</v>
      </c>
      <c r="L68" s="96">
        <v>3.1800000000000002E-2</v>
      </c>
      <c r="M68" s="92">
        <v>15463.92</v>
      </c>
      <c r="N68" s="94">
        <v>102.6</v>
      </c>
      <c r="O68" s="92">
        <v>15.86598</v>
      </c>
      <c r="P68" s="93">
        <f t="shared" si="1"/>
        <v>4.8940354771225827E-4</v>
      </c>
      <c r="Q68" s="93">
        <f>O68/'סכום נכסי הקרן'!$C$42</f>
        <v>2.6328166461615945E-5</v>
      </c>
    </row>
    <row r="69" spans="1:17" s="133" customFormat="1">
      <c r="A69" s="142"/>
      <c r="B69" s="85" t="s">
        <v>1941</v>
      </c>
      <c r="C69" s="95" t="s">
        <v>1855</v>
      </c>
      <c r="D69" s="82">
        <v>90135661</v>
      </c>
      <c r="E69" s="82"/>
      <c r="F69" s="82" t="s">
        <v>1858</v>
      </c>
      <c r="G69" s="109">
        <v>42093</v>
      </c>
      <c r="H69" s="82" t="s">
        <v>1821</v>
      </c>
      <c r="I69" s="92">
        <v>3.12</v>
      </c>
      <c r="J69" s="95" t="s">
        <v>174</v>
      </c>
      <c r="K69" s="96">
        <v>3.5000000000000003E-2</v>
      </c>
      <c r="L69" s="96">
        <v>2.1700000000000001E-2</v>
      </c>
      <c r="M69" s="92">
        <v>24269.91</v>
      </c>
      <c r="N69" s="94">
        <v>105.34</v>
      </c>
      <c r="O69" s="92">
        <v>25.565919999999998</v>
      </c>
      <c r="P69" s="93">
        <f t="shared" si="1"/>
        <v>7.8860883150790419E-4</v>
      </c>
      <c r="Q69" s="93">
        <f>O69/'סכום נכסי הקרן'!$C$42</f>
        <v>4.2424344257610075E-5</v>
      </c>
    </row>
    <row r="70" spans="1:17" s="133" customFormat="1">
      <c r="A70" s="142"/>
      <c r="B70" s="85" t="s">
        <v>1941</v>
      </c>
      <c r="C70" s="95" t="s">
        <v>1855</v>
      </c>
      <c r="D70" s="82">
        <v>4989</v>
      </c>
      <c r="E70" s="82"/>
      <c r="F70" s="82" t="s">
        <v>1858</v>
      </c>
      <c r="G70" s="109">
        <v>42551</v>
      </c>
      <c r="H70" s="82" t="s">
        <v>1821</v>
      </c>
      <c r="I70" s="92">
        <v>3.12</v>
      </c>
      <c r="J70" s="95" t="s">
        <v>174</v>
      </c>
      <c r="K70" s="96">
        <v>3.5000000000000003E-2</v>
      </c>
      <c r="L70" s="96">
        <v>2.1700000000000001E-2</v>
      </c>
      <c r="M70" s="92">
        <v>23817.23</v>
      </c>
      <c r="N70" s="94">
        <v>105.34</v>
      </c>
      <c r="O70" s="92">
        <v>25.08907</v>
      </c>
      <c r="P70" s="93">
        <f t="shared" si="1"/>
        <v>7.7389987046505722E-4</v>
      </c>
      <c r="Q70" s="93">
        <f>O70/'סכום נכסי הקרן'!$C$42</f>
        <v>4.1633054581383229E-5</v>
      </c>
    </row>
    <row r="71" spans="1:17" s="133" customFormat="1">
      <c r="A71" s="142"/>
      <c r="B71" s="85" t="s">
        <v>1941</v>
      </c>
      <c r="C71" s="95" t="s">
        <v>1855</v>
      </c>
      <c r="D71" s="82">
        <v>4986</v>
      </c>
      <c r="E71" s="82"/>
      <c r="F71" s="82" t="s">
        <v>1858</v>
      </c>
      <c r="G71" s="109">
        <v>42551</v>
      </c>
      <c r="H71" s="82" t="s">
        <v>1821</v>
      </c>
      <c r="I71" s="92">
        <v>2.02</v>
      </c>
      <c r="J71" s="95" t="s">
        <v>174</v>
      </c>
      <c r="K71" s="96">
        <v>4.4000000000000004E-2</v>
      </c>
      <c r="L71" s="96">
        <v>3.1800000000000002E-2</v>
      </c>
      <c r="M71" s="92">
        <v>34793.85</v>
      </c>
      <c r="N71" s="94">
        <v>102.6</v>
      </c>
      <c r="O71" s="92">
        <v>35.69849</v>
      </c>
      <c r="P71" s="93">
        <f t="shared" si="1"/>
        <v>1.1011590619659532E-3</v>
      </c>
      <c r="Q71" s="93">
        <f>O71/'סכום נכסי הקרן'!$C$42</f>
        <v>5.9238432617987174E-5</v>
      </c>
    </row>
    <row r="72" spans="1:17" s="133" customFormat="1">
      <c r="A72" s="142"/>
      <c r="B72" s="85" t="s">
        <v>1941</v>
      </c>
      <c r="C72" s="95" t="s">
        <v>1854</v>
      </c>
      <c r="D72" s="82">
        <v>507787</v>
      </c>
      <c r="E72" s="82"/>
      <c r="F72" s="82" t="s">
        <v>1858</v>
      </c>
      <c r="G72" s="109">
        <v>43184</v>
      </c>
      <c r="H72" s="82" t="s">
        <v>1821</v>
      </c>
      <c r="I72" s="92">
        <v>0.97000000000000008</v>
      </c>
      <c r="J72" s="95" t="s">
        <v>174</v>
      </c>
      <c r="K72" s="96">
        <v>0.03</v>
      </c>
      <c r="L72" s="96">
        <v>3.1899999999999998E-2</v>
      </c>
      <c r="M72" s="92">
        <v>140254.16</v>
      </c>
      <c r="N72" s="94">
        <v>99.91</v>
      </c>
      <c r="O72" s="92">
        <v>140.12792999999999</v>
      </c>
      <c r="P72" s="93">
        <f t="shared" si="1"/>
        <v>4.3223996296210499E-3</v>
      </c>
      <c r="Q72" s="93">
        <f>O72/'סכום נכסי הקרן'!$C$42</f>
        <v>2.3252969353053935E-4</v>
      </c>
    </row>
    <row r="73" spans="1:17" s="133" customFormat="1">
      <c r="A73" s="142"/>
      <c r="B73" s="85" t="s">
        <v>1941</v>
      </c>
      <c r="C73" s="95" t="s">
        <v>1854</v>
      </c>
      <c r="D73" s="82">
        <v>469285</v>
      </c>
      <c r="E73" s="82"/>
      <c r="F73" s="82" t="s">
        <v>1858</v>
      </c>
      <c r="G73" s="109">
        <v>42871</v>
      </c>
      <c r="H73" s="82" t="s">
        <v>1821</v>
      </c>
      <c r="I73" s="92">
        <v>3.11</v>
      </c>
      <c r="J73" s="95" t="s">
        <v>174</v>
      </c>
      <c r="K73" s="96">
        <v>4.7E-2</v>
      </c>
      <c r="L73" s="96">
        <v>4.1100000000000005E-2</v>
      </c>
      <c r="M73" s="92">
        <v>168321.19</v>
      </c>
      <c r="N73" s="94">
        <v>102.01</v>
      </c>
      <c r="O73" s="92">
        <v>171.70444000000001</v>
      </c>
      <c r="P73" s="93">
        <f t="shared" si="1"/>
        <v>5.2964116993684971E-3</v>
      </c>
      <c r="Q73" s="93">
        <f>O73/'סכום נכסי הקרן'!$C$42</f>
        <v>2.8492807116349241E-4</v>
      </c>
    </row>
    <row r="74" spans="1:17" s="133" customFormat="1">
      <c r="A74" s="142"/>
      <c r="B74" s="85" t="s">
        <v>1942</v>
      </c>
      <c r="C74" s="95" t="s">
        <v>1854</v>
      </c>
      <c r="D74" s="82">
        <v>4099</v>
      </c>
      <c r="E74" s="82"/>
      <c r="F74" s="82" t="s">
        <v>552</v>
      </c>
      <c r="G74" s="109">
        <v>42052</v>
      </c>
      <c r="H74" s="82" t="s">
        <v>170</v>
      </c>
      <c r="I74" s="92">
        <v>6.07</v>
      </c>
      <c r="J74" s="95" t="s">
        <v>174</v>
      </c>
      <c r="K74" s="96">
        <v>2.9779E-2</v>
      </c>
      <c r="L74" s="96">
        <v>1.2699999999999999E-2</v>
      </c>
      <c r="M74" s="92">
        <v>203921.57</v>
      </c>
      <c r="N74" s="94">
        <v>112.2</v>
      </c>
      <c r="O74" s="92">
        <v>228.79998999999998</v>
      </c>
      <c r="P74" s="93">
        <f t="shared" si="1"/>
        <v>7.0575865356271228E-3</v>
      </c>
      <c r="Q74" s="93">
        <f>O74/'סכום נכסי הקרן'!$C$42</f>
        <v>3.7967299991151275E-4</v>
      </c>
    </row>
    <row r="75" spans="1:17" s="133" customFormat="1">
      <c r="A75" s="142"/>
      <c r="B75" s="85" t="s">
        <v>1942</v>
      </c>
      <c r="C75" s="95" t="s">
        <v>1854</v>
      </c>
      <c r="D75" s="82">
        <v>40999</v>
      </c>
      <c r="E75" s="82"/>
      <c r="F75" s="82" t="s">
        <v>552</v>
      </c>
      <c r="G75" s="109">
        <v>42054</v>
      </c>
      <c r="H75" s="82" t="s">
        <v>170</v>
      </c>
      <c r="I75" s="92">
        <v>6.07</v>
      </c>
      <c r="J75" s="95" t="s">
        <v>174</v>
      </c>
      <c r="K75" s="96">
        <v>2.9779E-2</v>
      </c>
      <c r="L75" s="96">
        <v>1.2800000000000001E-2</v>
      </c>
      <c r="M75" s="92">
        <v>5767.01</v>
      </c>
      <c r="N75" s="94">
        <v>112.16</v>
      </c>
      <c r="O75" s="92">
        <v>6.46828</v>
      </c>
      <c r="P75" s="93">
        <f t="shared" si="1"/>
        <v>1.9952118807639024E-4</v>
      </c>
      <c r="Q75" s="93">
        <f>O75/'סכום נכסי הקרן'!$C$42</f>
        <v>1.0733528755257551E-5</v>
      </c>
    </row>
    <row r="76" spans="1:17" s="133" customFormat="1">
      <c r="A76" s="142"/>
      <c r="B76" s="85" t="s">
        <v>1931</v>
      </c>
      <c r="C76" s="95" t="s">
        <v>1854</v>
      </c>
      <c r="D76" s="82">
        <v>14760844</v>
      </c>
      <c r="E76" s="82"/>
      <c r="F76" s="82" t="s">
        <v>1858</v>
      </c>
      <c r="G76" s="109">
        <v>40742</v>
      </c>
      <c r="H76" s="82" t="s">
        <v>1821</v>
      </c>
      <c r="I76" s="92">
        <v>8.59</v>
      </c>
      <c r="J76" s="95" t="s">
        <v>174</v>
      </c>
      <c r="K76" s="96">
        <v>0.06</v>
      </c>
      <c r="L76" s="96">
        <v>1.26E-2</v>
      </c>
      <c r="M76" s="92">
        <v>433661.81</v>
      </c>
      <c r="N76" s="94">
        <v>151.82</v>
      </c>
      <c r="O76" s="92">
        <v>658.38535999999999</v>
      </c>
      <c r="P76" s="93">
        <f t="shared" si="1"/>
        <v>2.0308618247710658E-2</v>
      </c>
      <c r="Q76" s="93">
        <f>O76/'סכום נכסי הקרן'!$C$42</f>
        <v>1.0925312747129985E-3</v>
      </c>
    </row>
    <row r="77" spans="1:17" s="133" customFormat="1">
      <c r="A77" s="142"/>
      <c r="B77" s="85" t="s">
        <v>1943</v>
      </c>
      <c r="C77" s="95" t="s">
        <v>1855</v>
      </c>
      <c r="D77" s="82">
        <v>90136004</v>
      </c>
      <c r="E77" s="82"/>
      <c r="F77" s="82" t="s">
        <v>1858</v>
      </c>
      <c r="G77" s="109">
        <v>42680</v>
      </c>
      <c r="H77" s="82" t="s">
        <v>1821</v>
      </c>
      <c r="I77" s="92">
        <v>4.4800000000000004</v>
      </c>
      <c r="J77" s="95" t="s">
        <v>174</v>
      </c>
      <c r="K77" s="96">
        <v>2.3E-2</v>
      </c>
      <c r="L77" s="96">
        <v>2.1099999999999997E-2</v>
      </c>
      <c r="M77" s="92">
        <v>58511.99</v>
      </c>
      <c r="N77" s="94">
        <v>101.47</v>
      </c>
      <c r="O77" s="92">
        <v>59.372109999999999</v>
      </c>
      <c r="P77" s="93">
        <f t="shared" si="1"/>
        <v>1.8313978253573021E-3</v>
      </c>
      <c r="Q77" s="93">
        <f>O77/'סכום נכסי הקרן'!$C$42</f>
        <v>9.8522675262251215E-5</v>
      </c>
    </row>
    <row r="78" spans="1:17" s="133" customFormat="1">
      <c r="A78" s="142"/>
      <c r="B78" s="85" t="s">
        <v>1944</v>
      </c>
      <c r="C78" s="95" t="s">
        <v>1854</v>
      </c>
      <c r="D78" s="82">
        <v>4100</v>
      </c>
      <c r="E78" s="82"/>
      <c r="F78" s="82" t="s">
        <v>552</v>
      </c>
      <c r="G78" s="109">
        <v>42052</v>
      </c>
      <c r="H78" s="82" t="s">
        <v>170</v>
      </c>
      <c r="I78" s="92">
        <v>6.05</v>
      </c>
      <c r="J78" s="95" t="s">
        <v>174</v>
      </c>
      <c r="K78" s="96">
        <v>2.9779E-2</v>
      </c>
      <c r="L78" s="96">
        <v>1.2699999999999999E-2</v>
      </c>
      <c r="M78" s="92">
        <v>232296.6</v>
      </c>
      <c r="N78" s="94">
        <v>112.19</v>
      </c>
      <c r="O78" s="92">
        <v>260.61354</v>
      </c>
      <c r="P78" s="93">
        <f t="shared" si="1"/>
        <v>8.0389103640525535E-3</v>
      </c>
      <c r="Q78" s="93">
        <f>O78/'סכום נכסי הקרן'!$C$42</f>
        <v>4.3246472409967776E-4</v>
      </c>
    </row>
    <row r="79" spans="1:17" s="133" customFormat="1">
      <c r="A79" s="142"/>
      <c r="B79" s="85" t="s">
        <v>1945</v>
      </c>
      <c r="C79" s="95" t="s">
        <v>1854</v>
      </c>
      <c r="D79" s="82">
        <v>482154</v>
      </c>
      <c r="E79" s="82"/>
      <c r="F79" s="82" t="s">
        <v>1858</v>
      </c>
      <c r="G79" s="109">
        <v>42978</v>
      </c>
      <c r="H79" s="82" t="s">
        <v>1821</v>
      </c>
      <c r="I79" s="92">
        <v>3.75</v>
      </c>
      <c r="J79" s="95" t="s">
        <v>174</v>
      </c>
      <c r="K79" s="96">
        <v>2.3E-2</v>
      </c>
      <c r="L79" s="96">
        <v>1.9299999999999998E-2</v>
      </c>
      <c r="M79" s="92">
        <v>54834.04</v>
      </c>
      <c r="N79" s="94">
        <v>101.6</v>
      </c>
      <c r="O79" s="92">
        <v>55.711390000000002</v>
      </c>
      <c r="P79" s="93">
        <f t="shared" si="1"/>
        <v>1.7184789035396004E-3</v>
      </c>
      <c r="Q79" s="93">
        <f>O79/'סכום נכסי הקרן'!$C$42</f>
        <v>9.2448039750964395E-5</v>
      </c>
    </row>
    <row r="80" spans="1:17" s="133" customFormat="1">
      <c r="A80" s="142"/>
      <c r="B80" s="85" t="s">
        <v>1945</v>
      </c>
      <c r="C80" s="95" t="s">
        <v>1854</v>
      </c>
      <c r="D80" s="82">
        <v>482153</v>
      </c>
      <c r="E80" s="82"/>
      <c r="F80" s="82" t="s">
        <v>1858</v>
      </c>
      <c r="G80" s="109">
        <v>42978</v>
      </c>
      <c r="H80" s="82" t="s">
        <v>1821</v>
      </c>
      <c r="I80" s="92">
        <v>3.6999999999999993</v>
      </c>
      <c r="J80" s="95" t="s">
        <v>174</v>
      </c>
      <c r="K80" s="96">
        <v>2.76E-2</v>
      </c>
      <c r="L80" s="96">
        <v>2.7699999999999999E-2</v>
      </c>
      <c r="M80" s="92">
        <v>127946.12</v>
      </c>
      <c r="N80" s="94">
        <v>100.26</v>
      </c>
      <c r="O80" s="92">
        <v>128.27878000000001</v>
      </c>
      <c r="P80" s="93">
        <f t="shared" si="1"/>
        <v>3.9568996070964597E-3</v>
      </c>
      <c r="Q80" s="93">
        <f>O80/'סכום נכסי הקרן'!$C$42</f>
        <v>2.128670950885486E-4</v>
      </c>
    </row>
    <row r="81" spans="1:17" s="133" customFormat="1">
      <c r="A81" s="142"/>
      <c r="B81" s="85" t="s">
        <v>1946</v>
      </c>
      <c r="C81" s="95" t="s">
        <v>1855</v>
      </c>
      <c r="D81" s="82">
        <v>90839511</v>
      </c>
      <c r="E81" s="82"/>
      <c r="F81" s="82" t="s">
        <v>552</v>
      </c>
      <c r="G81" s="109">
        <v>41816</v>
      </c>
      <c r="H81" s="82" t="s">
        <v>170</v>
      </c>
      <c r="I81" s="92">
        <v>8.5</v>
      </c>
      <c r="J81" s="95" t="s">
        <v>174</v>
      </c>
      <c r="K81" s="96">
        <v>4.4999999999999998E-2</v>
      </c>
      <c r="L81" s="96">
        <v>1.8400000000000003E-2</v>
      </c>
      <c r="M81" s="92">
        <v>75358.22</v>
      </c>
      <c r="N81" s="94">
        <v>122.99</v>
      </c>
      <c r="O81" s="92">
        <v>92.683080000000004</v>
      </c>
      <c r="P81" s="93">
        <f t="shared" si="1"/>
        <v>2.8589112153739669E-3</v>
      </c>
      <c r="Q81" s="93">
        <f>O81/'סכום נכסי הקרן'!$C$42</f>
        <v>1.5379923322828262E-4</v>
      </c>
    </row>
    <row r="82" spans="1:17" s="133" customFormat="1">
      <c r="A82" s="142"/>
      <c r="B82" s="85" t="s">
        <v>1946</v>
      </c>
      <c r="C82" s="95" t="s">
        <v>1855</v>
      </c>
      <c r="D82" s="82">
        <v>90839541</v>
      </c>
      <c r="E82" s="82"/>
      <c r="F82" s="82" t="s">
        <v>552</v>
      </c>
      <c r="G82" s="109">
        <v>42625</v>
      </c>
      <c r="H82" s="82" t="s">
        <v>170</v>
      </c>
      <c r="I82" s="92">
        <v>8.240000000000002</v>
      </c>
      <c r="J82" s="95" t="s">
        <v>174</v>
      </c>
      <c r="K82" s="96">
        <v>4.4999999999999998E-2</v>
      </c>
      <c r="L82" s="96">
        <v>3.04E-2</v>
      </c>
      <c r="M82" s="92">
        <v>20984.15</v>
      </c>
      <c r="N82" s="94">
        <v>112.8</v>
      </c>
      <c r="O82" s="92">
        <v>23.670120000000001</v>
      </c>
      <c r="P82" s="93">
        <f t="shared" si="1"/>
        <v>7.3013080205413595E-4</v>
      </c>
      <c r="Q82" s="93">
        <f>O82/'סכום נכסי הקרן'!$C$42</f>
        <v>3.9278434709133937E-5</v>
      </c>
    </row>
    <row r="83" spans="1:17" s="133" customFormat="1">
      <c r="A83" s="142"/>
      <c r="B83" s="85" t="s">
        <v>1946</v>
      </c>
      <c r="C83" s="95" t="s">
        <v>1855</v>
      </c>
      <c r="D83" s="82">
        <v>90839542</v>
      </c>
      <c r="E83" s="82"/>
      <c r="F83" s="82" t="s">
        <v>552</v>
      </c>
      <c r="G83" s="109">
        <v>42716</v>
      </c>
      <c r="H83" s="82" t="s">
        <v>170</v>
      </c>
      <c r="I83" s="92">
        <v>8.2999999999999989</v>
      </c>
      <c r="J83" s="95" t="s">
        <v>174</v>
      </c>
      <c r="K83" s="96">
        <v>4.4999999999999998E-2</v>
      </c>
      <c r="L83" s="96">
        <v>2.7799999999999998E-2</v>
      </c>
      <c r="M83" s="92">
        <v>15875.73</v>
      </c>
      <c r="N83" s="94">
        <v>115.15</v>
      </c>
      <c r="O83" s="92">
        <v>18.280900000000003</v>
      </c>
      <c r="P83" s="93">
        <f t="shared" si="1"/>
        <v>5.6389440270144197E-4</v>
      </c>
      <c r="Q83" s="93">
        <f>O83/'סכום נכסי הקרן'!$C$42</f>
        <v>3.0335508948590317E-5</v>
      </c>
    </row>
    <row r="84" spans="1:17" s="133" customFormat="1">
      <c r="A84" s="142"/>
      <c r="B84" s="85" t="s">
        <v>1946</v>
      </c>
      <c r="C84" s="95" t="s">
        <v>1855</v>
      </c>
      <c r="D84" s="82">
        <v>90839544</v>
      </c>
      <c r="E84" s="82"/>
      <c r="F84" s="82" t="s">
        <v>552</v>
      </c>
      <c r="G84" s="109">
        <v>42803</v>
      </c>
      <c r="H84" s="82" t="s">
        <v>170</v>
      </c>
      <c r="I84" s="92">
        <v>8.18</v>
      </c>
      <c r="J84" s="95" t="s">
        <v>174</v>
      </c>
      <c r="K84" s="96">
        <v>4.4999999999999998E-2</v>
      </c>
      <c r="L84" s="96">
        <v>3.3299999999999996E-2</v>
      </c>
      <c r="M84" s="92">
        <v>101743.54</v>
      </c>
      <c r="N84" s="94">
        <v>110.41</v>
      </c>
      <c r="O84" s="92">
        <v>112.33505000000001</v>
      </c>
      <c r="P84" s="93">
        <f t="shared" si="1"/>
        <v>3.4650977753932582E-3</v>
      </c>
      <c r="Q84" s="93">
        <f>O84/'סכום נכסי הקרן'!$C$42</f>
        <v>1.8640990949654232E-4</v>
      </c>
    </row>
    <row r="85" spans="1:17" s="133" customFormat="1">
      <c r="A85" s="142"/>
      <c r="B85" s="85" t="s">
        <v>1946</v>
      </c>
      <c r="C85" s="95" t="s">
        <v>1855</v>
      </c>
      <c r="D85" s="82">
        <v>90839545</v>
      </c>
      <c r="E85" s="82"/>
      <c r="F85" s="82" t="s">
        <v>552</v>
      </c>
      <c r="G85" s="109">
        <v>42898</v>
      </c>
      <c r="H85" s="82" t="s">
        <v>170</v>
      </c>
      <c r="I85" s="92">
        <v>8.07</v>
      </c>
      <c r="J85" s="95" t="s">
        <v>174</v>
      </c>
      <c r="K85" s="96">
        <v>4.4999999999999998E-2</v>
      </c>
      <c r="L85" s="96">
        <v>3.85E-2</v>
      </c>
      <c r="M85" s="92">
        <v>19135.37</v>
      </c>
      <c r="N85" s="94">
        <v>105.75</v>
      </c>
      <c r="O85" s="92">
        <v>20.23565</v>
      </c>
      <c r="P85" s="93">
        <f t="shared" si="1"/>
        <v>6.2419080953483863E-4</v>
      </c>
      <c r="Q85" s="93">
        <f>O85/'סכום נכסי הקרן'!$C$42</f>
        <v>3.3579240718757913E-5</v>
      </c>
    </row>
    <row r="86" spans="1:17" s="133" customFormat="1">
      <c r="A86" s="142"/>
      <c r="B86" s="85" t="s">
        <v>1946</v>
      </c>
      <c r="C86" s="95" t="s">
        <v>1855</v>
      </c>
      <c r="D86" s="82">
        <v>90839546</v>
      </c>
      <c r="E86" s="82"/>
      <c r="F86" s="82" t="s">
        <v>552</v>
      </c>
      <c r="G86" s="109">
        <v>42989</v>
      </c>
      <c r="H86" s="82" t="s">
        <v>170</v>
      </c>
      <c r="I86" s="92">
        <v>8.0300000000000011</v>
      </c>
      <c r="J86" s="95" t="s">
        <v>174</v>
      </c>
      <c r="K86" s="96">
        <v>4.4999999999999998E-2</v>
      </c>
      <c r="L86" s="96">
        <v>4.0500000000000001E-2</v>
      </c>
      <c r="M86" s="92">
        <v>24112.98</v>
      </c>
      <c r="N86" s="94">
        <v>104.26</v>
      </c>
      <c r="O86" s="92">
        <v>25.140189999999997</v>
      </c>
      <c r="P86" s="93">
        <f t="shared" si="1"/>
        <v>7.7547672291029216E-4</v>
      </c>
      <c r="Q86" s="93">
        <f>O86/'סכום נכסי הקרן'!$C$42</f>
        <v>4.1717883622483608E-5</v>
      </c>
    </row>
    <row r="87" spans="1:17" s="133" customFormat="1">
      <c r="A87" s="142"/>
      <c r="B87" s="85" t="s">
        <v>1946</v>
      </c>
      <c r="C87" s="95" t="s">
        <v>1855</v>
      </c>
      <c r="D87" s="82">
        <v>90839547</v>
      </c>
      <c r="E87" s="82"/>
      <c r="F87" s="82" t="s">
        <v>552</v>
      </c>
      <c r="G87" s="109">
        <v>43080</v>
      </c>
      <c r="H87" s="82" t="s">
        <v>170</v>
      </c>
      <c r="I87" s="92">
        <v>7.91</v>
      </c>
      <c r="J87" s="95" t="s">
        <v>174</v>
      </c>
      <c r="K87" s="96">
        <v>4.4999999999999998E-2</v>
      </c>
      <c r="L87" s="96">
        <v>4.5600000000000002E-2</v>
      </c>
      <c r="M87" s="92">
        <v>7471.03</v>
      </c>
      <c r="N87" s="94">
        <v>100.15</v>
      </c>
      <c r="O87" s="92">
        <v>7.48224</v>
      </c>
      <c r="P87" s="93">
        <f t="shared" si="1"/>
        <v>2.3079789592792677E-4</v>
      </c>
      <c r="Q87" s="93">
        <f>O87/'סכום נכסי הקרן'!$C$42</f>
        <v>1.2416104156551395E-5</v>
      </c>
    </row>
    <row r="88" spans="1:17" s="133" customFormat="1">
      <c r="A88" s="142"/>
      <c r="B88" s="85" t="s">
        <v>1946</v>
      </c>
      <c r="C88" s="95" t="s">
        <v>1855</v>
      </c>
      <c r="D88" s="82">
        <v>90839548</v>
      </c>
      <c r="E88" s="82"/>
      <c r="F88" s="82" t="s">
        <v>552</v>
      </c>
      <c r="G88" s="109">
        <v>43171</v>
      </c>
      <c r="H88" s="82" t="s">
        <v>170</v>
      </c>
      <c r="I88" s="92">
        <v>7.91</v>
      </c>
      <c r="J88" s="95" t="s">
        <v>174</v>
      </c>
      <c r="K88" s="96">
        <v>4.4999999999999998E-2</v>
      </c>
      <c r="L88" s="96">
        <v>4.6199999999999991E-2</v>
      </c>
      <c r="M88" s="92">
        <v>7937.08</v>
      </c>
      <c r="N88" s="94">
        <v>99.81</v>
      </c>
      <c r="O88" s="92">
        <v>7.9220100000000002</v>
      </c>
      <c r="P88" s="93">
        <f t="shared" si="1"/>
        <v>2.4436308371824413E-4</v>
      </c>
      <c r="Q88" s="93">
        <f>O88/'סכום נכסי הקרן'!$C$42</f>
        <v>1.3145862908599793E-5</v>
      </c>
    </row>
    <row r="89" spans="1:17" s="133" customFormat="1">
      <c r="A89" s="142"/>
      <c r="B89" s="85" t="s">
        <v>1946</v>
      </c>
      <c r="C89" s="95" t="s">
        <v>1855</v>
      </c>
      <c r="D89" s="82">
        <v>90839512</v>
      </c>
      <c r="E89" s="82"/>
      <c r="F89" s="82" t="s">
        <v>552</v>
      </c>
      <c r="G89" s="109">
        <v>41893</v>
      </c>
      <c r="H89" s="82" t="s">
        <v>170</v>
      </c>
      <c r="I89" s="92">
        <v>8.49</v>
      </c>
      <c r="J89" s="95" t="s">
        <v>174</v>
      </c>
      <c r="K89" s="96">
        <v>4.4999999999999998E-2</v>
      </c>
      <c r="L89" s="96">
        <v>1.9099999999999999E-2</v>
      </c>
      <c r="M89" s="92">
        <v>14784.47</v>
      </c>
      <c r="N89" s="94">
        <v>123.67</v>
      </c>
      <c r="O89" s="92">
        <v>18.28396</v>
      </c>
      <c r="P89" s="93">
        <f t="shared" si="1"/>
        <v>5.639887917562623E-4</v>
      </c>
      <c r="Q89" s="93">
        <f>O89/'סכום נכסי הקרן'!$C$42</f>
        <v>3.0340586743304067E-5</v>
      </c>
    </row>
    <row r="90" spans="1:17" s="133" customFormat="1">
      <c r="A90" s="142"/>
      <c r="B90" s="85" t="s">
        <v>1947</v>
      </c>
      <c r="C90" s="95" t="s">
        <v>1855</v>
      </c>
      <c r="D90" s="82">
        <v>90839513</v>
      </c>
      <c r="E90" s="82"/>
      <c r="F90" s="82" t="s">
        <v>552</v>
      </c>
      <c r="G90" s="109">
        <v>42151</v>
      </c>
      <c r="H90" s="82" t="s">
        <v>170</v>
      </c>
      <c r="I90" s="92">
        <v>8.4600000000000009</v>
      </c>
      <c r="J90" s="95" t="s">
        <v>174</v>
      </c>
      <c r="K90" s="96">
        <v>4.4999999999999998E-2</v>
      </c>
      <c r="L90" s="96">
        <v>2.06E-2</v>
      </c>
      <c r="M90" s="92">
        <v>54143.43</v>
      </c>
      <c r="N90" s="94">
        <v>122.15</v>
      </c>
      <c r="O90" s="92">
        <v>66.136200000000002</v>
      </c>
      <c r="P90" s="93">
        <f t="shared" si="1"/>
        <v>2.0400435971939619E-3</v>
      </c>
      <c r="Q90" s="93">
        <f>O90/'סכום נכסי הקרן'!$C$42</f>
        <v>1.0974707410060547E-4</v>
      </c>
    </row>
    <row r="91" spans="1:17" s="133" customFormat="1">
      <c r="A91" s="142"/>
      <c r="B91" s="85" t="s">
        <v>1947</v>
      </c>
      <c r="C91" s="95" t="s">
        <v>1855</v>
      </c>
      <c r="D91" s="82">
        <v>90839515</v>
      </c>
      <c r="E91" s="82"/>
      <c r="F91" s="82" t="s">
        <v>552</v>
      </c>
      <c r="G91" s="109">
        <v>42166</v>
      </c>
      <c r="H91" s="82" t="s">
        <v>170</v>
      </c>
      <c r="I91" s="92">
        <v>8.4700000000000006</v>
      </c>
      <c r="J91" s="95" t="s">
        <v>174</v>
      </c>
      <c r="K91" s="96">
        <v>4.4999999999999998E-2</v>
      </c>
      <c r="L91" s="96">
        <v>1.9899999999999998E-2</v>
      </c>
      <c r="M91" s="92">
        <v>50943.040000000001</v>
      </c>
      <c r="N91" s="94">
        <v>122.8</v>
      </c>
      <c r="O91" s="92">
        <v>62.558050000000001</v>
      </c>
      <c r="P91" s="93">
        <f t="shared" ref="P91:P144" si="2">O91/$O$10</f>
        <v>1.9296716375515942E-3</v>
      </c>
      <c r="Q91" s="93">
        <f>O91/'סכום נכסי הקרן'!$C$42</f>
        <v>1.0380945607608817E-4</v>
      </c>
    </row>
    <row r="92" spans="1:17" s="133" customFormat="1">
      <c r="A92" s="142"/>
      <c r="B92" s="85" t="s">
        <v>1947</v>
      </c>
      <c r="C92" s="95" t="s">
        <v>1855</v>
      </c>
      <c r="D92" s="82">
        <v>90839516</v>
      </c>
      <c r="E92" s="82"/>
      <c r="F92" s="82" t="s">
        <v>552</v>
      </c>
      <c r="G92" s="109">
        <v>42257</v>
      </c>
      <c r="H92" s="82" t="s">
        <v>170</v>
      </c>
      <c r="I92" s="92">
        <v>8.4700000000000006</v>
      </c>
      <c r="J92" s="95" t="s">
        <v>174</v>
      </c>
      <c r="K92" s="96">
        <v>4.4999999999999998E-2</v>
      </c>
      <c r="L92" s="96">
        <v>2.0100000000000003E-2</v>
      </c>
      <c r="M92" s="92">
        <v>27071.360000000001</v>
      </c>
      <c r="N92" s="94">
        <v>122.59</v>
      </c>
      <c r="O92" s="92">
        <v>33.186779999999999</v>
      </c>
      <c r="P92" s="93">
        <f t="shared" si="2"/>
        <v>1.0236826133113882E-3</v>
      </c>
      <c r="Q92" s="93">
        <f>O92/'סכום נכסי הקרן'!$C$42</f>
        <v>5.5070475833514653E-5</v>
      </c>
    </row>
    <row r="93" spans="1:17" s="133" customFormat="1">
      <c r="A93" s="142"/>
      <c r="B93" s="85" t="s">
        <v>1946</v>
      </c>
      <c r="C93" s="95" t="s">
        <v>1855</v>
      </c>
      <c r="D93" s="82">
        <v>90839517</v>
      </c>
      <c r="E93" s="82"/>
      <c r="F93" s="82" t="s">
        <v>552</v>
      </c>
      <c r="G93" s="109">
        <v>42348</v>
      </c>
      <c r="H93" s="82" t="s">
        <v>170</v>
      </c>
      <c r="I93" s="92">
        <v>8.4600000000000009</v>
      </c>
      <c r="J93" s="95" t="s">
        <v>174</v>
      </c>
      <c r="K93" s="96">
        <v>4.4999999999999998E-2</v>
      </c>
      <c r="L93" s="96">
        <v>2.1000000000000001E-2</v>
      </c>
      <c r="M93" s="92">
        <v>46879.13</v>
      </c>
      <c r="N93" s="94">
        <v>121.72</v>
      </c>
      <c r="O93" s="92">
        <v>57.061279999999996</v>
      </c>
      <c r="P93" s="93">
        <f t="shared" si="2"/>
        <v>1.7601177405368296E-3</v>
      </c>
      <c r="Q93" s="93">
        <f>O93/'סכום נכסי הקרן'!$C$42</f>
        <v>9.4688060766046382E-5</v>
      </c>
    </row>
    <row r="94" spans="1:17" s="133" customFormat="1">
      <c r="A94" s="142"/>
      <c r="B94" s="85" t="s">
        <v>1946</v>
      </c>
      <c r="C94" s="95" t="s">
        <v>1855</v>
      </c>
      <c r="D94" s="82">
        <v>90839518</v>
      </c>
      <c r="E94" s="82"/>
      <c r="F94" s="82" t="s">
        <v>552</v>
      </c>
      <c r="G94" s="109">
        <v>42439</v>
      </c>
      <c r="H94" s="82" t="s">
        <v>170</v>
      </c>
      <c r="I94" s="92">
        <v>8.43</v>
      </c>
      <c r="J94" s="95" t="s">
        <v>174</v>
      </c>
      <c r="K94" s="96">
        <v>4.4999999999999998E-2</v>
      </c>
      <c r="L94" s="96">
        <v>2.1899999999999999E-2</v>
      </c>
      <c r="M94" s="92">
        <v>55677.63</v>
      </c>
      <c r="N94" s="94">
        <v>121.16</v>
      </c>
      <c r="O94" s="92">
        <v>67.459029999999998</v>
      </c>
      <c r="P94" s="93">
        <f t="shared" si="2"/>
        <v>2.0808477388240538E-3</v>
      </c>
      <c r="Q94" s="93">
        <f>O94/'סכום נכסי הקרן'!$C$42</f>
        <v>1.1194219148008153E-4</v>
      </c>
    </row>
    <row r="95" spans="1:17" s="133" customFormat="1">
      <c r="A95" s="142"/>
      <c r="B95" s="85" t="s">
        <v>1946</v>
      </c>
      <c r="C95" s="95" t="s">
        <v>1855</v>
      </c>
      <c r="D95" s="82">
        <v>90839519</v>
      </c>
      <c r="E95" s="82"/>
      <c r="F95" s="82" t="s">
        <v>552</v>
      </c>
      <c r="G95" s="109">
        <v>42549</v>
      </c>
      <c r="H95" s="82" t="s">
        <v>170</v>
      </c>
      <c r="I95" s="92">
        <v>8.3399999999999981</v>
      </c>
      <c r="J95" s="95" t="s">
        <v>174</v>
      </c>
      <c r="K95" s="96">
        <v>4.4999999999999998E-2</v>
      </c>
      <c r="L95" s="96">
        <v>2.63E-2</v>
      </c>
      <c r="M95" s="92">
        <v>39163.01</v>
      </c>
      <c r="N95" s="94">
        <v>116.7</v>
      </c>
      <c r="O95" s="92">
        <v>45.703230000000005</v>
      </c>
      <c r="P95" s="93">
        <f t="shared" si="2"/>
        <v>1.4097662359280245E-3</v>
      </c>
      <c r="Q95" s="93">
        <f>O95/'סכום נכסי הקרן'!$C$42</f>
        <v>7.5840398593312225E-5</v>
      </c>
    </row>
    <row r="96" spans="1:17" s="133" customFormat="1">
      <c r="A96" s="142"/>
      <c r="B96" s="85" t="s">
        <v>1946</v>
      </c>
      <c r="C96" s="95" t="s">
        <v>1855</v>
      </c>
      <c r="D96" s="82">
        <v>90839520</v>
      </c>
      <c r="E96" s="82"/>
      <c r="F96" s="82" t="s">
        <v>552</v>
      </c>
      <c r="G96" s="109">
        <v>42604</v>
      </c>
      <c r="H96" s="82" t="s">
        <v>170</v>
      </c>
      <c r="I96" s="92">
        <v>8.25</v>
      </c>
      <c r="J96" s="95" t="s">
        <v>174</v>
      </c>
      <c r="K96" s="96">
        <v>4.4999999999999998E-2</v>
      </c>
      <c r="L96" s="96">
        <v>3.0299999999999997E-2</v>
      </c>
      <c r="M96" s="92">
        <v>51212.46</v>
      </c>
      <c r="N96" s="94">
        <v>112.83</v>
      </c>
      <c r="O96" s="92">
        <v>57.783019999999993</v>
      </c>
      <c r="P96" s="93">
        <f t="shared" si="2"/>
        <v>1.7823806021139805E-3</v>
      </c>
      <c r="Q96" s="93">
        <f>O96/'סכום נכסי הקרן'!$C$42</f>
        <v>9.5885723366276974E-5</v>
      </c>
    </row>
    <row r="97" spans="1:17" s="133" customFormat="1">
      <c r="A97" s="142"/>
      <c r="B97" s="85" t="s">
        <v>1943</v>
      </c>
      <c r="C97" s="95" t="s">
        <v>1855</v>
      </c>
      <c r="D97" s="82">
        <v>90136001</v>
      </c>
      <c r="E97" s="82"/>
      <c r="F97" s="82" t="s">
        <v>1858</v>
      </c>
      <c r="G97" s="109">
        <v>42680</v>
      </c>
      <c r="H97" s="82" t="s">
        <v>1821</v>
      </c>
      <c r="I97" s="92">
        <v>3.2600000000000002</v>
      </c>
      <c r="J97" s="95" t="s">
        <v>174</v>
      </c>
      <c r="K97" s="96">
        <v>2.2000000000000002E-2</v>
      </c>
      <c r="L97" s="96">
        <v>1.6399999999999998E-2</v>
      </c>
      <c r="M97" s="92">
        <v>127997.66</v>
      </c>
      <c r="N97" s="94">
        <v>101.99</v>
      </c>
      <c r="O97" s="92">
        <v>130.54480000000001</v>
      </c>
      <c r="P97" s="93">
        <f t="shared" si="2"/>
        <v>4.0267974783396434E-3</v>
      </c>
      <c r="Q97" s="93">
        <f>O97/'סכום נכסי הקרן'!$C$42</f>
        <v>2.1662735142098763E-4</v>
      </c>
    </row>
    <row r="98" spans="1:17" s="133" customFormat="1">
      <c r="A98" s="142"/>
      <c r="B98" s="85" t="s">
        <v>1943</v>
      </c>
      <c r="C98" s="95" t="s">
        <v>1855</v>
      </c>
      <c r="D98" s="82">
        <v>90136005</v>
      </c>
      <c r="E98" s="82"/>
      <c r="F98" s="82" t="s">
        <v>1858</v>
      </c>
      <c r="G98" s="109">
        <v>42680</v>
      </c>
      <c r="H98" s="82" t="s">
        <v>1821</v>
      </c>
      <c r="I98" s="92">
        <v>4.3899999999999997</v>
      </c>
      <c r="J98" s="95" t="s">
        <v>174</v>
      </c>
      <c r="K98" s="96">
        <v>3.3700000000000001E-2</v>
      </c>
      <c r="L98" s="96">
        <v>3.39E-2</v>
      </c>
      <c r="M98" s="92">
        <v>29594.11</v>
      </c>
      <c r="N98" s="94">
        <v>100.26</v>
      </c>
      <c r="O98" s="92">
        <v>29.671050000000001</v>
      </c>
      <c r="P98" s="93">
        <f t="shared" si="2"/>
        <v>9.1523606700297125E-4</v>
      </c>
      <c r="Q98" s="93">
        <f>O98/'סכום נכסי הקרן'!$C$42</f>
        <v>4.9236438183517805E-5</v>
      </c>
    </row>
    <row r="99" spans="1:17" s="133" customFormat="1">
      <c r="A99" s="142"/>
      <c r="B99" s="85" t="s">
        <v>1943</v>
      </c>
      <c r="C99" s="95" t="s">
        <v>1855</v>
      </c>
      <c r="D99" s="82">
        <v>90136035</v>
      </c>
      <c r="E99" s="82"/>
      <c r="F99" s="82" t="s">
        <v>1858</v>
      </c>
      <c r="G99" s="109">
        <v>42717</v>
      </c>
      <c r="H99" s="82" t="s">
        <v>1821</v>
      </c>
      <c r="I99" s="92">
        <v>3.91</v>
      </c>
      <c r="J99" s="95" t="s">
        <v>174</v>
      </c>
      <c r="K99" s="96">
        <v>3.85E-2</v>
      </c>
      <c r="L99" s="96">
        <v>4.07E-2</v>
      </c>
      <c r="M99" s="92">
        <v>8295</v>
      </c>
      <c r="N99" s="94">
        <v>99.59</v>
      </c>
      <c r="O99" s="92">
        <v>8.2609899999999996</v>
      </c>
      <c r="P99" s="93">
        <f t="shared" si="2"/>
        <v>2.5481929345779386E-4</v>
      </c>
      <c r="Q99" s="93">
        <f>O99/'סכום נכסי הקרן'!$C$42</f>
        <v>1.3708369723001333E-5</v>
      </c>
    </row>
    <row r="100" spans="1:17" s="133" customFormat="1">
      <c r="A100" s="142"/>
      <c r="B100" s="85" t="s">
        <v>1943</v>
      </c>
      <c r="C100" s="95" t="s">
        <v>1855</v>
      </c>
      <c r="D100" s="82">
        <v>90136025</v>
      </c>
      <c r="E100" s="82"/>
      <c r="F100" s="82" t="s">
        <v>1858</v>
      </c>
      <c r="G100" s="109">
        <v>42710</v>
      </c>
      <c r="H100" s="82" t="s">
        <v>1821</v>
      </c>
      <c r="I100" s="92">
        <v>3.92</v>
      </c>
      <c r="J100" s="95" t="s">
        <v>174</v>
      </c>
      <c r="K100" s="96">
        <v>3.8399999999999997E-2</v>
      </c>
      <c r="L100" s="96">
        <v>3.9799999999999995E-2</v>
      </c>
      <c r="M100" s="92">
        <v>24799.73</v>
      </c>
      <c r="N100" s="94">
        <v>99.87</v>
      </c>
      <c r="O100" s="92">
        <v>24.767490000000002</v>
      </c>
      <c r="P100" s="93">
        <f t="shared" si="2"/>
        <v>7.6398038280193733E-4</v>
      </c>
      <c r="Q100" s="93">
        <f>O100/'סכום נכסי הקרן'!$C$42</f>
        <v>4.1099421501628536E-5</v>
      </c>
    </row>
    <row r="101" spans="1:17" s="133" customFormat="1">
      <c r="A101" s="142"/>
      <c r="B101" s="85" t="s">
        <v>1943</v>
      </c>
      <c r="C101" s="95" t="s">
        <v>1855</v>
      </c>
      <c r="D101" s="82">
        <v>90136003</v>
      </c>
      <c r="E101" s="82"/>
      <c r="F101" s="82" t="s">
        <v>1858</v>
      </c>
      <c r="G101" s="109">
        <v>42680</v>
      </c>
      <c r="H101" s="82" t="s">
        <v>1821</v>
      </c>
      <c r="I101" s="92">
        <v>5.36</v>
      </c>
      <c r="J101" s="95" t="s">
        <v>174</v>
      </c>
      <c r="K101" s="96">
        <v>3.6699999999999997E-2</v>
      </c>
      <c r="L101" s="96">
        <v>3.6699999999999997E-2</v>
      </c>
      <c r="M101" s="92">
        <v>95600.89</v>
      </c>
      <c r="N101" s="94">
        <v>100.45</v>
      </c>
      <c r="O101" s="92">
        <v>96.031089999999992</v>
      </c>
      <c r="P101" s="93">
        <f t="shared" si="2"/>
        <v>2.9621842544031423E-3</v>
      </c>
      <c r="Q101" s="93">
        <f>O101/'סכום נכסי הקרן'!$C$42</f>
        <v>1.5935495462684449E-4</v>
      </c>
    </row>
    <row r="102" spans="1:17" s="133" customFormat="1">
      <c r="A102" s="142"/>
      <c r="B102" s="85" t="s">
        <v>1943</v>
      </c>
      <c r="C102" s="95" t="s">
        <v>1855</v>
      </c>
      <c r="D102" s="82">
        <v>90136002</v>
      </c>
      <c r="E102" s="82"/>
      <c r="F102" s="82" t="s">
        <v>1858</v>
      </c>
      <c r="G102" s="109">
        <v>42680</v>
      </c>
      <c r="H102" s="82" t="s">
        <v>1821</v>
      </c>
      <c r="I102" s="92">
        <v>3.2199999999999998</v>
      </c>
      <c r="J102" s="95" t="s">
        <v>174</v>
      </c>
      <c r="K102" s="96">
        <v>3.1800000000000002E-2</v>
      </c>
      <c r="L102" s="96">
        <v>3.2500000000000001E-2</v>
      </c>
      <c r="M102" s="92">
        <v>129417.04</v>
      </c>
      <c r="N102" s="94">
        <v>100.06</v>
      </c>
      <c r="O102" s="92">
        <v>129.49468999999999</v>
      </c>
      <c r="P102" s="93">
        <f t="shared" si="2"/>
        <v>3.9944056841051791E-3</v>
      </c>
      <c r="Q102" s="93">
        <f>O102/'סכום נכסי הקרן'!$C$42</f>
        <v>2.1488478834684989E-4</v>
      </c>
    </row>
    <row r="103" spans="1:17" s="133" customFormat="1">
      <c r="A103" s="142"/>
      <c r="B103" s="85" t="s">
        <v>1948</v>
      </c>
      <c r="C103" s="95" t="s">
        <v>1854</v>
      </c>
      <c r="D103" s="82">
        <v>470540</v>
      </c>
      <c r="E103" s="82"/>
      <c r="F103" s="82" t="s">
        <v>1858</v>
      </c>
      <c r="G103" s="109">
        <v>42884</v>
      </c>
      <c r="H103" s="82" t="s">
        <v>1821</v>
      </c>
      <c r="I103" s="92">
        <v>1.63</v>
      </c>
      <c r="J103" s="95" t="s">
        <v>174</v>
      </c>
      <c r="K103" s="96">
        <v>2.2099999999999998E-2</v>
      </c>
      <c r="L103" s="96">
        <v>2.1199999999999997E-2</v>
      </c>
      <c r="M103" s="92">
        <v>123308.85</v>
      </c>
      <c r="N103" s="94">
        <v>100.36</v>
      </c>
      <c r="O103" s="92">
        <v>123.75277</v>
      </c>
      <c r="P103" s="93">
        <f t="shared" si="2"/>
        <v>3.8172898665710612E-3</v>
      </c>
      <c r="Q103" s="93">
        <f>O103/'סכום נכסי הקרן'!$C$42</f>
        <v>2.0535658866619469E-4</v>
      </c>
    </row>
    <row r="104" spans="1:17" s="133" customFormat="1">
      <c r="A104" s="142"/>
      <c r="B104" s="85" t="s">
        <v>1948</v>
      </c>
      <c r="C104" s="95" t="s">
        <v>1854</v>
      </c>
      <c r="D104" s="82">
        <v>484097</v>
      </c>
      <c r="E104" s="82"/>
      <c r="F104" s="82" t="s">
        <v>1858</v>
      </c>
      <c r="G104" s="109">
        <v>43006</v>
      </c>
      <c r="H104" s="82" t="s">
        <v>1821</v>
      </c>
      <c r="I104" s="92">
        <v>1.8299999999999998</v>
      </c>
      <c r="J104" s="95" t="s">
        <v>174</v>
      </c>
      <c r="K104" s="96">
        <v>2.0799999999999999E-2</v>
      </c>
      <c r="L104" s="96">
        <v>2.3299999999999998E-2</v>
      </c>
      <c r="M104" s="92">
        <v>132794.15</v>
      </c>
      <c r="N104" s="94">
        <v>99.6</v>
      </c>
      <c r="O104" s="92">
        <v>132.26298</v>
      </c>
      <c r="P104" s="93">
        <f t="shared" si="2"/>
        <v>4.0797966241603398E-3</v>
      </c>
      <c r="Q104" s="93">
        <f>O104/'סכום נכסי הקרן'!$C$42</f>
        <v>2.1947851655866076E-4</v>
      </c>
    </row>
    <row r="105" spans="1:17" s="133" customFormat="1">
      <c r="A105" s="142"/>
      <c r="B105" s="85" t="s">
        <v>1948</v>
      </c>
      <c r="C105" s="95" t="s">
        <v>1854</v>
      </c>
      <c r="D105" s="82">
        <v>465782</v>
      </c>
      <c r="E105" s="82"/>
      <c r="F105" s="82" t="s">
        <v>1858</v>
      </c>
      <c r="G105" s="109">
        <v>42828</v>
      </c>
      <c r="H105" s="82" t="s">
        <v>1821</v>
      </c>
      <c r="I105" s="92">
        <v>1.47</v>
      </c>
      <c r="J105" s="95" t="s">
        <v>174</v>
      </c>
      <c r="K105" s="96">
        <v>2.2700000000000001E-2</v>
      </c>
      <c r="L105" s="96">
        <v>2.0400000000000001E-2</v>
      </c>
      <c r="M105" s="92">
        <v>123308.85</v>
      </c>
      <c r="N105" s="94">
        <v>100.9</v>
      </c>
      <c r="O105" s="92">
        <v>124.41861999999999</v>
      </c>
      <c r="P105" s="93">
        <f t="shared" si="2"/>
        <v>3.8378287398234037E-3</v>
      </c>
      <c r="Q105" s="93">
        <f>O105/'סכום נכסי הקרן'!$C$42</f>
        <v>2.0646150683944757E-4</v>
      </c>
    </row>
    <row r="106" spans="1:17" s="133" customFormat="1">
      <c r="A106" s="142"/>
      <c r="B106" s="85" t="s">
        <v>1948</v>
      </c>
      <c r="C106" s="95" t="s">
        <v>1854</v>
      </c>
      <c r="D106" s="82">
        <v>467404</v>
      </c>
      <c r="E106" s="82"/>
      <c r="F106" s="82" t="s">
        <v>1858</v>
      </c>
      <c r="G106" s="109">
        <v>42859</v>
      </c>
      <c r="H106" s="82" t="s">
        <v>1821</v>
      </c>
      <c r="I106" s="92">
        <v>1.56</v>
      </c>
      <c r="J106" s="95" t="s">
        <v>174</v>
      </c>
      <c r="K106" s="96">
        <v>2.2799999999999997E-2</v>
      </c>
      <c r="L106" s="96">
        <v>2.0500000000000004E-2</v>
      </c>
      <c r="M106" s="92">
        <v>123308.85</v>
      </c>
      <c r="N106" s="94">
        <v>100.72</v>
      </c>
      <c r="O106" s="92">
        <v>124.19667</v>
      </c>
      <c r="P106" s="93">
        <f t="shared" si="2"/>
        <v>3.8309824487392898E-3</v>
      </c>
      <c r="Q106" s="93">
        <f>O106/'סכום נכסי הקרן'!$C$42</f>
        <v>2.0609320078169663E-4</v>
      </c>
    </row>
    <row r="107" spans="1:17" s="133" customFormat="1">
      <c r="A107" s="142"/>
      <c r="B107" s="85" t="s">
        <v>1949</v>
      </c>
      <c r="C107" s="95" t="s">
        <v>1854</v>
      </c>
      <c r="D107" s="82">
        <v>22333</v>
      </c>
      <c r="E107" s="82"/>
      <c r="F107" s="82" t="s">
        <v>552</v>
      </c>
      <c r="G107" s="109">
        <v>41639</v>
      </c>
      <c r="H107" s="82" t="s">
        <v>340</v>
      </c>
      <c r="I107" s="92">
        <v>2.89</v>
      </c>
      <c r="J107" s="95" t="s">
        <v>174</v>
      </c>
      <c r="K107" s="96">
        <v>3.7000000000000005E-2</v>
      </c>
      <c r="L107" s="96">
        <v>6.6E-3</v>
      </c>
      <c r="M107" s="92">
        <v>714916.54</v>
      </c>
      <c r="N107" s="94">
        <v>109.91</v>
      </c>
      <c r="O107" s="92">
        <v>785.76476000000002</v>
      </c>
      <c r="P107" s="93">
        <f t="shared" si="2"/>
        <v>2.423777549267497E-2</v>
      </c>
      <c r="Q107" s="93">
        <f>O107/'סכום נכסי הקרן'!$C$42</f>
        <v>1.3039059296023128E-3</v>
      </c>
    </row>
    <row r="108" spans="1:17" s="133" customFormat="1">
      <c r="A108" s="142"/>
      <c r="B108" s="85" t="s">
        <v>1949</v>
      </c>
      <c r="C108" s="95" t="s">
        <v>1854</v>
      </c>
      <c r="D108" s="82">
        <v>22334</v>
      </c>
      <c r="E108" s="82"/>
      <c r="F108" s="82" t="s">
        <v>552</v>
      </c>
      <c r="G108" s="109">
        <v>42004</v>
      </c>
      <c r="H108" s="82" t="s">
        <v>340</v>
      </c>
      <c r="I108" s="92">
        <v>3.3400000000000003</v>
      </c>
      <c r="J108" s="95" t="s">
        <v>174</v>
      </c>
      <c r="K108" s="96">
        <v>3.7000000000000005E-2</v>
      </c>
      <c r="L108" s="96">
        <v>8.6999999999999994E-3</v>
      </c>
      <c r="M108" s="92">
        <v>278023.12</v>
      </c>
      <c r="N108" s="94">
        <v>110.62</v>
      </c>
      <c r="O108" s="92">
        <v>307.54917</v>
      </c>
      <c r="P108" s="93">
        <f t="shared" si="2"/>
        <v>9.4866913291180525E-3</v>
      </c>
      <c r="Q108" s="93">
        <f>O108/'סכום נכסי הקרן'!$C$42</f>
        <v>5.1035017962280428E-4</v>
      </c>
    </row>
    <row r="109" spans="1:17" s="133" customFormat="1">
      <c r="A109" s="142"/>
      <c r="B109" s="85" t="s">
        <v>1950</v>
      </c>
      <c r="C109" s="95" t="s">
        <v>1854</v>
      </c>
      <c r="D109" s="82">
        <v>458870</v>
      </c>
      <c r="E109" s="82"/>
      <c r="F109" s="82" t="s">
        <v>552</v>
      </c>
      <c r="G109" s="109">
        <v>42759</v>
      </c>
      <c r="H109" s="82" t="s">
        <v>340</v>
      </c>
      <c r="I109" s="92">
        <v>4.99</v>
      </c>
      <c r="J109" s="95" t="s">
        <v>174</v>
      </c>
      <c r="K109" s="96">
        <v>2.4E-2</v>
      </c>
      <c r="L109" s="96">
        <v>1.3299999999999999E-2</v>
      </c>
      <c r="M109" s="92">
        <v>147013.68</v>
      </c>
      <c r="N109" s="94">
        <v>105.85</v>
      </c>
      <c r="O109" s="92">
        <v>155.61396999999999</v>
      </c>
      <c r="P109" s="93">
        <f t="shared" si="2"/>
        <v>4.8000835114874046E-3</v>
      </c>
      <c r="Q109" s="93">
        <f>O109/'סכום נכסי הקרן'!$C$42</f>
        <v>2.5822738374263108E-4</v>
      </c>
    </row>
    <row r="110" spans="1:17" s="133" customFormat="1">
      <c r="A110" s="142"/>
      <c r="B110" s="85" t="s">
        <v>1950</v>
      </c>
      <c r="C110" s="95" t="s">
        <v>1854</v>
      </c>
      <c r="D110" s="82">
        <v>458869</v>
      </c>
      <c r="E110" s="82"/>
      <c r="F110" s="82" t="s">
        <v>552</v>
      </c>
      <c r="G110" s="109">
        <v>42759</v>
      </c>
      <c r="H110" s="82" t="s">
        <v>340</v>
      </c>
      <c r="I110" s="92">
        <v>4.7799999999999994</v>
      </c>
      <c r="J110" s="95" t="s">
        <v>174</v>
      </c>
      <c r="K110" s="96">
        <v>3.8800000000000001E-2</v>
      </c>
      <c r="L110" s="96">
        <v>2.8899999999999995E-2</v>
      </c>
      <c r="M110" s="92">
        <v>147013.68</v>
      </c>
      <c r="N110" s="94">
        <v>105.55</v>
      </c>
      <c r="O110" s="92">
        <v>155.17294000000001</v>
      </c>
      <c r="P110" s="93">
        <f t="shared" si="2"/>
        <v>4.7864794576156907E-3</v>
      </c>
      <c r="Q110" s="93">
        <f>O110/'סכום נכסי הקרן'!$C$42</f>
        <v>2.5749553413393587E-4</v>
      </c>
    </row>
    <row r="111" spans="1:17" s="133" customFormat="1">
      <c r="A111" s="142"/>
      <c r="B111" s="85" t="s">
        <v>1951</v>
      </c>
      <c r="C111" s="95" t="s">
        <v>1855</v>
      </c>
      <c r="D111" s="82">
        <v>91102700</v>
      </c>
      <c r="E111" s="82"/>
      <c r="F111" s="82" t="s">
        <v>1859</v>
      </c>
      <c r="G111" s="109">
        <v>43093</v>
      </c>
      <c r="H111" s="82" t="s">
        <v>1821</v>
      </c>
      <c r="I111" s="92">
        <v>5.0599999999999996</v>
      </c>
      <c r="J111" s="95" t="s">
        <v>174</v>
      </c>
      <c r="K111" s="96">
        <v>2.6089999999999999E-2</v>
      </c>
      <c r="L111" s="96">
        <v>2.8399999999999998E-2</v>
      </c>
      <c r="M111" s="92">
        <v>157795</v>
      </c>
      <c r="N111" s="94">
        <v>99.55</v>
      </c>
      <c r="O111" s="92">
        <v>157.08492000000001</v>
      </c>
      <c r="P111" s="93">
        <f t="shared" si="2"/>
        <v>4.8454565769083463E-3</v>
      </c>
      <c r="Q111" s="93">
        <f>O111/'סכום נכסי הקרן'!$C$42</f>
        <v>2.6066829293681351E-4</v>
      </c>
    </row>
    <row r="112" spans="1:17" s="133" customFormat="1">
      <c r="A112" s="142"/>
      <c r="B112" s="85" t="s">
        <v>1952</v>
      </c>
      <c r="C112" s="95" t="s">
        <v>1855</v>
      </c>
      <c r="D112" s="82">
        <v>91040001</v>
      </c>
      <c r="E112" s="82"/>
      <c r="F112" s="82" t="s">
        <v>609</v>
      </c>
      <c r="G112" s="109">
        <v>43121</v>
      </c>
      <c r="H112" s="82" t="s">
        <v>340</v>
      </c>
      <c r="I112" s="92">
        <v>2.6599999999999997</v>
      </c>
      <c r="J112" s="95" t="s">
        <v>173</v>
      </c>
      <c r="K112" s="96">
        <v>4.9892000000000006E-2</v>
      </c>
      <c r="L112" s="96">
        <v>6.3799999999999996E-2</v>
      </c>
      <c r="M112" s="92">
        <v>83225.960000000006</v>
      </c>
      <c r="N112" s="94">
        <v>100.31</v>
      </c>
      <c r="O112" s="92">
        <v>293.36264</v>
      </c>
      <c r="P112" s="93">
        <f t="shared" si="2"/>
        <v>9.0490922579149896E-3</v>
      </c>
      <c r="Q112" s="93">
        <f>O112/'סכום נכסי הקרן'!$C$42</f>
        <v>4.8680890934812174E-4</v>
      </c>
    </row>
    <row r="113" spans="1:17" s="133" customFormat="1">
      <c r="A113" s="142"/>
      <c r="B113" s="85" t="s">
        <v>1952</v>
      </c>
      <c r="C113" s="95" t="s">
        <v>1855</v>
      </c>
      <c r="D113" s="82">
        <v>91050011</v>
      </c>
      <c r="E113" s="82"/>
      <c r="F113" s="82" t="s">
        <v>609</v>
      </c>
      <c r="G113" s="109">
        <v>43119</v>
      </c>
      <c r="H113" s="82" t="s">
        <v>340</v>
      </c>
      <c r="I113" s="92">
        <v>2.6600000000000006</v>
      </c>
      <c r="J113" s="95" t="s">
        <v>173</v>
      </c>
      <c r="K113" s="96">
        <v>4.9892000000000006E-2</v>
      </c>
      <c r="L113" s="96">
        <v>6.3799999999999996E-2</v>
      </c>
      <c r="M113" s="92">
        <v>1561.42</v>
      </c>
      <c r="N113" s="94">
        <v>100.31</v>
      </c>
      <c r="O113" s="92">
        <v>5.5038400000000003</v>
      </c>
      <c r="P113" s="93">
        <f t="shared" si="2"/>
        <v>1.6977197891593433E-4</v>
      </c>
      <c r="Q113" s="93">
        <f>O113/'סכום נכסי הקרן'!$C$42</f>
        <v>9.1331273390046062E-6</v>
      </c>
    </row>
    <row r="114" spans="1:17" s="133" customFormat="1">
      <c r="A114" s="142"/>
      <c r="B114" s="85" t="s">
        <v>1952</v>
      </c>
      <c r="C114" s="95" t="s">
        <v>1855</v>
      </c>
      <c r="D114" s="82">
        <v>91050012</v>
      </c>
      <c r="E114" s="82"/>
      <c r="F114" s="82" t="s">
        <v>609</v>
      </c>
      <c r="G114" s="109">
        <v>43132</v>
      </c>
      <c r="H114" s="82" t="s">
        <v>340</v>
      </c>
      <c r="I114" s="92">
        <v>2.67</v>
      </c>
      <c r="J114" s="95" t="s">
        <v>173</v>
      </c>
      <c r="K114" s="96">
        <v>4.9778999999999997E-2</v>
      </c>
      <c r="L114" s="96">
        <v>6.4600000000000019E-2</v>
      </c>
      <c r="M114" s="92">
        <v>7918.96</v>
      </c>
      <c r="N114" s="94">
        <v>99.92</v>
      </c>
      <c r="O114" s="92">
        <v>27.804950000000002</v>
      </c>
      <c r="P114" s="93">
        <f t="shared" si="2"/>
        <v>8.5767416661069519E-4</v>
      </c>
      <c r="Q114" s="93">
        <f>O114/'סכום נכסי הקרן'!$C$42</f>
        <v>4.6139813113145757E-5</v>
      </c>
    </row>
    <row r="115" spans="1:17" s="133" customFormat="1">
      <c r="A115" s="142"/>
      <c r="B115" s="85" t="s">
        <v>1952</v>
      </c>
      <c r="C115" s="95" t="s">
        <v>1855</v>
      </c>
      <c r="D115" s="82">
        <v>91050013</v>
      </c>
      <c r="E115" s="82"/>
      <c r="F115" s="82" t="s">
        <v>609</v>
      </c>
      <c r="G115" s="109">
        <v>43158</v>
      </c>
      <c r="H115" s="82" t="s">
        <v>340</v>
      </c>
      <c r="I115" s="92">
        <v>2.6799999999999997</v>
      </c>
      <c r="J115" s="95" t="s">
        <v>173</v>
      </c>
      <c r="K115" s="96">
        <v>4.9946999999999998E-2</v>
      </c>
      <c r="L115" s="96">
        <v>6.2E-2</v>
      </c>
      <c r="M115" s="92">
        <v>9497.8799999999992</v>
      </c>
      <c r="N115" s="94">
        <v>100.21</v>
      </c>
      <c r="O115" s="92">
        <v>33.445620000000005</v>
      </c>
      <c r="P115" s="93">
        <f t="shared" si="2"/>
        <v>1.0316668168897265E-3</v>
      </c>
      <c r="Q115" s="93">
        <f>O115/'סכום נכסי הקרן'!$C$42</f>
        <v>5.5499997527537004E-5</v>
      </c>
    </row>
    <row r="116" spans="1:17" s="133" customFormat="1">
      <c r="A116" s="142"/>
      <c r="B116" s="85" t="s">
        <v>1953</v>
      </c>
      <c r="C116" s="95" t="s">
        <v>1855</v>
      </c>
      <c r="D116" s="82">
        <v>91102799</v>
      </c>
      <c r="E116" s="82"/>
      <c r="F116" s="82" t="s">
        <v>1859</v>
      </c>
      <c r="G116" s="109">
        <v>41339</v>
      </c>
      <c r="H116" s="82" t="s">
        <v>1821</v>
      </c>
      <c r="I116" s="92">
        <v>3.1300000000000003</v>
      </c>
      <c r="J116" s="95" t="s">
        <v>174</v>
      </c>
      <c r="K116" s="96">
        <v>4.7500000000000001E-2</v>
      </c>
      <c r="L116" s="96">
        <v>2.5000000000000001E-3</v>
      </c>
      <c r="M116" s="92">
        <v>94659.839999999997</v>
      </c>
      <c r="N116" s="94">
        <v>116.53</v>
      </c>
      <c r="O116" s="92">
        <v>110.30712</v>
      </c>
      <c r="P116" s="93">
        <f t="shared" si="2"/>
        <v>3.4025440512292214E-3</v>
      </c>
      <c r="Q116" s="93">
        <f>O116/'סכום נכסי הקרן'!$C$42</f>
        <v>1.8304474209985424E-4</v>
      </c>
    </row>
    <row r="117" spans="1:17" s="133" customFormat="1">
      <c r="A117" s="142"/>
      <c r="B117" s="85" t="s">
        <v>1953</v>
      </c>
      <c r="C117" s="95" t="s">
        <v>1855</v>
      </c>
      <c r="D117" s="82">
        <v>91102798</v>
      </c>
      <c r="E117" s="82"/>
      <c r="F117" s="82" t="s">
        <v>1859</v>
      </c>
      <c r="G117" s="109">
        <v>41338</v>
      </c>
      <c r="H117" s="82" t="s">
        <v>1821</v>
      </c>
      <c r="I117" s="92">
        <v>3.13</v>
      </c>
      <c r="J117" s="95" t="s">
        <v>174</v>
      </c>
      <c r="K117" s="96">
        <v>4.4999999999999998E-2</v>
      </c>
      <c r="L117" s="96">
        <v>2.5999999999999999E-3</v>
      </c>
      <c r="M117" s="92">
        <v>161004.82</v>
      </c>
      <c r="N117" s="94">
        <v>115.61</v>
      </c>
      <c r="O117" s="92">
        <v>186.13767999999999</v>
      </c>
      <c r="P117" s="93">
        <f t="shared" si="2"/>
        <v>5.7416208110012152E-3</v>
      </c>
      <c r="Q117" s="93">
        <f>O117/'סכום נכסי הקרן'!$C$42</f>
        <v>3.0887873448844642E-4</v>
      </c>
    </row>
    <row r="118" spans="1:17" s="133" customFormat="1">
      <c r="A118" s="142"/>
      <c r="B118" s="85" t="s">
        <v>1954</v>
      </c>
      <c r="C118" s="95" t="s">
        <v>1855</v>
      </c>
      <c r="D118" s="82">
        <v>90840002</v>
      </c>
      <c r="E118" s="82"/>
      <c r="F118" s="82" t="s">
        <v>1859</v>
      </c>
      <c r="G118" s="109">
        <v>43011</v>
      </c>
      <c r="H118" s="82" t="s">
        <v>1821</v>
      </c>
      <c r="I118" s="92">
        <v>10.319999999999999</v>
      </c>
      <c r="J118" s="95" t="s">
        <v>174</v>
      </c>
      <c r="K118" s="96">
        <v>3.9E-2</v>
      </c>
      <c r="L118" s="96">
        <v>3.7499999999999999E-2</v>
      </c>
      <c r="M118" s="92">
        <v>25096.82</v>
      </c>
      <c r="N118" s="94">
        <v>102.07</v>
      </c>
      <c r="O118" s="92">
        <v>25.616319999999998</v>
      </c>
      <c r="P118" s="93">
        <f t="shared" si="2"/>
        <v>7.9016347476376972E-4</v>
      </c>
      <c r="Q118" s="93">
        <f>O118/'סכום נכסי הקרן'!$C$42</f>
        <v>4.2507978523483688E-5</v>
      </c>
    </row>
    <row r="119" spans="1:17" s="133" customFormat="1">
      <c r="A119" s="142"/>
      <c r="B119" s="85" t="s">
        <v>1954</v>
      </c>
      <c r="C119" s="95" t="s">
        <v>1855</v>
      </c>
      <c r="D119" s="82">
        <v>90840004</v>
      </c>
      <c r="E119" s="82"/>
      <c r="F119" s="82" t="s">
        <v>1859</v>
      </c>
      <c r="G119" s="109">
        <v>43104</v>
      </c>
      <c r="H119" s="82" t="s">
        <v>1821</v>
      </c>
      <c r="I119" s="92">
        <v>10.17</v>
      </c>
      <c r="J119" s="95" t="s">
        <v>174</v>
      </c>
      <c r="K119" s="96">
        <v>3.8199999999999998E-2</v>
      </c>
      <c r="L119" s="96">
        <v>4.0300000000000002E-2</v>
      </c>
      <c r="M119" s="92">
        <v>44727.14</v>
      </c>
      <c r="N119" s="94">
        <v>96.57</v>
      </c>
      <c r="O119" s="92">
        <v>43.192999999999998</v>
      </c>
      <c r="P119" s="93">
        <f t="shared" si="2"/>
        <v>1.332335439496052E-3</v>
      </c>
      <c r="Q119" s="93">
        <f>O119/'סכום נכסי הקרן'!$C$42</f>
        <v>7.1674897735694707E-5</v>
      </c>
    </row>
    <row r="120" spans="1:17" s="133" customFormat="1">
      <c r="A120" s="142"/>
      <c r="B120" s="85" t="s">
        <v>1955</v>
      </c>
      <c r="C120" s="95" t="s">
        <v>1854</v>
      </c>
      <c r="D120" s="82">
        <v>414968</v>
      </c>
      <c r="E120" s="82"/>
      <c r="F120" s="82" t="s">
        <v>609</v>
      </c>
      <c r="G120" s="109">
        <v>42432</v>
      </c>
      <c r="H120" s="82" t="s">
        <v>170</v>
      </c>
      <c r="I120" s="92">
        <v>6.54</v>
      </c>
      <c r="J120" s="95" t="s">
        <v>174</v>
      </c>
      <c r="K120" s="96">
        <v>2.5399999999999999E-2</v>
      </c>
      <c r="L120" s="96">
        <v>1.3999999999999999E-2</v>
      </c>
      <c r="M120" s="92">
        <v>317126.06</v>
      </c>
      <c r="N120" s="94">
        <v>109.23</v>
      </c>
      <c r="O120" s="92">
        <v>346.39681000000002</v>
      </c>
      <c r="P120" s="93">
        <f t="shared" si="2"/>
        <v>1.068498937539371E-2</v>
      </c>
      <c r="Q120" s="93">
        <f>O120/'סכום נכסי הקרן'!$C$42</f>
        <v>5.7481434335936079E-4</v>
      </c>
    </row>
    <row r="121" spans="1:17" s="133" customFormat="1">
      <c r="A121" s="142"/>
      <c r="B121" s="85" t="s">
        <v>1956</v>
      </c>
      <c r="C121" s="95" t="s">
        <v>1854</v>
      </c>
      <c r="D121" s="82">
        <v>487742</v>
      </c>
      <c r="E121" s="82"/>
      <c r="F121" s="82" t="s">
        <v>609</v>
      </c>
      <c r="G121" s="109">
        <v>43072</v>
      </c>
      <c r="H121" s="82" t="s">
        <v>170</v>
      </c>
      <c r="I121" s="92">
        <v>7.43</v>
      </c>
      <c r="J121" s="95" t="s">
        <v>174</v>
      </c>
      <c r="K121" s="96">
        <v>3.5000000000000003E-2</v>
      </c>
      <c r="L121" s="96">
        <v>3.95E-2</v>
      </c>
      <c r="M121" s="92">
        <v>435088.4</v>
      </c>
      <c r="N121" s="94">
        <v>101.42</v>
      </c>
      <c r="O121" s="92">
        <v>441.26666</v>
      </c>
      <c r="P121" s="93">
        <f t="shared" si="2"/>
        <v>1.3611353908875396E-2</v>
      </c>
      <c r="Q121" s="93">
        <f>O121/'סכום נכסי הקרן'!$C$42</f>
        <v>7.3224232467463627E-4</v>
      </c>
    </row>
    <row r="122" spans="1:17" s="133" customFormat="1">
      <c r="A122" s="142"/>
      <c r="B122" s="85" t="s">
        <v>1957</v>
      </c>
      <c r="C122" s="95" t="s">
        <v>1855</v>
      </c>
      <c r="D122" s="82">
        <v>90240690</v>
      </c>
      <c r="E122" s="82"/>
      <c r="F122" s="82" t="s">
        <v>609</v>
      </c>
      <c r="G122" s="109">
        <v>42326</v>
      </c>
      <c r="H122" s="82" t="s">
        <v>170</v>
      </c>
      <c r="I122" s="92">
        <v>10.99</v>
      </c>
      <c r="J122" s="95" t="s">
        <v>174</v>
      </c>
      <c r="K122" s="96">
        <v>3.4000000000000002E-2</v>
      </c>
      <c r="L122" s="96">
        <v>2.1300000000000003E-2</v>
      </c>
      <c r="M122" s="92">
        <v>9081.9599999999991</v>
      </c>
      <c r="N122" s="94">
        <v>115.51</v>
      </c>
      <c r="O122" s="92">
        <v>10.49057</v>
      </c>
      <c r="P122" s="93">
        <f t="shared" si="2"/>
        <v>3.2359313295010996E-4</v>
      </c>
      <c r="Q122" s="93">
        <f>O122/'סכום נכסי הקרן'!$C$42</f>
        <v>1.7408157153685708E-5</v>
      </c>
    </row>
    <row r="123" spans="1:17" s="133" customFormat="1">
      <c r="A123" s="142"/>
      <c r="B123" s="85" t="s">
        <v>1957</v>
      </c>
      <c r="C123" s="95" t="s">
        <v>1855</v>
      </c>
      <c r="D123" s="82">
        <v>90240692</v>
      </c>
      <c r="E123" s="82"/>
      <c r="F123" s="82" t="s">
        <v>609</v>
      </c>
      <c r="G123" s="109">
        <v>42606</v>
      </c>
      <c r="H123" s="82" t="s">
        <v>170</v>
      </c>
      <c r="I123" s="92">
        <v>10.89</v>
      </c>
      <c r="J123" s="95" t="s">
        <v>174</v>
      </c>
      <c r="K123" s="96">
        <v>3.4000000000000002E-2</v>
      </c>
      <c r="L123" s="96">
        <v>2.3900000000000001E-2</v>
      </c>
      <c r="M123" s="92">
        <v>38201.25</v>
      </c>
      <c r="N123" s="94">
        <v>112.34</v>
      </c>
      <c r="O123" s="92">
        <v>42.915279999999996</v>
      </c>
      <c r="P123" s="93">
        <f t="shared" si="2"/>
        <v>1.3237688616186912E-3</v>
      </c>
      <c r="Q123" s="93">
        <f>O123/'סכום נכסי הקרן'!$C$42</f>
        <v>7.1214046380170496E-5</v>
      </c>
    </row>
    <row r="124" spans="1:17" s="133" customFormat="1">
      <c r="A124" s="142"/>
      <c r="B124" s="85" t="s">
        <v>1957</v>
      </c>
      <c r="C124" s="95" t="s">
        <v>1855</v>
      </c>
      <c r="D124" s="82">
        <v>90240693</v>
      </c>
      <c r="E124" s="82"/>
      <c r="F124" s="82" t="s">
        <v>609</v>
      </c>
      <c r="G124" s="109">
        <v>42648</v>
      </c>
      <c r="H124" s="82" t="s">
        <v>170</v>
      </c>
      <c r="I124" s="92">
        <v>10.909999999999998</v>
      </c>
      <c r="J124" s="95" t="s">
        <v>174</v>
      </c>
      <c r="K124" s="96">
        <v>3.4000000000000002E-2</v>
      </c>
      <c r="L124" s="96">
        <v>2.3499999999999997E-2</v>
      </c>
      <c r="M124" s="92">
        <v>35042.22</v>
      </c>
      <c r="N124" s="94">
        <v>112.85</v>
      </c>
      <c r="O124" s="92">
        <v>39.54515</v>
      </c>
      <c r="P124" s="93">
        <f t="shared" si="2"/>
        <v>1.2198135069383304E-3</v>
      </c>
      <c r="Q124" s="93">
        <f>O124/'סכום נכסי הקרן'!$C$42</f>
        <v>6.5621618831586303E-5</v>
      </c>
    </row>
    <row r="125" spans="1:17" s="133" customFormat="1">
      <c r="A125" s="142"/>
      <c r="B125" s="85" t="s">
        <v>1957</v>
      </c>
      <c r="C125" s="95" t="s">
        <v>1855</v>
      </c>
      <c r="D125" s="82">
        <v>90240694</v>
      </c>
      <c r="E125" s="82"/>
      <c r="F125" s="82" t="s">
        <v>609</v>
      </c>
      <c r="G125" s="109">
        <v>42718</v>
      </c>
      <c r="H125" s="82" t="s">
        <v>170</v>
      </c>
      <c r="I125" s="92">
        <v>10.86</v>
      </c>
      <c r="J125" s="95" t="s">
        <v>174</v>
      </c>
      <c r="K125" s="96">
        <v>3.4000000000000002E-2</v>
      </c>
      <c r="L125" s="96">
        <v>2.46E-2</v>
      </c>
      <c r="M125" s="92">
        <v>24483.119999999999</v>
      </c>
      <c r="N125" s="94">
        <v>111.51</v>
      </c>
      <c r="O125" s="92">
        <v>27.301130000000001</v>
      </c>
      <c r="P125" s="93">
        <f t="shared" si="2"/>
        <v>8.4213328634938193E-4</v>
      </c>
      <c r="Q125" s="93">
        <f>O125/'סכום נכסי הקרן'!$C$42</f>
        <v>4.5303769148216305E-5</v>
      </c>
    </row>
    <row r="126" spans="1:17" s="133" customFormat="1">
      <c r="A126" s="142"/>
      <c r="B126" s="85" t="s">
        <v>1957</v>
      </c>
      <c r="C126" s="95" t="s">
        <v>1855</v>
      </c>
      <c r="D126" s="82">
        <v>90240695</v>
      </c>
      <c r="E126" s="82"/>
      <c r="F126" s="82" t="s">
        <v>609</v>
      </c>
      <c r="G126" s="109">
        <v>42900</v>
      </c>
      <c r="H126" s="82" t="s">
        <v>170</v>
      </c>
      <c r="I126" s="92">
        <v>10.540000000000001</v>
      </c>
      <c r="J126" s="95" t="s">
        <v>174</v>
      </c>
      <c r="K126" s="96">
        <v>3.4000000000000002E-2</v>
      </c>
      <c r="L126" s="96">
        <v>3.2899999999999999E-2</v>
      </c>
      <c r="M126" s="92">
        <v>29001.18</v>
      </c>
      <c r="N126" s="94">
        <v>102.35</v>
      </c>
      <c r="O126" s="92">
        <v>29.68271</v>
      </c>
      <c r="P126" s="93">
        <f t="shared" si="2"/>
        <v>9.1559573248637185E-4</v>
      </c>
      <c r="Q126" s="93">
        <f>O126/'סכום נכסי הקרן'!$C$42</f>
        <v>4.925578690455126E-5</v>
      </c>
    </row>
    <row r="127" spans="1:17" s="133" customFormat="1">
      <c r="A127" s="142"/>
      <c r="B127" s="85" t="s">
        <v>1957</v>
      </c>
      <c r="C127" s="95" t="s">
        <v>1855</v>
      </c>
      <c r="D127" s="82">
        <v>90240696</v>
      </c>
      <c r="E127" s="82"/>
      <c r="F127" s="82" t="s">
        <v>609</v>
      </c>
      <c r="G127" s="109">
        <v>43075</v>
      </c>
      <c r="H127" s="82" t="s">
        <v>170</v>
      </c>
      <c r="I127" s="92">
        <v>10.389999999999999</v>
      </c>
      <c r="J127" s="95" t="s">
        <v>174</v>
      </c>
      <c r="K127" s="96">
        <v>3.4000000000000002E-2</v>
      </c>
      <c r="L127" s="96">
        <v>3.6599999999999994E-2</v>
      </c>
      <c r="M127" s="92">
        <v>17995.400000000001</v>
      </c>
      <c r="N127" s="94">
        <v>98.55</v>
      </c>
      <c r="O127" s="92">
        <v>17.734470000000002</v>
      </c>
      <c r="P127" s="93">
        <f t="shared" si="2"/>
        <v>5.4703917027480275E-4</v>
      </c>
      <c r="Q127" s="93">
        <f>O127/'סכום נכסי הקרן'!$C$42</f>
        <v>2.9428757521976845E-5</v>
      </c>
    </row>
    <row r="128" spans="1:17" s="133" customFormat="1">
      <c r="A128" s="142"/>
      <c r="B128" s="85" t="s">
        <v>1958</v>
      </c>
      <c r="C128" s="95" t="s">
        <v>1855</v>
      </c>
      <c r="D128" s="82">
        <v>90240790</v>
      </c>
      <c r="E128" s="82"/>
      <c r="F128" s="82" t="s">
        <v>609</v>
      </c>
      <c r="G128" s="109">
        <v>42326</v>
      </c>
      <c r="H128" s="82" t="s">
        <v>170</v>
      </c>
      <c r="I128" s="92">
        <v>10.98</v>
      </c>
      <c r="J128" s="95" t="s">
        <v>174</v>
      </c>
      <c r="K128" s="96">
        <v>3.4000000000000002E-2</v>
      </c>
      <c r="L128" s="96">
        <v>2.1600000000000001E-2</v>
      </c>
      <c r="M128" s="92">
        <v>20214.669999999998</v>
      </c>
      <c r="N128" s="94">
        <v>115.14</v>
      </c>
      <c r="O128" s="92">
        <v>23.275169999999999</v>
      </c>
      <c r="P128" s="93">
        <f t="shared" si="2"/>
        <v>7.1794813630207037E-4</v>
      </c>
      <c r="Q128" s="93">
        <f>O128/'סכום נכסי הקרן'!$C$42</f>
        <v>3.8623050714951715E-5</v>
      </c>
    </row>
    <row r="129" spans="1:17" s="133" customFormat="1">
      <c r="A129" s="142"/>
      <c r="B129" s="85" t="s">
        <v>1958</v>
      </c>
      <c r="C129" s="95" t="s">
        <v>1855</v>
      </c>
      <c r="D129" s="82">
        <v>90240792</v>
      </c>
      <c r="E129" s="82"/>
      <c r="F129" s="82" t="s">
        <v>609</v>
      </c>
      <c r="G129" s="109">
        <v>42606</v>
      </c>
      <c r="H129" s="82" t="s">
        <v>170</v>
      </c>
      <c r="I129" s="92">
        <v>10.899999999999999</v>
      </c>
      <c r="J129" s="95" t="s">
        <v>174</v>
      </c>
      <c r="K129" s="96">
        <v>3.4000000000000002E-2</v>
      </c>
      <c r="L129" s="96">
        <v>2.3700000000000002E-2</v>
      </c>
      <c r="M129" s="92">
        <v>85028.51</v>
      </c>
      <c r="N129" s="94">
        <v>112.61</v>
      </c>
      <c r="O129" s="92">
        <v>95.750609999999995</v>
      </c>
      <c r="P129" s="93">
        <f t="shared" si="2"/>
        <v>2.9535325412998652E-3</v>
      </c>
      <c r="Q129" s="93">
        <f>O129/'סכום נכסי הקרן'!$C$42</f>
        <v>1.5888952329961767E-4</v>
      </c>
    </row>
    <row r="130" spans="1:17" s="133" customFormat="1">
      <c r="A130" s="142"/>
      <c r="B130" s="85" t="s">
        <v>1958</v>
      </c>
      <c r="C130" s="95" t="s">
        <v>1855</v>
      </c>
      <c r="D130" s="82">
        <v>90240793</v>
      </c>
      <c r="E130" s="82"/>
      <c r="F130" s="82" t="s">
        <v>609</v>
      </c>
      <c r="G130" s="109">
        <v>42648</v>
      </c>
      <c r="H130" s="82" t="s">
        <v>170</v>
      </c>
      <c r="I130" s="92">
        <v>10.91</v>
      </c>
      <c r="J130" s="95" t="s">
        <v>174</v>
      </c>
      <c r="K130" s="96">
        <v>3.4000000000000002E-2</v>
      </c>
      <c r="L130" s="96">
        <v>2.35E-2</v>
      </c>
      <c r="M130" s="92">
        <v>77997.14</v>
      </c>
      <c r="N130" s="94">
        <v>112.89</v>
      </c>
      <c r="O130" s="92">
        <v>88.050979999999996</v>
      </c>
      <c r="P130" s="93">
        <f t="shared" si="2"/>
        <v>2.7160290124871641E-3</v>
      </c>
      <c r="Q130" s="93">
        <f>O130/'סכום נכסי הקרן'!$C$42</f>
        <v>1.4611267999508484E-4</v>
      </c>
    </row>
    <row r="131" spans="1:17" s="133" customFormat="1">
      <c r="A131" s="142"/>
      <c r="B131" s="85" t="s">
        <v>1958</v>
      </c>
      <c r="C131" s="95" t="s">
        <v>1855</v>
      </c>
      <c r="D131" s="82">
        <v>90240794</v>
      </c>
      <c r="E131" s="82"/>
      <c r="F131" s="82" t="s">
        <v>609</v>
      </c>
      <c r="G131" s="109">
        <v>42718</v>
      </c>
      <c r="H131" s="82" t="s">
        <v>170</v>
      </c>
      <c r="I131" s="92">
        <v>10.88</v>
      </c>
      <c r="J131" s="95" t="s">
        <v>174</v>
      </c>
      <c r="K131" s="96">
        <v>3.4000000000000002E-2</v>
      </c>
      <c r="L131" s="96">
        <v>2.4199999999999999E-2</v>
      </c>
      <c r="M131" s="92">
        <v>54494.64</v>
      </c>
      <c r="N131" s="94">
        <v>111.98</v>
      </c>
      <c r="O131" s="92">
        <v>61.023099999999999</v>
      </c>
      <c r="P131" s="93">
        <f t="shared" si="2"/>
        <v>1.8823244219644743E-3</v>
      </c>
      <c r="Q131" s="93">
        <f>O131/'סכום נכסי הקרן'!$C$42</f>
        <v>1.0126234463952659E-4</v>
      </c>
    </row>
    <row r="132" spans="1:17" s="133" customFormat="1">
      <c r="A132" s="142"/>
      <c r="B132" s="85" t="s">
        <v>1958</v>
      </c>
      <c r="C132" s="95" t="s">
        <v>1855</v>
      </c>
      <c r="D132" s="82">
        <v>90240795</v>
      </c>
      <c r="E132" s="82"/>
      <c r="F132" s="82" t="s">
        <v>609</v>
      </c>
      <c r="G132" s="109">
        <v>42900</v>
      </c>
      <c r="H132" s="82" t="s">
        <v>170</v>
      </c>
      <c r="I132" s="92">
        <v>10.55</v>
      </c>
      <c r="J132" s="95" t="s">
        <v>174</v>
      </c>
      <c r="K132" s="96">
        <v>3.4000000000000002E-2</v>
      </c>
      <c r="L132" s="96">
        <v>3.2199999999999993E-2</v>
      </c>
      <c r="M132" s="92">
        <v>64550.97</v>
      </c>
      <c r="N132" s="94">
        <v>103.01</v>
      </c>
      <c r="O132" s="92">
        <v>66.493960000000001</v>
      </c>
      <c r="P132" s="93">
        <f t="shared" si="2"/>
        <v>2.0510790966228997E-3</v>
      </c>
      <c r="Q132" s="93">
        <f>O132/'סכום נכסי הקרן'!$C$42</f>
        <v>1.1034074463550516E-4</v>
      </c>
    </row>
    <row r="133" spans="1:17" s="133" customFormat="1">
      <c r="A133" s="142"/>
      <c r="B133" s="85" t="s">
        <v>1958</v>
      </c>
      <c r="C133" s="95" t="s">
        <v>1855</v>
      </c>
      <c r="D133" s="82">
        <v>90240796</v>
      </c>
      <c r="E133" s="82"/>
      <c r="F133" s="82" t="s">
        <v>609</v>
      </c>
      <c r="G133" s="109">
        <v>43075</v>
      </c>
      <c r="H133" s="82" t="s">
        <v>170</v>
      </c>
      <c r="I133" s="92">
        <v>10.409999999999998</v>
      </c>
      <c r="J133" s="95" t="s">
        <v>174</v>
      </c>
      <c r="K133" s="96">
        <v>3.4000000000000002E-2</v>
      </c>
      <c r="L133" s="96">
        <v>3.6099999999999993E-2</v>
      </c>
      <c r="M133" s="92">
        <v>40054.239999999998</v>
      </c>
      <c r="N133" s="94">
        <v>99.05</v>
      </c>
      <c r="O133" s="92">
        <v>39.673730000000006</v>
      </c>
      <c r="P133" s="93">
        <f t="shared" si="2"/>
        <v>1.2237796980065685E-3</v>
      </c>
      <c r="Q133" s="93">
        <f>O133/'סכום נכסי הקרן'!$C$42</f>
        <v>6.5834985774166268E-5</v>
      </c>
    </row>
    <row r="134" spans="1:17" s="133" customFormat="1">
      <c r="A134" s="142"/>
      <c r="B134" s="85" t="s">
        <v>1959</v>
      </c>
      <c r="C134" s="95" t="s">
        <v>1855</v>
      </c>
      <c r="D134" s="82">
        <v>4180</v>
      </c>
      <c r="E134" s="82"/>
      <c r="F134" s="82" t="s">
        <v>1859</v>
      </c>
      <c r="G134" s="109">
        <v>42082</v>
      </c>
      <c r="H134" s="82" t="s">
        <v>1821</v>
      </c>
      <c r="I134" s="92">
        <v>1.69</v>
      </c>
      <c r="J134" s="95" t="s">
        <v>173</v>
      </c>
      <c r="K134" s="96">
        <v>6.2100000000000002E-2</v>
      </c>
      <c r="L134" s="96">
        <v>5.79E-2</v>
      </c>
      <c r="M134" s="92">
        <v>33705.160000000003</v>
      </c>
      <c r="N134" s="94">
        <v>101.46</v>
      </c>
      <c r="O134" s="92">
        <v>120.16914</v>
      </c>
      <c r="P134" s="93">
        <f t="shared" si="2"/>
        <v>3.7067488703207141E-3</v>
      </c>
      <c r="Q134" s="93">
        <f>O134/'סכום נכסי הקרן'!$C$42</f>
        <v>1.9940987707467369E-4</v>
      </c>
    </row>
    <row r="135" spans="1:17" s="133" customFormat="1">
      <c r="A135" s="142"/>
      <c r="B135" s="85" t="s">
        <v>1959</v>
      </c>
      <c r="C135" s="95" t="s">
        <v>1855</v>
      </c>
      <c r="D135" s="82">
        <v>505294</v>
      </c>
      <c r="E135" s="82"/>
      <c r="F135" s="82" t="s">
        <v>1859</v>
      </c>
      <c r="G135" s="109">
        <v>43166</v>
      </c>
      <c r="H135" s="82" t="s">
        <v>1821</v>
      </c>
      <c r="I135" s="92">
        <v>3.0000000000000002E-2</v>
      </c>
      <c r="J135" s="95" t="s">
        <v>173</v>
      </c>
      <c r="K135" s="96">
        <v>3.9100000000000003E-2</v>
      </c>
      <c r="L135" s="96">
        <v>4.4799999999999993E-2</v>
      </c>
      <c r="M135" s="92">
        <v>43542.55</v>
      </c>
      <c r="N135" s="94">
        <v>100.25</v>
      </c>
      <c r="O135" s="92">
        <v>153.39104999999998</v>
      </c>
      <c r="P135" s="93">
        <f t="shared" si="2"/>
        <v>4.7315151069967556E-3</v>
      </c>
      <c r="Q135" s="93">
        <f>O135/'סכום נכסי הקרן'!$C$42</f>
        <v>2.5453864798279427E-4</v>
      </c>
    </row>
    <row r="136" spans="1:17" s="133" customFormat="1">
      <c r="A136" s="142"/>
      <c r="B136" s="85" t="s">
        <v>1959</v>
      </c>
      <c r="C136" s="95" t="s">
        <v>1855</v>
      </c>
      <c r="D136" s="82">
        <v>507274</v>
      </c>
      <c r="E136" s="82"/>
      <c r="F136" s="82" t="s">
        <v>1859</v>
      </c>
      <c r="G136" s="109">
        <v>43178</v>
      </c>
      <c r="H136" s="82" t="s">
        <v>1821</v>
      </c>
      <c r="I136" s="92">
        <v>0.05</v>
      </c>
      <c r="J136" s="95" t="s">
        <v>173</v>
      </c>
      <c r="K136" s="96">
        <v>3.9100000000000003E-2</v>
      </c>
      <c r="L136" s="96">
        <v>4.24E-2</v>
      </c>
      <c r="M136" s="92">
        <v>13062.76</v>
      </c>
      <c r="N136" s="94">
        <v>100.12</v>
      </c>
      <c r="O136" s="92">
        <v>45.957599999999999</v>
      </c>
      <c r="P136" s="93">
        <f t="shared" si="2"/>
        <v>1.4176125574556933E-3</v>
      </c>
      <c r="Q136" s="93">
        <f>O136/'סכום נכסי הקרן'!$C$42</f>
        <v>7.6262502724468387E-5</v>
      </c>
    </row>
    <row r="137" spans="1:17" s="133" customFormat="1">
      <c r="A137" s="142"/>
      <c r="B137" s="85" t="s">
        <v>1959</v>
      </c>
      <c r="C137" s="95" t="s">
        <v>1855</v>
      </c>
      <c r="D137" s="82">
        <v>4179</v>
      </c>
      <c r="E137" s="82"/>
      <c r="F137" s="82" t="s">
        <v>1859</v>
      </c>
      <c r="G137" s="109">
        <v>42082</v>
      </c>
      <c r="H137" s="82" t="s">
        <v>1821</v>
      </c>
      <c r="I137" s="92">
        <v>1.7300000000000002</v>
      </c>
      <c r="J137" s="95" t="s">
        <v>175</v>
      </c>
      <c r="K137" s="96">
        <v>0</v>
      </c>
      <c r="L137" s="96">
        <v>3.1799999999999995E-2</v>
      </c>
      <c r="M137" s="92">
        <v>31923.599999999999</v>
      </c>
      <c r="N137" s="94">
        <v>101.42</v>
      </c>
      <c r="O137" s="92">
        <v>140.15322</v>
      </c>
      <c r="P137" s="93">
        <f t="shared" si="2"/>
        <v>4.3231797273976542E-3</v>
      </c>
      <c r="Q137" s="93">
        <f>O137/'סכום נכסי הקרן'!$C$42</f>
        <v>2.3257166001037951E-4</v>
      </c>
    </row>
    <row r="138" spans="1:17" s="133" customFormat="1">
      <c r="A138" s="142"/>
      <c r="B138" s="85" t="s">
        <v>1960</v>
      </c>
      <c r="C138" s="95" t="s">
        <v>1855</v>
      </c>
      <c r="D138" s="82">
        <v>90320001</v>
      </c>
      <c r="E138" s="82"/>
      <c r="F138" s="82" t="s">
        <v>609</v>
      </c>
      <c r="G138" s="109">
        <v>43138</v>
      </c>
      <c r="H138" s="82" t="s">
        <v>170</v>
      </c>
      <c r="I138" s="92">
        <v>0.02</v>
      </c>
      <c r="J138" s="95" t="s">
        <v>174</v>
      </c>
      <c r="K138" s="96">
        <v>2.6000000000000002E-2</v>
      </c>
      <c r="L138" s="96">
        <v>5.8999999999999997E-2</v>
      </c>
      <c r="M138" s="92">
        <v>3046.14</v>
      </c>
      <c r="N138" s="94">
        <v>100.31</v>
      </c>
      <c r="O138" s="92">
        <v>3.05558</v>
      </c>
      <c r="P138" s="93">
        <f t="shared" si="2"/>
        <v>9.4252715074557149E-5</v>
      </c>
      <c r="Q138" s="93">
        <f>O138/'סכום נכסי הקרן'!$C$42</f>
        <v>5.0704601213908283E-6</v>
      </c>
    </row>
    <row r="139" spans="1:17" s="133" customFormat="1">
      <c r="A139" s="142"/>
      <c r="B139" s="85" t="s">
        <v>1960</v>
      </c>
      <c r="C139" s="95" t="s">
        <v>1855</v>
      </c>
      <c r="D139" s="82">
        <v>90310001</v>
      </c>
      <c r="E139" s="82"/>
      <c r="F139" s="82" t="s">
        <v>609</v>
      </c>
      <c r="G139" s="109">
        <v>43138</v>
      </c>
      <c r="H139" s="82" t="s">
        <v>170</v>
      </c>
      <c r="I139" s="92">
        <v>10.409999999999998</v>
      </c>
      <c r="J139" s="95" t="s">
        <v>174</v>
      </c>
      <c r="K139" s="96">
        <v>2.8239999999999998E-2</v>
      </c>
      <c r="L139" s="96">
        <v>3.2000000000000001E-2</v>
      </c>
      <c r="M139" s="92">
        <v>101460.94</v>
      </c>
      <c r="N139" s="94">
        <v>95.22</v>
      </c>
      <c r="O139" s="92">
        <v>96.611100000000008</v>
      </c>
      <c r="P139" s="93">
        <f t="shared" si="2"/>
        <v>2.9800752987450985E-3</v>
      </c>
      <c r="Q139" s="93">
        <f>O139/'סכום נכסי הקרן'!$C$42</f>
        <v>1.6031742904250632E-4</v>
      </c>
    </row>
    <row r="140" spans="1:17" s="133" customFormat="1">
      <c r="A140" s="142"/>
      <c r="B140" s="85" t="s">
        <v>1961</v>
      </c>
      <c r="C140" s="95" t="s">
        <v>1855</v>
      </c>
      <c r="D140" s="82">
        <v>485289</v>
      </c>
      <c r="E140" s="82"/>
      <c r="F140" s="82" t="s">
        <v>609</v>
      </c>
      <c r="G140" s="109">
        <v>43009</v>
      </c>
      <c r="H140" s="82" t="s">
        <v>170</v>
      </c>
      <c r="I140" s="92">
        <v>4.24</v>
      </c>
      <c r="J140" s="95" t="s">
        <v>174</v>
      </c>
      <c r="K140" s="96">
        <v>0</v>
      </c>
      <c r="L140" s="96">
        <v>0</v>
      </c>
      <c r="M140" s="92">
        <v>0.3</v>
      </c>
      <c r="N140" s="94">
        <v>100</v>
      </c>
      <c r="O140" s="92">
        <v>2.9999999999999997E-4</v>
      </c>
      <c r="P140" s="93">
        <f t="shared" si="2"/>
        <v>9.2538289039616506E-9</v>
      </c>
      <c r="Q140" s="93">
        <f>O140/'סכום נכסי הקרן'!$C$42</f>
        <v>4.9782301115246475E-10</v>
      </c>
    </row>
    <row r="141" spans="1:17" s="133" customFormat="1">
      <c r="A141" s="142"/>
      <c r="B141" s="85" t="s">
        <v>1962</v>
      </c>
      <c r="C141" s="95" t="s">
        <v>1855</v>
      </c>
      <c r="D141" s="82">
        <v>90145362</v>
      </c>
      <c r="E141" s="82"/>
      <c r="F141" s="82" t="s">
        <v>641</v>
      </c>
      <c r="G141" s="109">
        <v>42825</v>
      </c>
      <c r="H141" s="82" t="s">
        <v>170</v>
      </c>
      <c r="I141" s="92">
        <v>7.1700000000000008</v>
      </c>
      <c r="J141" s="95" t="s">
        <v>174</v>
      </c>
      <c r="K141" s="96">
        <v>2.8999999999999998E-2</v>
      </c>
      <c r="L141" s="96">
        <v>2.5000000000000001E-2</v>
      </c>
      <c r="M141" s="92">
        <v>683830.87</v>
      </c>
      <c r="N141" s="94">
        <v>104.64</v>
      </c>
      <c r="O141" s="92">
        <v>715.56060000000002</v>
      </c>
      <c r="P141" s="93">
        <f t="shared" si="2"/>
        <v>2.2072251209387141E-2</v>
      </c>
      <c r="Q141" s="93">
        <f>O141/'סכום נכסי הקרן'!$C$42</f>
        <v>1.1874084418468814E-3</v>
      </c>
    </row>
    <row r="142" spans="1:17" s="133" customFormat="1">
      <c r="A142" s="142"/>
      <c r="B142" s="85" t="s">
        <v>1963</v>
      </c>
      <c r="C142" s="95" t="s">
        <v>1854</v>
      </c>
      <c r="D142" s="82">
        <v>90141407</v>
      </c>
      <c r="E142" s="82"/>
      <c r="F142" s="82" t="s">
        <v>834</v>
      </c>
      <c r="G142" s="109">
        <v>42372</v>
      </c>
      <c r="H142" s="82" t="s">
        <v>170</v>
      </c>
      <c r="I142" s="92">
        <v>10.680000000000001</v>
      </c>
      <c r="J142" s="95" t="s">
        <v>174</v>
      </c>
      <c r="K142" s="96">
        <v>6.7000000000000004E-2</v>
      </c>
      <c r="L142" s="96">
        <v>3.2500000000000001E-2</v>
      </c>
      <c r="M142" s="92">
        <v>324866.21999999997</v>
      </c>
      <c r="N142" s="94">
        <v>139.85</v>
      </c>
      <c r="O142" s="92">
        <v>454.32542000000001</v>
      </c>
      <c r="P142" s="93">
        <f t="shared" si="2"/>
        <v>1.4014165678001725E-2</v>
      </c>
      <c r="Q142" s="93">
        <f>O142/'סכום נכסי הקרן'!$C$42</f>
        <v>7.5391216209169415E-4</v>
      </c>
    </row>
    <row r="143" spans="1:17" s="133" customFormat="1">
      <c r="A143" s="142"/>
      <c r="B143" s="85" t="s">
        <v>1964</v>
      </c>
      <c r="C143" s="95" t="s">
        <v>1855</v>
      </c>
      <c r="D143" s="82">
        <v>90800100</v>
      </c>
      <c r="E143" s="82"/>
      <c r="F143" s="82" t="s">
        <v>1860</v>
      </c>
      <c r="G143" s="109">
        <v>41529</v>
      </c>
      <c r="H143" s="82" t="s">
        <v>1821</v>
      </c>
      <c r="I143" s="92">
        <v>0</v>
      </c>
      <c r="J143" s="95" t="s">
        <v>174</v>
      </c>
      <c r="K143" s="96">
        <v>0</v>
      </c>
      <c r="L143" s="96">
        <v>0</v>
      </c>
      <c r="M143" s="92">
        <v>490777.76</v>
      </c>
      <c r="N143" s="94">
        <v>0</v>
      </c>
      <c r="O143" s="92">
        <f>66.76803-66.77</f>
        <v>-1.9700000000000273E-3</v>
      </c>
      <c r="P143" s="93">
        <f t="shared" si="2"/>
        <v>-6.0766809802682355E-8</v>
      </c>
      <c r="Q143" s="93">
        <f>O143/'סכום נכסי הקרן'!$C$42</f>
        <v>-3.269037773234564E-9</v>
      </c>
    </row>
    <row r="144" spans="1:17" s="133" customFormat="1">
      <c r="A144" s="142"/>
      <c r="B144" s="85" t="s">
        <v>1954</v>
      </c>
      <c r="C144" s="95" t="s">
        <v>1855</v>
      </c>
      <c r="D144" s="82">
        <v>90840000</v>
      </c>
      <c r="E144" s="82"/>
      <c r="F144" s="82" t="s">
        <v>1563</v>
      </c>
      <c r="G144" s="109">
        <v>42935</v>
      </c>
      <c r="H144" s="82"/>
      <c r="I144" s="92">
        <v>11.670000000000002</v>
      </c>
      <c r="J144" s="95" t="s">
        <v>174</v>
      </c>
      <c r="K144" s="96">
        <v>4.0800000000000003E-2</v>
      </c>
      <c r="L144" s="96">
        <v>3.4799999999999998E-2</v>
      </c>
      <c r="M144" s="92">
        <v>116770.51</v>
      </c>
      <c r="N144" s="94">
        <v>105.13</v>
      </c>
      <c r="O144" s="92">
        <v>122.76083</v>
      </c>
      <c r="P144" s="93">
        <f t="shared" si="2"/>
        <v>3.7866923897610753E-3</v>
      </c>
      <c r="Q144" s="93">
        <f>O144/'סכום נכסי הקרן'!$C$42</f>
        <v>2.0371055347391946E-4</v>
      </c>
    </row>
    <row r="145" spans="1:17" s="133" customFormat="1">
      <c r="A145" s="142"/>
      <c r="B145" s="81"/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92"/>
      <c r="N145" s="94"/>
      <c r="O145" s="82"/>
      <c r="P145" s="93"/>
      <c r="Q145" s="82"/>
    </row>
    <row r="146" spans="1:17" s="133" customFormat="1">
      <c r="A146" s="142"/>
      <c r="B146" s="100" t="s">
        <v>40</v>
      </c>
      <c r="C146" s="80"/>
      <c r="D146" s="80"/>
      <c r="E146" s="80"/>
      <c r="F146" s="80"/>
      <c r="G146" s="80"/>
      <c r="H146" s="80"/>
      <c r="I146" s="89">
        <v>0.8537761918730371</v>
      </c>
      <c r="J146" s="80"/>
      <c r="K146" s="80"/>
      <c r="L146" s="102">
        <v>1.6076243304142243E-2</v>
      </c>
      <c r="M146" s="89"/>
      <c r="N146" s="91"/>
      <c r="O146" s="89">
        <v>304.15446000000003</v>
      </c>
      <c r="P146" s="90">
        <f t="shared" ref="P146:P149" si="3">O146/$O$10</f>
        <v>9.3819777773894945E-3</v>
      </c>
      <c r="Q146" s="90">
        <f>O146/'סכום נכסי הקרן'!$C$42</f>
        <v>5.0471696377550645E-4</v>
      </c>
    </row>
    <row r="147" spans="1:17" s="133" customFormat="1">
      <c r="A147" s="142"/>
      <c r="B147" s="85" t="s">
        <v>1965</v>
      </c>
      <c r="C147" s="95" t="s">
        <v>1854</v>
      </c>
      <c r="D147" s="82">
        <v>4351</v>
      </c>
      <c r="E147" s="82"/>
      <c r="F147" s="82" t="s">
        <v>1859</v>
      </c>
      <c r="G147" s="109">
        <v>42183</v>
      </c>
      <c r="H147" s="82" t="s">
        <v>1821</v>
      </c>
      <c r="I147" s="92">
        <v>1.01</v>
      </c>
      <c r="J147" s="95" t="s">
        <v>174</v>
      </c>
      <c r="K147" s="96">
        <v>3.61E-2</v>
      </c>
      <c r="L147" s="96">
        <v>1.55E-2</v>
      </c>
      <c r="M147" s="92">
        <v>201152.24</v>
      </c>
      <c r="N147" s="94">
        <v>102.12</v>
      </c>
      <c r="O147" s="92">
        <v>205.41667000000001</v>
      </c>
      <c r="P147" s="93">
        <f t="shared" si="3"/>
        <v>6.3363023940051751E-3</v>
      </c>
      <c r="Q147" s="93">
        <f>O147/'סכום נכסי הקרן'!$C$42</f>
        <v>3.4087048400104064E-4</v>
      </c>
    </row>
    <row r="148" spans="1:17" s="133" customFormat="1">
      <c r="A148" s="142"/>
      <c r="B148" s="85" t="s">
        <v>1966</v>
      </c>
      <c r="C148" s="95" t="s">
        <v>1854</v>
      </c>
      <c r="D148" s="82">
        <v>10510</v>
      </c>
      <c r="E148" s="82"/>
      <c r="F148" s="82" t="s">
        <v>1859</v>
      </c>
      <c r="G148" s="109">
        <v>41781</v>
      </c>
      <c r="H148" s="82" t="s">
        <v>1821</v>
      </c>
      <c r="I148" s="92">
        <v>0.10000000000000002</v>
      </c>
      <c r="J148" s="95" t="s">
        <v>174</v>
      </c>
      <c r="K148" s="96">
        <v>4.2500000000000003E-2</v>
      </c>
      <c r="L148" s="96">
        <v>1.4999999999999999E-2</v>
      </c>
      <c r="M148" s="92">
        <v>12292.67</v>
      </c>
      <c r="N148" s="94">
        <v>100.38</v>
      </c>
      <c r="O148" s="92">
        <v>12.339379999999998</v>
      </c>
      <c r="P148" s="93">
        <f t="shared" si="3"/>
        <v>3.806217043365544E-4</v>
      </c>
      <c r="Q148" s="93">
        <f>O148/'סכום נכסי הקרן'!$C$42</f>
        <v>2.0476091024515001E-5</v>
      </c>
    </row>
    <row r="149" spans="1:17" s="133" customFormat="1">
      <c r="A149" s="142"/>
      <c r="B149" s="85" t="s">
        <v>1966</v>
      </c>
      <c r="C149" s="95" t="s">
        <v>1854</v>
      </c>
      <c r="D149" s="82">
        <v>3880</v>
      </c>
      <c r="E149" s="82"/>
      <c r="F149" s="82" t="s">
        <v>1861</v>
      </c>
      <c r="G149" s="109">
        <v>41959</v>
      </c>
      <c r="H149" s="82" t="s">
        <v>1821</v>
      </c>
      <c r="I149" s="92">
        <v>0.59</v>
      </c>
      <c r="J149" s="95" t="s">
        <v>174</v>
      </c>
      <c r="K149" s="96">
        <v>4.4999999999999998E-2</v>
      </c>
      <c r="L149" s="96">
        <v>1.7600000000000001E-2</v>
      </c>
      <c r="M149" s="92">
        <v>84879.07</v>
      </c>
      <c r="N149" s="94">
        <v>101.79</v>
      </c>
      <c r="O149" s="92">
        <v>86.398409999999998</v>
      </c>
      <c r="P149" s="93">
        <f t="shared" si="3"/>
        <v>2.6650536790477648E-3</v>
      </c>
      <c r="Q149" s="93">
        <f>O149/'סכום נכסי הקרן'!$C$42</f>
        <v>1.4337038874995075E-4</v>
      </c>
    </row>
    <row r="150" spans="1:17" s="133" customFormat="1">
      <c r="A150" s="142"/>
      <c r="B150" s="81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92"/>
      <c r="N150" s="94"/>
      <c r="O150" s="82"/>
      <c r="P150" s="93"/>
      <c r="Q150" s="82"/>
    </row>
    <row r="151" spans="1:17" s="133" customFormat="1">
      <c r="A151" s="142"/>
      <c r="B151" s="79" t="s">
        <v>43</v>
      </c>
      <c r="C151" s="80"/>
      <c r="D151" s="80"/>
      <c r="E151" s="80"/>
      <c r="F151" s="80"/>
      <c r="G151" s="80"/>
      <c r="H151" s="80"/>
      <c r="I151" s="89">
        <v>4.0099239587515854</v>
      </c>
      <c r="J151" s="80"/>
      <c r="K151" s="80"/>
      <c r="L151" s="102">
        <v>5.8614290869323689E-2</v>
      </c>
      <c r="M151" s="89"/>
      <c r="N151" s="91"/>
      <c r="O151" s="89">
        <f>O152</f>
        <v>2436.5666799999999</v>
      </c>
      <c r="P151" s="90">
        <f t="shared" ref="P151:P158" si="4">O151/$O$10</f>
        <v>7.5158570566046273E-2</v>
      </c>
      <c r="Q151" s="90">
        <f>O151/'סכום נכסי הקרן'!$C$42</f>
        <v>4.04326320503788E-3</v>
      </c>
    </row>
    <row r="152" spans="1:17" s="133" customFormat="1">
      <c r="A152" s="142"/>
      <c r="B152" s="100" t="s">
        <v>41</v>
      </c>
      <c r="C152" s="80"/>
      <c r="D152" s="80"/>
      <c r="E152" s="80"/>
      <c r="F152" s="80"/>
      <c r="G152" s="80"/>
      <c r="H152" s="80"/>
      <c r="I152" s="89">
        <v>4.0099239587515854</v>
      </c>
      <c r="J152" s="80"/>
      <c r="K152" s="80"/>
      <c r="L152" s="102">
        <v>5.8614290869323689E-2</v>
      </c>
      <c r="M152" s="89"/>
      <c r="N152" s="91"/>
      <c r="O152" s="89">
        <f>SUM(O153:O158)</f>
        <v>2436.5666799999999</v>
      </c>
      <c r="P152" s="90">
        <f t="shared" si="4"/>
        <v>7.5158570566046273E-2</v>
      </c>
      <c r="Q152" s="90">
        <f>O152/'סכום נכסי הקרן'!$C$42</f>
        <v>4.04326320503788E-3</v>
      </c>
    </row>
    <row r="153" spans="1:17" s="133" customFormat="1">
      <c r="A153" s="142"/>
      <c r="B153" s="85" t="s">
        <v>1967</v>
      </c>
      <c r="C153" s="95" t="s">
        <v>1854</v>
      </c>
      <c r="D153" s="82">
        <v>508506</v>
      </c>
      <c r="E153" s="82"/>
      <c r="F153" s="82" t="s">
        <v>609</v>
      </c>
      <c r="G153" s="109">
        <v>43186</v>
      </c>
      <c r="H153" s="82" t="s">
        <v>340</v>
      </c>
      <c r="I153" s="92">
        <v>6.93</v>
      </c>
      <c r="J153" s="95" t="s">
        <v>173</v>
      </c>
      <c r="K153" s="96">
        <v>4.8000000000000001E-2</v>
      </c>
      <c r="L153" s="96">
        <v>4.7800000000000002E-2</v>
      </c>
      <c r="M153" s="92">
        <v>316077</v>
      </c>
      <c r="N153" s="94">
        <v>100.56</v>
      </c>
      <c r="O153" s="92">
        <v>1116.9144899999999</v>
      </c>
      <c r="P153" s="93">
        <f t="shared" si="4"/>
        <v>3.4452451969385289E-2</v>
      </c>
      <c r="Q153" s="93">
        <f>O153/'סכום נכסי הקרן'!$C$42</f>
        <v>1.853419115372065E-3</v>
      </c>
    </row>
    <row r="154" spans="1:17" s="133" customFormat="1">
      <c r="A154" s="142"/>
      <c r="B154" s="85" t="s">
        <v>1968</v>
      </c>
      <c r="C154" s="95" t="s">
        <v>1855</v>
      </c>
      <c r="D154" s="82">
        <v>4623</v>
      </c>
      <c r="E154" s="82"/>
      <c r="F154" s="82" t="s">
        <v>1659</v>
      </c>
      <c r="G154" s="109">
        <v>42354</v>
      </c>
      <c r="H154" s="82" t="s">
        <v>1862</v>
      </c>
      <c r="I154" s="92">
        <v>6.0399999999999991</v>
      </c>
      <c r="J154" s="95" t="s">
        <v>173</v>
      </c>
      <c r="K154" s="96">
        <v>5.0199999999999995E-2</v>
      </c>
      <c r="L154" s="96">
        <v>5.0199999999999995E-2</v>
      </c>
      <c r="M154" s="92">
        <v>81339</v>
      </c>
      <c r="N154" s="94">
        <v>101.55</v>
      </c>
      <c r="O154" s="92">
        <v>290.25552000000005</v>
      </c>
      <c r="P154" s="93">
        <f t="shared" si="4"/>
        <v>8.9532497350347327E-3</v>
      </c>
      <c r="Q154" s="93">
        <f>O154/'סכום נכסי הקרן'!$C$42</f>
        <v>4.8165292323341496E-4</v>
      </c>
    </row>
    <row r="155" spans="1:17" s="133" customFormat="1">
      <c r="A155" s="142"/>
      <c r="B155" s="85" t="s">
        <v>1969</v>
      </c>
      <c r="C155" s="95" t="s">
        <v>1855</v>
      </c>
      <c r="D155" s="82">
        <v>487557</v>
      </c>
      <c r="E155" s="82"/>
      <c r="F155" s="82" t="s">
        <v>1563</v>
      </c>
      <c r="G155" s="109">
        <v>43053</v>
      </c>
      <c r="H155" s="82"/>
      <c r="I155" s="92">
        <v>3.41</v>
      </c>
      <c r="J155" s="95" t="s">
        <v>173</v>
      </c>
      <c r="K155" s="96">
        <v>5.398E-2</v>
      </c>
      <c r="L155" s="96">
        <v>5.8400000000000001E-2</v>
      </c>
      <c r="M155" s="92">
        <v>101673.52</v>
      </c>
      <c r="N155" s="94">
        <v>100.07</v>
      </c>
      <c r="O155" s="92">
        <v>357.53086999999999</v>
      </c>
      <c r="P155" s="93">
        <f t="shared" si="4"/>
        <v>1.1028431662881852E-2</v>
      </c>
      <c r="Q155" s="93">
        <f>O155/'סכום נכסי הקרן'!$C$42</f>
        <v>5.9329031427786817E-4</v>
      </c>
    </row>
    <row r="156" spans="1:17" s="133" customFormat="1">
      <c r="A156" s="142"/>
      <c r="B156" s="85" t="s">
        <v>1969</v>
      </c>
      <c r="C156" s="95" t="s">
        <v>1855</v>
      </c>
      <c r="D156" s="82">
        <v>487556</v>
      </c>
      <c r="E156" s="82"/>
      <c r="F156" s="82" t="s">
        <v>1563</v>
      </c>
      <c r="G156" s="109">
        <v>43051</v>
      </c>
      <c r="H156" s="82"/>
      <c r="I156" s="92">
        <v>3.79</v>
      </c>
      <c r="J156" s="95" t="s">
        <v>173</v>
      </c>
      <c r="K156" s="96">
        <v>7.6479999999999992E-2</v>
      </c>
      <c r="L156" s="96">
        <v>7.8299999999999995E-2</v>
      </c>
      <c r="M156" s="92">
        <v>33891.19</v>
      </c>
      <c r="N156" s="94">
        <v>101.66</v>
      </c>
      <c r="O156" s="92">
        <v>121.07058000000001</v>
      </c>
      <c r="P156" s="93">
        <f t="shared" si="4"/>
        <v>3.7345547754113386E-3</v>
      </c>
      <c r="Q156" s="93">
        <f>O156/'סכום נכסי הקרן'!$C$42</f>
        <v>2.0090573565858462E-4</v>
      </c>
    </row>
    <row r="157" spans="1:17" s="133" customFormat="1">
      <c r="A157" s="142"/>
      <c r="B157" s="85" t="s">
        <v>1970</v>
      </c>
      <c r="C157" s="95" t="s">
        <v>1855</v>
      </c>
      <c r="D157" s="82">
        <v>474437</v>
      </c>
      <c r="E157" s="82"/>
      <c r="F157" s="82" t="s">
        <v>1563</v>
      </c>
      <c r="G157" s="109">
        <v>42887</v>
      </c>
      <c r="H157" s="82"/>
      <c r="I157" s="92">
        <v>3.36</v>
      </c>
      <c r="J157" s="95" t="s">
        <v>173</v>
      </c>
      <c r="K157" s="96">
        <v>5.2400000000000002E-2</v>
      </c>
      <c r="L157" s="96">
        <v>6.0499999999999998E-2</v>
      </c>
      <c r="M157" s="92">
        <v>110602.44</v>
      </c>
      <c r="N157" s="94">
        <v>99.47</v>
      </c>
      <c r="O157" s="92">
        <v>386.59707000000003</v>
      </c>
      <c r="P157" s="93">
        <f t="shared" si="4"/>
        <v>1.1925010468509622E-2</v>
      </c>
      <c r="Q157" s="93">
        <f>O157/'סכום נכסי הקרן'!$C$42</f>
        <v>6.4152305830040071E-4</v>
      </c>
    </row>
    <row r="158" spans="1:17" s="133" customFormat="1">
      <c r="A158" s="142"/>
      <c r="B158" s="85" t="s">
        <v>1970</v>
      </c>
      <c r="C158" s="95" t="s">
        <v>1855</v>
      </c>
      <c r="D158" s="82">
        <v>474436</v>
      </c>
      <c r="E158" s="82"/>
      <c r="F158" s="82" t="s">
        <v>1563</v>
      </c>
      <c r="G158" s="109">
        <v>42887</v>
      </c>
      <c r="H158" s="82"/>
      <c r="I158" s="92">
        <v>3.42</v>
      </c>
      <c r="J158" s="95" t="s">
        <v>173</v>
      </c>
      <c r="K158" s="96">
        <v>4.9141999999999998E-2</v>
      </c>
      <c r="L158" s="96">
        <v>5.5E-2</v>
      </c>
      <c r="M158" s="92">
        <v>46975.82</v>
      </c>
      <c r="N158" s="94">
        <v>99.47</v>
      </c>
      <c r="O158" s="92">
        <v>164.19815</v>
      </c>
      <c r="P158" s="93">
        <f t="shared" si="4"/>
        <v>5.0648719548234359E-3</v>
      </c>
      <c r="Q158" s="93">
        <f>O158/'סכום נכסי הקרן'!$C$42</f>
        <v>2.7247205819554696E-4</v>
      </c>
    </row>
    <row r="159" spans="1:17" s="133" customFormat="1">
      <c r="A159" s="142"/>
      <c r="B159" s="134"/>
      <c r="C159" s="134"/>
      <c r="D159" s="134"/>
      <c r="E159" s="134"/>
    </row>
    <row r="160" spans="1:17" s="133" customFormat="1">
      <c r="A160" s="142"/>
      <c r="B160" s="134"/>
      <c r="C160" s="134"/>
      <c r="D160" s="134"/>
      <c r="E160" s="134"/>
    </row>
    <row r="161" spans="1:5" s="133" customFormat="1">
      <c r="A161" s="142"/>
      <c r="B161" s="134"/>
      <c r="C161" s="134"/>
      <c r="D161" s="134"/>
      <c r="E161" s="134"/>
    </row>
    <row r="162" spans="1:5" s="133" customFormat="1">
      <c r="A162" s="142"/>
      <c r="B162" s="135" t="s">
        <v>265</v>
      </c>
      <c r="C162" s="134"/>
      <c r="D162" s="134"/>
      <c r="E162" s="134"/>
    </row>
    <row r="163" spans="1:5" s="133" customFormat="1">
      <c r="A163" s="142"/>
      <c r="B163" s="135" t="s">
        <v>122</v>
      </c>
      <c r="C163" s="134"/>
      <c r="D163" s="134"/>
      <c r="E163" s="134"/>
    </row>
    <row r="164" spans="1:5" s="133" customFormat="1">
      <c r="A164" s="142"/>
      <c r="B164" s="135" t="s">
        <v>248</v>
      </c>
      <c r="C164" s="134"/>
      <c r="D164" s="134"/>
      <c r="E164" s="134"/>
    </row>
    <row r="165" spans="1:5" s="133" customFormat="1">
      <c r="A165" s="142"/>
      <c r="B165" s="135" t="s">
        <v>256</v>
      </c>
      <c r="C165" s="134"/>
      <c r="D165" s="134"/>
      <c r="E165" s="134"/>
    </row>
    <row r="166" spans="1:5" s="133" customFormat="1">
      <c r="A166" s="142"/>
      <c r="B166" s="134"/>
      <c r="C166" s="134"/>
      <c r="D166" s="134"/>
      <c r="E166" s="134"/>
    </row>
    <row r="167" spans="1:5" s="133" customFormat="1">
      <c r="A167" s="142"/>
      <c r="B167" s="134"/>
      <c r="C167" s="134"/>
      <c r="D167" s="134"/>
      <c r="E167" s="134"/>
    </row>
    <row r="168" spans="1:5" s="133" customFormat="1">
      <c r="A168" s="142"/>
      <c r="B168" s="134"/>
      <c r="C168" s="134"/>
      <c r="D168" s="134"/>
      <c r="E168" s="134"/>
    </row>
    <row r="169" spans="1:5" s="133" customFormat="1">
      <c r="A169" s="142"/>
      <c r="B169" s="134"/>
      <c r="C169" s="134"/>
      <c r="D169" s="134"/>
      <c r="E169" s="134"/>
    </row>
    <row r="170" spans="1:5" s="133" customFormat="1">
      <c r="A170" s="142"/>
      <c r="B170" s="134"/>
      <c r="C170" s="134"/>
      <c r="D170" s="134"/>
      <c r="E170" s="134"/>
    </row>
    <row r="171" spans="1:5" s="133" customFormat="1">
      <c r="A171" s="142"/>
      <c r="B171" s="134"/>
      <c r="C171" s="134"/>
      <c r="D171" s="134"/>
      <c r="E171" s="134"/>
    </row>
  </sheetData>
  <sheetProtection sheet="1" objects="1" scenarios="1"/>
  <mergeCells count="1">
    <mergeCell ref="B6:Q6"/>
  </mergeCells>
  <phoneticPr fontId="4" type="noConversion"/>
  <conditionalFormatting sqref="B58:B158">
    <cfRule type="cellIs" dxfId="8" priority="12" operator="equal">
      <formula>2958465</formula>
    </cfRule>
    <cfRule type="cellIs" dxfId="7" priority="13" operator="equal">
      <formula>"NR3"</formula>
    </cfRule>
    <cfRule type="cellIs" dxfId="6" priority="14" operator="equal">
      <formula>"דירוג פנימי"</formula>
    </cfRule>
  </conditionalFormatting>
  <conditionalFormatting sqref="B58:B158">
    <cfRule type="cellIs" dxfId="5" priority="11" operator="equal">
      <formula>2958465</formula>
    </cfRule>
  </conditionalFormatting>
  <conditionalFormatting sqref="B11:B43">
    <cfRule type="cellIs" dxfId="4" priority="10" operator="equal">
      <formula>"NR3"</formula>
    </cfRule>
  </conditionalFormatting>
  <dataValidations count="1">
    <dataValidation allowBlank="1" showInputMessage="1" showErrorMessage="1" sqref="D1:Q9 C5:C9 B1:B9 B159:Q1048576 AA53:XFD56 R1:R56 A1:A1048576 S1:XFD52 S53:Y56 R57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23"/>
  <sheetViews>
    <sheetView rightToLeft="1" zoomScale="90" zoomScaleNormal="90" workbookViewId="0">
      <pane ySplit="9" topLeftCell="A10" activePane="bottomLeft" state="frozen"/>
      <selection pane="bottomLeft" activeCell="C17" sqref="C17"/>
    </sheetView>
  </sheetViews>
  <sheetFormatPr defaultColWidth="9.140625" defaultRowHeight="18"/>
  <cols>
    <col min="1" max="1" width="6.28515625" style="1" customWidth="1"/>
    <col min="2" max="2" width="29.85546875" style="2" bestFit="1" customWidth="1"/>
    <col min="3" max="3" width="41.7109375" style="2" bestFit="1" customWidth="1"/>
    <col min="4" max="4" width="11.28515625" style="2" bestFit="1" customWidth="1"/>
    <col min="5" max="5" width="7" style="1" bestFit="1" customWidth="1"/>
    <col min="6" max="6" width="11.140625" style="1" bestFit="1" customWidth="1"/>
    <col min="7" max="7" width="5.140625" style="1" bestFit="1" customWidth="1"/>
    <col min="8" max="8" width="9" style="1" bestFit="1" customWidth="1"/>
    <col min="9" max="9" width="7.28515625" style="1" bestFit="1" customWidth="1"/>
    <col min="10" max="10" width="7.5703125" style="1" bestFit="1" customWidth="1"/>
    <col min="11" max="11" width="13.140625" style="1" bestFit="1" customWidth="1"/>
    <col min="12" max="12" width="7.28515625" style="1" bestFit="1" customWidth="1"/>
    <col min="13" max="13" width="10.140625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5" t="s">
        <v>189</v>
      </c>
      <c r="C1" s="76" t="s" vm="1">
        <v>266</v>
      </c>
    </row>
    <row r="2" spans="2:64">
      <c r="B2" s="55" t="s">
        <v>188</v>
      </c>
      <c r="C2" s="76" t="s">
        <v>267</v>
      </c>
    </row>
    <row r="3" spans="2:64">
      <c r="B3" s="55" t="s">
        <v>190</v>
      </c>
      <c r="C3" s="76" t="s">
        <v>268</v>
      </c>
    </row>
    <row r="4" spans="2:64">
      <c r="B4" s="55" t="s">
        <v>191</v>
      </c>
      <c r="C4" s="76">
        <v>2145</v>
      </c>
    </row>
    <row r="6" spans="2:64" ht="26.25" customHeight="1">
      <c r="B6" s="196" t="s">
        <v>222</v>
      </c>
      <c r="C6" s="197"/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8"/>
    </row>
    <row r="7" spans="2:64" s="3" customFormat="1" ht="63">
      <c r="B7" s="58" t="s">
        <v>126</v>
      </c>
      <c r="C7" s="59" t="s">
        <v>50</v>
      </c>
      <c r="D7" s="59" t="s">
        <v>127</v>
      </c>
      <c r="E7" s="59" t="s">
        <v>15</v>
      </c>
      <c r="F7" s="59" t="s">
        <v>71</v>
      </c>
      <c r="G7" s="59" t="s">
        <v>18</v>
      </c>
      <c r="H7" s="59" t="s">
        <v>111</v>
      </c>
      <c r="I7" s="59" t="s">
        <v>57</v>
      </c>
      <c r="J7" s="59" t="s">
        <v>19</v>
      </c>
      <c r="K7" s="59" t="s">
        <v>250</v>
      </c>
      <c r="L7" s="59" t="s">
        <v>249</v>
      </c>
      <c r="M7" s="59" t="s">
        <v>120</v>
      </c>
      <c r="N7" s="59" t="s">
        <v>192</v>
      </c>
      <c r="O7" s="61" t="s">
        <v>194</v>
      </c>
      <c r="P7" s="1"/>
      <c r="Q7" s="1"/>
      <c r="R7" s="1"/>
      <c r="S7" s="1"/>
      <c r="T7" s="1"/>
      <c r="U7" s="1"/>
    </row>
    <row r="8" spans="2:64" s="3" customFormat="1" ht="24.75" customHeight="1">
      <c r="B8" s="14"/>
      <c r="C8" s="31"/>
      <c r="D8" s="31"/>
      <c r="E8" s="31"/>
      <c r="F8" s="31"/>
      <c r="G8" s="31" t="s">
        <v>21</v>
      </c>
      <c r="H8" s="31"/>
      <c r="I8" s="31" t="s">
        <v>20</v>
      </c>
      <c r="J8" s="31" t="s">
        <v>20</v>
      </c>
      <c r="K8" s="31" t="s">
        <v>257</v>
      </c>
      <c r="L8" s="31"/>
      <c r="M8" s="31" t="s">
        <v>253</v>
      </c>
      <c r="N8" s="31" t="s">
        <v>20</v>
      </c>
      <c r="O8" s="16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7"/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8" t="s">
        <v>7</v>
      </c>
      <c r="J9" s="18" t="s">
        <v>8</v>
      </c>
      <c r="K9" s="18" t="s">
        <v>9</v>
      </c>
      <c r="L9" s="18" t="s">
        <v>10</v>
      </c>
      <c r="M9" s="18" t="s">
        <v>11</v>
      </c>
      <c r="N9" s="19" t="s">
        <v>12</v>
      </c>
      <c r="O9" s="19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18" t="s">
        <v>45</v>
      </c>
      <c r="C10" s="113"/>
      <c r="D10" s="113"/>
      <c r="E10" s="113"/>
      <c r="F10" s="113"/>
      <c r="G10" s="114">
        <v>0.53571258063776628</v>
      </c>
      <c r="H10" s="113"/>
      <c r="I10" s="113"/>
      <c r="J10" s="115">
        <v>5.0680622367734159E-3</v>
      </c>
      <c r="K10" s="114"/>
      <c r="L10" s="116"/>
      <c r="M10" s="114">
        <v>26849.469500000003</v>
      </c>
      <c r="N10" s="115">
        <v>1</v>
      </c>
      <c r="O10" s="115">
        <f>M10/'סכום נכסי הקרן'!$C$42</f>
        <v>4.4554279181120884E-2</v>
      </c>
      <c r="P10" s="138"/>
      <c r="Q10" s="138"/>
      <c r="R10" s="138"/>
      <c r="S10" s="98"/>
      <c r="T10" s="98"/>
      <c r="U10" s="98"/>
      <c r="BL10" s="98"/>
    </row>
    <row r="11" spans="2:64" s="98" customFormat="1" ht="20.25" customHeight="1">
      <c r="B11" s="119" t="s">
        <v>244</v>
      </c>
      <c r="C11" s="113"/>
      <c r="D11" s="113"/>
      <c r="E11" s="113"/>
      <c r="F11" s="113"/>
      <c r="G11" s="114">
        <v>0.53571258063776628</v>
      </c>
      <c r="H11" s="113"/>
      <c r="I11" s="113"/>
      <c r="J11" s="115">
        <v>5.0680622367734159E-3</v>
      </c>
      <c r="K11" s="114"/>
      <c r="L11" s="116"/>
      <c r="M11" s="114">
        <v>26849.469500000003</v>
      </c>
      <c r="N11" s="115">
        <v>1</v>
      </c>
      <c r="O11" s="115">
        <f>M11/'סכום נכסי הקרן'!$C$42</f>
        <v>4.4554279181120884E-2</v>
      </c>
      <c r="P11" s="138"/>
      <c r="Q11" s="138"/>
      <c r="R11" s="138"/>
    </row>
    <row r="12" spans="2:64">
      <c r="B12" s="100" t="s">
        <v>66</v>
      </c>
      <c r="C12" s="80"/>
      <c r="D12" s="80"/>
      <c r="E12" s="80"/>
      <c r="F12" s="80"/>
      <c r="G12" s="89">
        <v>0.53571258063776628</v>
      </c>
      <c r="H12" s="80"/>
      <c r="I12" s="80"/>
      <c r="J12" s="90">
        <v>5.0680622367734159E-3</v>
      </c>
      <c r="K12" s="89"/>
      <c r="L12" s="91"/>
      <c r="M12" s="89">
        <v>26849.469500000003</v>
      </c>
      <c r="N12" s="90">
        <v>1</v>
      </c>
      <c r="O12" s="90">
        <f>M12/'סכום נכסי הקרן'!$C$42</f>
        <v>4.4554279181120884E-2</v>
      </c>
      <c r="P12" s="133"/>
      <c r="Q12" s="133"/>
      <c r="R12" s="133"/>
    </row>
    <row r="13" spans="2:64">
      <c r="B13" s="85" t="s">
        <v>1863</v>
      </c>
      <c r="C13" s="82" t="s">
        <v>1864</v>
      </c>
      <c r="D13" s="82" t="s">
        <v>343</v>
      </c>
      <c r="E13" s="82" t="s">
        <v>339</v>
      </c>
      <c r="F13" s="82" t="s">
        <v>340</v>
      </c>
      <c r="G13" s="92">
        <v>0.35000000000000003</v>
      </c>
      <c r="H13" s="95" t="s">
        <v>174</v>
      </c>
      <c r="I13" s="96">
        <v>4.7999999999999996E-3</v>
      </c>
      <c r="J13" s="93">
        <v>4.3000000000000009E-3</v>
      </c>
      <c r="K13" s="92">
        <v>2600000</v>
      </c>
      <c r="L13" s="94">
        <v>100.37</v>
      </c>
      <c r="M13" s="92">
        <v>2609.6200899999999</v>
      </c>
      <c r="N13" s="93">
        <v>9.7194474922493335E-2</v>
      </c>
      <c r="O13" s="93">
        <f>M13/'סכום נכסי הקרן'!$C$42</f>
        <v>4.3304297705592208E-3</v>
      </c>
      <c r="P13" s="133"/>
      <c r="Q13" s="133"/>
      <c r="R13" s="133"/>
    </row>
    <row r="14" spans="2:64">
      <c r="B14" s="85" t="s">
        <v>1865</v>
      </c>
      <c r="C14" s="82" t="s">
        <v>1866</v>
      </c>
      <c r="D14" s="82" t="s">
        <v>343</v>
      </c>
      <c r="E14" s="82" t="s">
        <v>339</v>
      </c>
      <c r="F14" s="82" t="s">
        <v>340</v>
      </c>
      <c r="G14" s="92">
        <v>0.44</v>
      </c>
      <c r="H14" s="95" t="s">
        <v>174</v>
      </c>
      <c r="I14" s="96">
        <v>4.0000000000000001E-3</v>
      </c>
      <c r="J14" s="93">
        <v>1.18E-2</v>
      </c>
      <c r="K14" s="92">
        <v>2400000</v>
      </c>
      <c r="L14" s="94">
        <v>99.89</v>
      </c>
      <c r="M14" s="92">
        <v>2397.3599800000002</v>
      </c>
      <c r="N14" s="93">
        <v>8.9288914255829147E-2</v>
      </c>
      <c r="O14" s="93">
        <f>M14/'סכום נכסי הקרן'!$C$42</f>
        <v>3.9782032135333763E-3</v>
      </c>
      <c r="P14" s="133"/>
      <c r="Q14" s="133"/>
      <c r="R14" s="133"/>
    </row>
    <row r="15" spans="2:64">
      <c r="B15" s="85" t="s">
        <v>1867</v>
      </c>
      <c r="C15" s="82" t="s">
        <v>1868</v>
      </c>
      <c r="D15" s="82" t="s">
        <v>362</v>
      </c>
      <c r="E15" s="82" t="s">
        <v>339</v>
      </c>
      <c r="F15" s="82" t="s">
        <v>340</v>
      </c>
      <c r="G15" s="92">
        <v>0.01</v>
      </c>
      <c r="H15" s="95" t="s">
        <v>174</v>
      </c>
      <c r="I15" s="96">
        <v>4.6999999999999993E-3</v>
      </c>
      <c r="J15" s="93">
        <v>0</v>
      </c>
      <c r="K15" s="92">
        <v>1300000</v>
      </c>
      <c r="L15" s="94">
        <v>100.47</v>
      </c>
      <c r="M15" s="92">
        <v>1306.10996</v>
      </c>
      <c r="N15" s="93">
        <v>4.8645652384305016E-2</v>
      </c>
      <c r="O15" s="93">
        <f>M15/'סכום נכסי הקרן'!$C$42</f>
        <v>2.1673719772780844E-3</v>
      </c>
      <c r="P15" s="133"/>
      <c r="Q15" s="133"/>
      <c r="R15" s="133"/>
    </row>
    <row r="16" spans="2:64">
      <c r="B16" s="85" t="s">
        <v>1869</v>
      </c>
      <c r="C16" s="82" t="s">
        <v>1870</v>
      </c>
      <c r="D16" s="82" t="s">
        <v>362</v>
      </c>
      <c r="E16" s="82" t="s">
        <v>339</v>
      </c>
      <c r="F16" s="82" t="s">
        <v>340</v>
      </c>
      <c r="G16" s="92">
        <v>0.09</v>
      </c>
      <c r="H16" s="95" t="s">
        <v>174</v>
      </c>
      <c r="I16" s="96">
        <v>4.5000000000000005E-3</v>
      </c>
      <c r="J16" s="93">
        <v>3.2000000000000002E-3</v>
      </c>
      <c r="K16" s="92">
        <v>1600000</v>
      </c>
      <c r="L16" s="94">
        <v>100.42</v>
      </c>
      <c r="M16" s="92">
        <v>1606.71992</v>
      </c>
      <c r="N16" s="93">
        <v>5.9841775272319618E-2</v>
      </c>
      <c r="O16" s="93">
        <f>M16/'סכום נכסי הקרן'!$C$42</f>
        <v>2.6662071621768244E-3</v>
      </c>
      <c r="P16" s="133"/>
      <c r="Q16" s="133"/>
      <c r="R16" s="133"/>
    </row>
    <row r="17" spans="2:18">
      <c r="B17" s="85" t="s">
        <v>1871</v>
      </c>
      <c r="C17" s="82" t="s">
        <v>1872</v>
      </c>
      <c r="D17" s="82" t="s">
        <v>362</v>
      </c>
      <c r="E17" s="82" t="s">
        <v>339</v>
      </c>
      <c r="F17" s="82" t="s">
        <v>340</v>
      </c>
      <c r="G17" s="92">
        <v>0.19</v>
      </c>
      <c r="H17" s="95" t="s">
        <v>174</v>
      </c>
      <c r="I17" s="96">
        <v>4.5000000000000005E-3</v>
      </c>
      <c r="J17" s="93">
        <v>4.2000000000000006E-3</v>
      </c>
      <c r="K17" s="92">
        <v>1400000</v>
      </c>
      <c r="L17" s="94">
        <v>100.37</v>
      </c>
      <c r="M17" s="92">
        <v>1405.18002</v>
      </c>
      <c r="N17" s="93">
        <v>5.2335485436686181E-2</v>
      </c>
      <c r="O17" s="93">
        <f>M17/'סכום נכסי הקרן'!$C$42</f>
        <v>2.3317698292256023E-3</v>
      </c>
      <c r="P17" s="133"/>
      <c r="Q17" s="133"/>
      <c r="R17" s="133"/>
    </row>
    <row r="18" spans="2:18">
      <c r="B18" s="85" t="s">
        <v>1873</v>
      </c>
      <c r="C18" s="82" t="s">
        <v>1874</v>
      </c>
      <c r="D18" s="82" t="s">
        <v>362</v>
      </c>
      <c r="E18" s="82" t="s">
        <v>339</v>
      </c>
      <c r="F18" s="82" t="s">
        <v>340</v>
      </c>
      <c r="G18" s="92">
        <v>0.87000000000000022</v>
      </c>
      <c r="H18" s="95" t="s">
        <v>174</v>
      </c>
      <c r="I18" s="96">
        <v>4.7999999999999996E-3</v>
      </c>
      <c r="J18" s="93">
        <v>4.3000000000000009E-3</v>
      </c>
      <c r="K18" s="92">
        <v>4200000</v>
      </c>
      <c r="L18" s="94">
        <v>100.11</v>
      </c>
      <c r="M18" s="92">
        <v>4204.6199299999998</v>
      </c>
      <c r="N18" s="93">
        <v>0.15659973952185532</v>
      </c>
      <c r="O18" s="93">
        <f>M18/'סכום נכסי הקרן'!$C$42</f>
        <v>6.977188514347552E-3</v>
      </c>
      <c r="P18" s="133"/>
      <c r="Q18" s="133"/>
      <c r="R18" s="133"/>
    </row>
    <row r="19" spans="2:18">
      <c r="B19" s="85" t="s">
        <v>1875</v>
      </c>
      <c r="C19" s="82" t="s">
        <v>1876</v>
      </c>
      <c r="D19" s="82" t="s">
        <v>362</v>
      </c>
      <c r="E19" s="82" t="s">
        <v>339</v>
      </c>
      <c r="F19" s="82" t="s">
        <v>340</v>
      </c>
      <c r="G19" s="92">
        <v>0.76</v>
      </c>
      <c r="H19" s="95" t="s">
        <v>174</v>
      </c>
      <c r="I19" s="96">
        <v>4.6999999999999993E-3</v>
      </c>
      <c r="J19" s="93">
        <v>4.7000000000000002E-3</v>
      </c>
      <c r="K19" s="92">
        <v>3000000</v>
      </c>
      <c r="L19" s="94">
        <v>100.11</v>
      </c>
      <c r="M19" s="92">
        <v>3003.2998499999999</v>
      </c>
      <c r="N19" s="93">
        <v>0.11185695307685686</v>
      </c>
      <c r="O19" s="93">
        <f>M19/'סכום נכסי הקרן'!$C$42</f>
        <v>4.9837059157358194E-3</v>
      </c>
      <c r="P19" s="133"/>
      <c r="Q19" s="133"/>
      <c r="R19" s="133"/>
    </row>
    <row r="20" spans="2:18">
      <c r="B20" s="85" t="s">
        <v>1877</v>
      </c>
      <c r="C20" s="82" t="s">
        <v>1878</v>
      </c>
      <c r="D20" s="82" t="s">
        <v>343</v>
      </c>
      <c r="E20" s="82" t="s">
        <v>339</v>
      </c>
      <c r="F20" s="82" t="s">
        <v>340</v>
      </c>
      <c r="G20" s="92">
        <v>0.59000000000000019</v>
      </c>
      <c r="H20" s="95" t="s">
        <v>174</v>
      </c>
      <c r="I20" s="96">
        <v>3.4000000000000002E-3</v>
      </c>
      <c r="J20" s="93">
        <v>3.7000000000000002E-3</v>
      </c>
      <c r="K20" s="92">
        <v>2500000</v>
      </c>
      <c r="L20" s="94">
        <v>100.12</v>
      </c>
      <c r="M20" s="92">
        <v>2502.9998999999998</v>
      </c>
      <c r="N20" s="93">
        <v>9.3223439666098418E-2</v>
      </c>
      <c r="O20" s="93">
        <f>M20/'סכום נכסי הקרן'!$C$42</f>
        <v>4.1535031571077272E-3</v>
      </c>
      <c r="P20" s="133"/>
      <c r="Q20" s="133"/>
      <c r="R20" s="133"/>
    </row>
    <row r="21" spans="2:18">
      <c r="B21" s="85" t="s">
        <v>1879</v>
      </c>
      <c r="C21" s="82" t="s">
        <v>1880</v>
      </c>
      <c r="D21" s="82" t="s">
        <v>371</v>
      </c>
      <c r="E21" s="82" t="s">
        <v>372</v>
      </c>
      <c r="F21" s="82" t="s">
        <v>340</v>
      </c>
      <c r="G21" s="92">
        <v>0.69000000000000006</v>
      </c>
      <c r="H21" s="95" t="s">
        <v>174</v>
      </c>
      <c r="I21" s="96">
        <v>4.1999999999999997E-3</v>
      </c>
      <c r="J21" s="93">
        <v>4.7000000000000002E-3</v>
      </c>
      <c r="K21" s="92">
        <v>3000000</v>
      </c>
      <c r="L21" s="94">
        <v>100.1</v>
      </c>
      <c r="M21" s="92">
        <v>3002.9999600000001</v>
      </c>
      <c r="N21" s="93">
        <v>0.11184578376865136</v>
      </c>
      <c r="O21" s="93">
        <f>M21/'סכום נכסי הקרן'!$C$42</f>
        <v>4.983208275259771E-3</v>
      </c>
      <c r="P21" s="133"/>
      <c r="Q21" s="133"/>
      <c r="R21" s="133"/>
    </row>
    <row r="22" spans="2:18">
      <c r="B22" s="85" t="s">
        <v>1881</v>
      </c>
      <c r="C22" s="82" t="s">
        <v>1882</v>
      </c>
      <c r="D22" s="82" t="s">
        <v>371</v>
      </c>
      <c r="E22" s="82" t="s">
        <v>372</v>
      </c>
      <c r="F22" s="82" t="s">
        <v>340</v>
      </c>
      <c r="G22" s="92">
        <v>0.6</v>
      </c>
      <c r="H22" s="95" t="s">
        <v>174</v>
      </c>
      <c r="I22" s="96">
        <v>4.4000000000000003E-3</v>
      </c>
      <c r="J22" s="93">
        <v>4.7999999999999996E-3</v>
      </c>
      <c r="K22" s="92">
        <v>2400000</v>
      </c>
      <c r="L22" s="94">
        <v>100.19</v>
      </c>
      <c r="M22" s="92">
        <v>2404.5599099999999</v>
      </c>
      <c r="N22" s="93">
        <v>8.9557073371598628E-2</v>
      </c>
      <c r="O22" s="93">
        <f>M22/'סכום נכסי הקרן'!$C$42</f>
        <v>3.9901508496423327E-3</v>
      </c>
      <c r="P22" s="133"/>
      <c r="Q22" s="133"/>
      <c r="R22" s="133"/>
    </row>
    <row r="23" spans="2:18">
      <c r="B23" s="85" t="s">
        <v>1883</v>
      </c>
      <c r="C23" s="82" t="s">
        <v>1884</v>
      </c>
      <c r="D23" s="82" t="s">
        <v>371</v>
      </c>
      <c r="E23" s="82" t="s">
        <v>372</v>
      </c>
      <c r="F23" s="82" t="s">
        <v>340</v>
      </c>
      <c r="G23" s="92">
        <v>0.44</v>
      </c>
      <c r="H23" s="95" t="s">
        <v>174</v>
      </c>
      <c r="I23" s="96">
        <v>4.3E-3</v>
      </c>
      <c r="J23" s="93">
        <v>4.899999999999999E-3</v>
      </c>
      <c r="K23" s="92">
        <v>2400000</v>
      </c>
      <c r="L23" s="94">
        <v>100.25</v>
      </c>
      <c r="M23" s="92">
        <v>2405.9999800000001</v>
      </c>
      <c r="N23" s="93">
        <v>8.9610708323305976E-2</v>
      </c>
      <c r="O23" s="93">
        <f>M23/'סכום נכסי הקרן'!$C$42</f>
        <v>3.992540516254567E-3</v>
      </c>
      <c r="P23" s="133"/>
      <c r="Q23" s="133"/>
      <c r="R23" s="133"/>
    </row>
    <row r="24" spans="2:18">
      <c r="B24" s="81"/>
      <c r="C24" s="82"/>
      <c r="D24" s="82"/>
      <c r="E24" s="82"/>
      <c r="F24" s="82"/>
      <c r="G24" s="82"/>
      <c r="H24" s="82"/>
      <c r="I24" s="82"/>
      <c r="J24" s="93"/>
      <c r="K24" s="92"/>
      <c r="L24" s="94"/>
      <c r="M24" s="82"/>
      <c r="N24" s="93"/>
      <c r="O24" s="82"/>
    </row>
    <row r="25" spans="2:18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</row>
    <row r="26" spans="2:18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2:18">
      <c r="B27" s="97" t="s">
        <v>265</v>
      </c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</row>
    <row r="28" spans="2:18">
      <c r="B28" s="97" t="s">
        <v>122</v>
      </c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</row>
    <row r="29" spans="2:18">
      <c r="B29" s="97" t="s">
        <v>248</v>
      </c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</row>
    <row r="30" spans="2:18">
      <c r="B30" s="97" t="s">
        <v>256</v>
      </c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</row>
    <row r="31" spans="2:18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</row>
    <row r="32" spans="2:18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</row>
    <row r="33" spans="2:15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</row>
    <row r="34" spans="2:15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</row>
    <row r="35" spans="2:15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</row>
    <row r="36" spans="2:15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</row>
    <row r="37" spans="2:15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</row>
    <row r="38" spans="2:15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</row>
    <row r="39" spans="2:15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</row>
    <row r="40" spans="2:15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</row>
    <row r="41" spans="2:15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</row>
    <row r="42" spans="2:15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</row>
    <row r="43" spans="2:15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</row>
    <row r="44" spans="2:15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</row>
    <row r="45" spans="2:15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</row>
    <row r="46" spans="2:15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</row>
    <row r="47" spans="2:15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</row>
    <row r="48" spans="2:15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</row>
    <row r="49" spans="2:15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</row>
    <row r="50" spans="2:15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</row>
    <row r="51" spans="2:15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</row>
    <row r="52" spans="2:15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</row>
    <row r="53" spans="2:15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</row>
    <row r="54" spans="2:15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</row>
    <row r="55" spans="2:15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</row>
    <row r="56" spans="2:15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</row>
    <row r="57" spans="2:15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</row>
    <row r="58" spans="2:15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</row>
    <row r="59" spans="2:15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</row>
    <row r="60" spans="2:15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</row>
    <row r="61" spans="2:15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</row>
    <row r="62" spans="2:15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</row>
    <row r="63" spans="2:15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</row>
    <row r="64" spans="2:15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</row>
    <row r="65" spans="2:15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</row>
    <row r="66" spans="2:15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</row>
    <row r="67" spans="2:15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</row>
    <row r="68" spans="2:15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</row>
    <row r="69" spans="2:15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</row>
    <row r="70" spans="2:15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</row>
    <row r="71" spans="2:15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</row>
    <row r="72" spans="2:15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</row>
    <row r="73" spans="2:15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</row>
    <row r="74" spans="2:15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</row>
    <row r="75" spans="2:15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</row>
    <row r="76" spans="2:15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</row>
    <row r="77" spans="2:15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</row>
    <row r="78" spans="2:15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</row>
    <row r="79" spans="2:15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</row>
    <row r="80" spans="2:15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</row>
    <row r="81" spans="2:15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</row>
    <row r="82" spans="2:15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</row>
    <row r="83" spans="2:15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</row>
    <row r="84" spans="2:15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</row>
    <row r="85" spans="2:15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</row>
    <row r="86" spans="2:15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</row>
    <row r="87" spans="2:15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</row>
    <row r="88" spans="2:15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</row>
    <row r="89" spans="2:15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</row>
    <row r="90" spans="2:15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</row>
    <row r="91" spans="2:15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</row>
    <row r="92" spans="2:15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</row>
    <row r="93" spans="2:15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</row>
    <row r="94" spans="2:15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</row>
    <row r="95" spans="2:15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</row>
    <row r="96" spans="2:15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</row>
    <row r="97" spans="2:15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</row>
    <row r="98" spans="2:15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</row>
    <row r="99" spans="2:15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</row>
    <row r="100" spans="2:15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</row>
    <row r="101" spans="2:15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</row>
    <row r="102" spans="2:15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</row>
    <row r="103" spans="2:15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</row>
    <row r="104" spans="2:15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</row>
    <row r="105" spans="2:15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</row>
    <row r="106" spans="2:15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</row>
    <row r="107" spans="2:15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</row>
    <row r="108" spans="2:15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</row>
    <row r="109" spans="2:15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</row>
    <row r="110" spans="2:15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</row>
    <row r="111" spans="2:15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</row>
    <row r="112" spans="2:15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</row>
    <row r="113" spans="2:15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</row>
    <row r="114" spans="2:15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</row>
    <row r="115" spans="2:15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</row>
    <row r="116" spans="2:15"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</row>
    <row r="117" spans="2:15"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</row>
    <row r="118" spans="2:15">
      <c r="B118" s="99"/>
      <c r="C118" s="99"/>
      <c r="D118" s="99"/>
      <c r="E118" s="99"/>
      <c r="F118" s="99"/>
      <c r="G118" s="99"/>
      <c r="H118" s="99"/>
      <c r="I118" s="99"/>
      <c r="J118" s="99"/>
      <c r="K118" s="99"/>
      <c r="L118" s="99"/>
      <c r="M118" s="99"/>
      <c r="N118" s="99"/>
      <c r="O118" s="99"/>
    </row>
    <row r="119" spans="2:15"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</row>
    <row r="120" spans="2:15"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</row>
    <row r="121" spans="2:15">
      <c r="B121" s="99"/>
      <c r="C121" s="99"/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</row>
    <row r="122" spans="2:15">
      <c r="B122" s="99"/>
      <c r="C122" s="99"/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</row>
    <row r="123" spans="2:15">
      <c r="B123" s="99"/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</row>
  </sheetData>
  <sheetProtection sheet="1" objects="1" scenarios="1"/>
  <mergeCells count="1">
    <mergeCell ref="B6:O6"/>
  </mergeCells>
  <phoneticPr fontId="4" type="noConversion"/>
  <dataValidations count="1">
    <dataValidation allowBlank="1" showInputMessage="1" showErrorMessage="1" sqref="C5:C1048576 A1:B1048576 AH30:XFD33 D34:XFD1048576 D30:AF33 D1:XFD29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5" t="s">
        <v>189</v>
      </c>
      <c r="C1" s="76" t="s" vm="1">
        <v>266</v>
      </c>
    </row>
    <row r="2" spans="2:56">
      <c r="B2" s="55" t="s">
        <v>188</v>
      </c>
      <c r="C2" s="76" t="s">
        <v>267</v>
      </c>
    </row>
    <row r="3" spans="2:56">
      <c r="B3" s="55" t="s">
        <v>190</v>
      </c>
      <c r="C3" s="76" t="s">
        <v>268</v>
      </c>
    </row>
    <row r="4" spans="2:56">
      <c r="B4" s="55" t="s">
        <v>191</v>
      </c>
      <c r="C4" s="76">
        <v>2145</v>
      </c>
    </row>
    <row r="6" spans="2:56" ht="26.25" customHeight="1">
      <c r="B6" s="196" t="s">
        <v>223</v>
      </c>
      <c r="C6" s="197"/>
      <c r="D6" s="197"/>
      <c r="E6" s="197"/>
      <c r="F6" s="197"/>
      <c r="G6" s="197"/>
      <c r="H6" s="197"/>
      <c r="I6" s="197"/>
      <c r="J6" s="198"/>
    </row>
    <row r="7" spans="2:56" s="3" customFormat="1" ht="78.75">
      <c r="B7" s="58" t="s">
        <v>126</v>
      </c>
      <c r="C7" s="60" t="s">
        <v>59</v>
      </c>
      <c r="D7" s="60" t="s">
        <v>95</v>
      </c>
      <c r="E7" s="60" t="s">
        <v>60</v>
      </c>
      <c r="F7" s="60" t="s">
        <v>111</v>
      </c>
      <c r="G7" s="60" t="s">
        <v>234</v>
      </c>
      <c r="H7" s="60" t="s">
        <v>192</v>
      </c>
      <c r="I7" s="62" t="s">
        <v>193</v>
      </c>
      <c r="J7" s="75" t="s">
        <v>260</v>
      </c>
    </row>
    <row r="8" spans="2:56" s="3" customFormat="1" ht="22.5" customHeight="1">
      <c r="B8" s="14"/>
      <c r="C8" s="15" t="s">
        <v>22</v>
      </c>
      <c r="D8" s="15"/>
      <c r="E8" s="15" t="s">
        <v>20</v>
      </c>
      <c r="F8" s="15"/>
      <c r="G8" s="15" t="s">
        <v>254</v>
      </c>
      <c r="H8" s="31" t="s">
        <v>20</v>
      </c>
      <c r="I8" s="16" t="s">
        <v>20</v>
      </c>
      <c r="J8" s="16"/>
    </row>
    <row r="9" spans="2:56" s="4" customFormat="1" ht="18" customHeight="1">
      <c r="B9" s="17"/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9" t="s">
        <v>6</v>
      </c>
      <c r="I9" s="19" t="s">
        <v>7</v>
      </c>
      <c r="J9" s="19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10"/>
      <c r="C11" s="99"/>
      <c r="D11" s="99"/>
      <c r="E11" s="99"/>
      <c r="F11" s="99"/>
      <c r="G11" s="99"/>
      <c r="H11" s="99"/>
      <c r="I11" s="99"/>
      <c r="J11" s="99"/>
    </row>
    <row r="12" spans="2:56">
      <c r="B12" s="110"/>
      <c r="C12" s="99"/>
      <c r="D12" s="99"/>
      <c r="E12" s="99"/>
      <c r="F12" s="99"/>
      <c r="G12" s="99"/>
      <c r="H12" s="99"/>
      <c r="I12" s="99"/>
      <c r="J12" s="99"/>
    </row>
    <row r="13" spans="2:56">
      <c r="B13" s="99"/>
      <c r="C13" s="99"/>
      <c r="D13" s="99"/>
      <c r="E13" s="99"/>
      <c r="F13" s="99"/>
      <c r="G13" s="99"/>
      <c r="H13" s="99"/>
      <c r="I13" s="99"/>
      <c r="J13" s="99"/>
    </row>
    <row r="14" spans="2:56">
      <c r="B14" s="99"/>
      <c r="C14" s="99"/>
      <c r="D14" s="99"/>
      <c r="E14" s="99"/>
      <c r="F14" s="99"/>
      <c r="G14" s="99"/>
      <c r="H14" s="99"/>
      <c r="I14" s="99"/>
      <c r="J14" s="99"/>
    </row>
    <row r="15" spans="2:56">
      <c r="B15" s="99"/>
      <c r="C15" s="99"/>
      <c r="D15" s="99"/>
      <c r="E15" s="99"/>
      <c r="F15" s="99"/>
      <c r="G15" s="99"/>
      <c r="H15" s="99"/>
      <c r="I15" s="99"/>
      <c r="J15" s="99"/>
    </row>
    <row r="16" spans="2:56">
      <c r="B16" s="99"/>
      <c r="C16" s="99"/>
      <c r="D16" s="99"/>
      <c r="E16" s="99"/>
      <c r="F16" s="99"/>
      <c r="G16" s="99"/>
      <c r="H16" s="99"/>
      <c r="I16" s="99"/>
      <c r="J16" s="99"/>
    </row>
    <row r="17" spans="2:10">
      <c r="B17" s="99"/>
      <c r="C17" s="99"/>
      <c r="D17" s="99"/>
      <c r="E17" s="99"/>
      <c r="F17" s="99"/>
      <c r="G17" s="99"/>
      <c r="H17" s="99"/>
      <c r="I17" s="99"/>
      <c r="J17" s="99"/>
    </row>
    <row r="18" spans="2:10">
      <c r="B18" s="99"/>
      <c r="C18" s="99"/>
      <c r="D18" s="99"/>
      <c r="E18" s="99"/>
      <c r="F18" s="99"/>
      <c r="G18" s="99"/>
      <c r="H18" s="99"/>
      <c r="I18" s="99"/>
      <c r="J18" s="99"/>
    </row>
    <row r="19" spans="2:10">
      <c r="B19" s="99"/>
      <c r="C19" s="99"/>
      <c r="D19" s="99"/>
      <c r="E19" s="99"/>
      <c r="F19" s="99"/>
      <c r="G19" s="99"/>
      <c r="H19" s="99"/>
      <c r="I19" s="99"/>
      <c r="J19" s="99"/>
    </row>
    <row r="20" spans="2:10">
      <c r="B20" s="99"/>
      <c r="C20" s="99"/>
      <c r="D20" s="99"/>
      <c r="E20" s="99"/>
      <c r="F20" s="99"/>
      <c r="G20" s="99"/>
      <c r="H20" s="99"/>
      <c r="I20" s="99"/>
      <c r="J20" s="99"/>
    </row>
    <row r="21" spans="2:10">
      <c r="B21" s="99"/>
      <c r="C21" s="99"/>
      <c r="D21" s="99"/>
      <c r="E21" s="99"/>
      <c r="F21" s="99"/>
      <c r="G21" s="99"/>
      <c r="H21" s="99"/>
      <c r="I21" s="99"/>
      <c r="J21" s="99"/>
    </row>
    <row r="22" spans="2:10">
      <c r="B22" s="99"/>
      <c r="C22" s="99"/>
      <c r="D22" s="99"/>
      <c r="E22" s="99"/>
      <c r="F22" s="99"/>
      <c r="G22" s="99"/>
      <c r="H22" s="99"/>
      <c r="I22" s="99"/>
      <c r="J22" s="99"/>
    </row>
    <row r="23" spans="2:10">
      <c r="B23" s="99"/>
      <c r="C23" s="99"/>
      <c r="D23" s="99"/>
      <c r="E23" s="99"/>
      <c r="F23" s="99"/>
      <c r="G23" s="99"/>
      <c r="H23" s="99"/>
      <c r="I23" s="99"/>
      <c r="J23" s="99"/>
    </row>
    <row r="24" spans="2:10">
      <c r="B24" s="99"/>
      <c r="C24" s="99"/>
      <c r="D24" s="99"/>
      <c r="E24" s="99"/>
      <c r="F24" s="99"/>
      <c r="G24" s="99"/>
      <c r="H24" s="99"/>
      <c r="I24" s="99"/>
      <c r="J24" s="99"/>
    </row>
    <row r="25" spans="2:10">
      <c r="B25" s="99"/>
      <c r="C25" s="99"/>
      <c r="D25" s="99"/>
      <c r="E25" s="99"/>
      <c r="F25" s="99"/>
      <c r="G25" s="99"/>
      <c r="H25" s="99"/>
      <c r="I25" s="99"/>
      <c r="J25" s="99"/>
    </row>
    <row r="26" spans="2:10">
      <c r="B26" s="99"/>
      <c r="C26" s="99"/>
      <c r="D26" s="99"/>
      <c r="E26" s="99"/>
      <c r="F26" s="99"/>
      <c r="G26" s="99"/>
      <c r="H26" s="99"/>
      <c r="I26" s="99"/>
      <c r="J26" s="99"/>
    </row>
    <row r="27" spans="2:10">
      <c r="B27" s="99"/>
      <c r="C27" s="99"/>
      <c r="D27" s="99"/>
      <c r="E27" s="99"/>
      <c r="F27" s="99"/>
      <c r="G27" s="99"/>
      <c r="H27" s="99"/>
      <c r="I27" s="99"/>
      <c r="J27" s="99"/>
    </row>
    <row r="28" spans="2:10">
      <c r="B28" s="99"/>
      <c r="C28" s="99"/>
      <c r="D28" s="99"/>
      <c r="E28" s="99"/>
      <c r="F28" s="99"/>
      <c r="G28" s="99"/>
      <c r="H28" s="99"/>
      <c r="I28" s="99"/>
      <c r="J28" s="99"/>
    </row>
    <row r="29" spans="2:10">
      <c r="B29" s="99"/>
      <c r="C29" s="99"/>
      <c r="D29" s="99"/>
      <c r="E29" s="99"/>
      <c r="F29" s="99"/>
      <c r="G29" s="99"/>
      <c r="H29" s="99"/>
      <c r="I29" s="99"/>
      <c r="J29" s="99"/>
    </row>
    <row r="30" spans="2:10">
      <c r="B30" s="99"/>
      <c r="C30" s="99"/>
      <c r="D30" s="99"/>
      <c r="E30" s="99"/>
      <c r="F30" s="99"/>
      <c r="G30" s="99"/>
      <c r="H30" s="99"/>
      <c r="I30" s="99"/>
      <c r="J30" s="99"/>
    </row>
    <row r="31" spans="2:10">
      <c r="B31" s="99"/>
      <c r="C31" s="99"/>
      <c r="D31" s="99"/>
      <c r="E31" s="99"/>
      <c r="F31" s="99"/>
      <c r="G31" s="99"/>
      <c r="H31" s="99"/>
      <c r="I31" s="99"/>
      <c r="J31" s="99"/>
    </row>
    <row r="32" spans="2:10">
      <c r="B32" s="99"/>
      <c r="C32" s="99"/>
      <c r="D32" s="99"/>
      <c r="E32" s="99"/>
      <c r="F32" s="99"/>
      <c r="G32" s="99"/>
      <c r="H32" s="99"/>
      <c r="I32" s="99"/>
      <c r="J32" s="99"/>
    </row>
    <row r="33" spans="2:10">
      <c r="B33" s="99"/>
      <c r="C33" s="99"/>
      <c r="D33" s="99"/>
      <c r="E33" s="99"/>
      <c r="F33" s="99"/>
      <c r="G33" s="99"/>
      <c r="H33" s="99"/>
      <c r="I33" s="99"/>
      <c r="J33" s="99"/>
    </row>
    <row r="34" spans="2:10">
      <c r="B34" s="99"/>
      <c r="C34" s="99"/>
      <c r="D34" s="99"/>
      <c r="E34" s="99"/>
      <c r="F34" s="99"/>
      <c r="G34" s="99"/>
      <c r="H34" s="99"/>
      <c r="I34" s="99"/>
      <c r="J34" s="99"/>
    </row>
    <row r="35" spans="2:10">
      <c r="B35" s="99"/>
      <c r="C35" s="99"/>
      <c r="D35" s="99"/>
      <c r="E35" s="99"/>
      <c r="F35" s="99"/>
      <c r="G35" s="99"/>
      <c r="H35" s="99"/>
      <c r="I35" s="99"/>
      <c r="J35" s="99"/>
    </row>
    <row r="36" spans="2:10">
      <c r="B36" s="99"/>
      <c r="C36" s="99"/>
      <c r="D36" s="99"/>
      <c r="E36" s="99"/>
      <c r="F36" s="99"/>
      <c r="G36" s="99"/>
      <c r="H36" s="99"/>
      <c r="I36" s="99"/>
      <c r="J36" s="99"/>
    </row>
    <row r="37" spans="2:10">
      <c r="B37" s="99"/>
      <c r="C37" s="99"/>
      <c r="D37" s="99"/>
      <c r="E37" s="99"/>
      <c r="F37" s="99"/>
      <c r="G37" s="99"/>
      <c r="H37" s="99"/>
      <c r="I37" s="99"/>
      <c r="J37" s="99"/>
    </row>
    <row r="38" spans="2:10">
      <c r="B38" s="99"/>
      <c r="C38" s="99"/>
      <c r="D38" s="99"/>
      <c r="E38" s="99"/>
      <c r="F38" s="99"/>
      <c r="G38" s="99"/>
      <c r="H38" s="99"/>
      <c r="I38" s="99"/>
      <c r="J38" s="99"/>
    </row>
    <row r="39" spans="2:10">
      <c r="B39" s="99"/>
      <c r="C39" s="99"/>
      <c r="D39" s="99"/>
      <c r="E39" s="99"/>
      <c r="F39" s="99"/>
      <c r="G39" s="99"/>
      <c r="H39" s="99"/>
      <c r="I39" s="99"/>
      <c r="J39" s="99"/>
    </row>
    <row r="40" spans="2:10">
      <c r="B40" s="99"/>
      <c r="C40" s="99"/>
      <c r="D40" s="99"/>
      <c r="E40" s="99"/>
      <c r="F40" s="99"/>
      <c r="G40" s="99"/>
      <c r="H40" s="99"/>
      <c r="I40" s="99"/>
      <c r="J40" s="99"/>
    </row>
    <row r="41" spans="2:10">
      <c r="B41" s="99"/>
      <c r="C41" s="99"/>
      <c r="D41" s="99"/>
      <c r="E41" s="99"/>
      <c r="F41" s="99"/>
      <c r="G41" s="99"/>
      <c r="H41" s="99"/>
      <c r="I41" s="99"/>
      <c r="J41" s="99"/>
    </row>
    <row r="42" spans="2:10">
      <c r="B42" s="99"/>
      <c r="C42" s="99"/>
      <c r="D42" s="99"/>
      <c r="E42" s="99"/>
      <c r="F42" s="99"/>
      <c r="G42" s="99"/>
      <c r="H42" s="99"/>
      <c r="I42" s="99"/>
      <c r="J42" s="99"/>
    </row>
    <row r="43" spans="2:10">
      <c r="B43" s="99"/>
      <c r="C43" s="99"/>
      <c r="D43" s="99"/>
      <c r="E43" s="99"/>
      <c r="F43" s="99"/>
      <c r="G43" s="99"/>
      <c r="H43" s="99"/>
      <c r="I43" s="99"/>
      <c r="J43" s="99"/>
    </row>
    <row r="44" spans="2:10">
      <c r="B44" s="99"/>
      <c r="C44" s="99"/>
      <c r="D44" s="99"/>
      <c r="E44" s="99"/>
      <c r="F44" s="99"/>
      <c r="G44" s="99"/>
      <c r="H44" s="99"/>
      <c r="I44" s="99"/>
      <c r="J44" s="99"/>
    </row>
    <row r="45" spans="2:10">
      <c r="B45" s="99"/>
      <c r="C45" s="99"/>
      <c r="D45" s="99"/>
      <c r="E45" s="99"/>
      <c r="F45" s="99"/>
      <c r="G45" s="99"/>
      <c r="H45" s="99"/>
      <c r="I45" s="99"/>
      <c r="J45" s="99"/>
    </row>
    <row r="46" spans="2:10">
      <c r="B46" s="99"/>
      <c r="C46" s="99"/>
      <c r="D46" s="99"/>
      <c r="E46" s="99"/>
      <c r="F46" s="99"/>
      <c r="G46" s="99"/>
      <c r="H46" s="99"/>
      <c r="I46" s="99"/>
      <c r="J46" s="99"/>
    </row>
    <row r="47" spans="2:10">
      <c r="B47" s="99"/>
      <c r="C47" s="99"/>
      <c r="D47" s="99"/>
      <c r="E47" s="99"/>
      <c r="F47" s="99"/>
      <c r="G47" s="99"/>
      <c r="H47" s="99"/>
      <c r="I47" s="99"/>
      <c r="J47" s="99"/>
    </row>
    <row r="48" spans="2:10">
      <c r="B48" s="99"/>
      <c r="C48" s="99"/>
      <c r="D48" s="99"/>
      <c r="E48" s="99"/>
      <c r="F48" s="99"/>
      <c r="G48" s="99"/>
      <c r="H48" s="99"/>
      <c r="I48" s="99"/>
      <c r="J48" s="99"/>
    </row>
    <row r="49" spans="2:10">
      <c r="B49" s="99"/>
      <c r="C49" s="99"/>
      <c r="D49" s="99"/>
      <c r="E49" s="99"/>
      <c r="F49" s="99"/>
      <c r="G49" s="99"/>
      <c r="H49" s="99"/>
      <c r="I49" s="99"/>
      <c r="J49" s="99"/>
    </row>
    <row r="50" spans="2:10">
      <c r="B50" s="99"/>
      <c r="C50" s="99"/>
      <c r="D50" s="99"/>
      <c r="E50" s="99"/>
      <c r="F50" s="99"/>
      <c r="G50" s="99"/>
      <c r="H50" s="99"/>
      <c r="I50" s="99"/>
      <c r="J50" s="99"/>
    </row>
    <row r="51" spans="2:10">
      <c r="B51" s="99"/>
      <c r="C51" s="99"/>
      <c r="D51" s="99"/>
      <c r="E51" s="99"/>
      <c r="F51" s="99"/>
      <c r="G51" s="99"/>
      <c r="H51" s="99"/>
      <c r="I51" s="99"/>
      <c r="J51" s="99"/>
    </row>
    <row r="52" spans="2:10">
      <c r="B52" s="99"/>
      <c r="C52" s="99"/>
      <c r="D52" s="99"/>
      <c r="E52" s="99"/>
      <c r="F52" s="99"/>
      <c r="G52" s="99"/>
      <c r="H52" s="99"/>
      <c r="I52" s="99"/>
      <c r="J52" s="99"/>
    </row>
    <row r="53" spans="2:10">
      <c r="B53" s="99"/>
      <c r="C53" s="99"/>
      <c r="D53" s="99"/>
      <c r="E53" s="99"/>
      <c r="F53" s="99"/>
      <c r="G53" s="99"/>
      <c r="H53" s="99"/>
      <c r="I53" s="99"/>
      <c r="J53" s="99"/>
    </row>
    <row r="54" spans="2:10">
      <c r="B54" s="99"/>
      <c r="C54" s="99"/>
      <c r="D54" s="99"/>
      <c r="E54" s="99"/>
      <c r="F54" s="99"/>
      <c r="G54" s="99"/>
      <c r="H54" s="99"/>
      <c r="I54" s="99"/>
      <c r="J54" s="99"/>
    </row>
    <row r="55" spans="2:10">
      <c r="B55" s="99"/>
      <c r="C55" s="99"/>
      <c r="D55" s="99"/>
      <c r="E55" s="99"/>
      <c r="F55" s="99"/>
      <c r="G55" s="99"/>
      <c r="H55" s="99"/>
      <c r="I55" s="99"/>
      <c r="J55" s="99"/>
    </row>
    <row r="56" spans="2:10">
      <c r="B56" s="99"/>
      <c r="C56" s="99"/>
      <c r="D56" s="99"/>
      <c r="E56" s="99"/>
      <c r="F56" s="99"/>
      <c r="G56" s="99"/>
      <c r="H56" s="99"/>
      <c r="I56" s="99"/>
      <c r="J56" s="99"/>
    </row>
    <row r="57" spans="2:10">
      <c r="B57" s="99"/>
      <c r="C57" s="99"/>
      <c r="D57" s="99"/>
      <c r="E57" s="99"/>
      <c r="F57" s="99"/>
      <c r="G57" s="99"/>
      <c r="H57" s="99"/>
      <c r="I57" s="99"/>
      <c r="J57" s="99"/>
    </row>
    <row r="58" spans="2:10">
      <c r="B58" s="99"/>
      <c r="C58" s="99"/>
      <c r="D58" s="99"/>
      <c r="E58" s="99"/>
      <c r="F58" s="99"/>
      <c r="G58" s="99"/>
      <c r="H58" s="99"/>
      <c r="I58" s="99"/>
      <c r="J58" s="99"/>
    </row>
    <row r="59" spans="2:10">
      <c r="B59" s="99"/>
      <c r="C59" s="99"/>
      <c r="D59" s="99"/>
      <c r="E59" s="99"/>
      <c r="F59" s="99"/>
      <c r="G59" s="99"/>
      <c r="H59" s="99"/>
      <c r="I59" s="99"/>
      <c r="J59" s="99"/>
    </row>
    <row r="60" spans="2:10">
      <c r="B60" s="99"/>
      <c r="C60" s="99"/>
      <c r="D60" s="99"/>
      <c r="E60" s="99"/>
      <c r="F60" s="99"/>
      <c r="G60" s="99"/>
      <c r="H60" s="99"/>
      <c r="I60" s="99"/>
      <c r="J60" s="99"/>
    </row>
    <row r="61" spans="2:10">
      <c r="B61" s="99"/>
      <c r="C61" s="99"/>
      <c r="D61" s="99"/>
      <c r="E61" s="99"/>
      <c r="F61" s="99"/>
      <c r="G61" s="99"/>
      <c r="H61" s="99"/>
      <c r="I61" s="99"/>
      <c r="J61" s="99"/>
    </row>
    <row r="62" spans="2:10">
      <c r="B62" s="99"/>
      <c r="C62" s="99"/>
      <c r="D62" s="99"/>
      <c r="E62" s="99"/>
      <c r="F62" s="99"/>
      <c r="G62" s="99"/>
      <c r="H62" s="99"/>
      <c r="I62" s="99"/>
      <c r="J62" s="99"/>
    </row>
    <row r="63" spans="2:10">
      <c r="B63" s="99"/>
      <c r="C63" s="99"/>
      <c r="D63" s="99"/>
      <c r="E63" s="99"/>
      <c r="F63" s="99"/>
      <c r="G63" s="99"/>
      <c r="H63" s="99"/>
      <c r="I63" s="99"/>
      <c r="J63" s="99"/>
    </row>
    <row r="64" spans="2:10">
      <c r="B64" s="99"/>
      <c r="C64" s="99"/>
      <c r="D64" s="99"/>
      <c r="E64" s="99"/>
      <c r="F64" s="99"/>
      <c r="G64" s="99"/>
      <c r="H64" s="99"/>
      <c r="I64" s="99"/>
      <c r="J64" s="99"/>
    </row>
    <row r="65" spans="2:10">
      <c r="B65" s="99"/>
      <c r="C65" s="99"/>
      <c r="D65" s="99"/>
      <c r="E65" s="99"/>
      <c r="F65" s="99"/>
      <c r="G65" s="99"/>
      <c r="H65" s="99"/>
      <c r="I65" s="99"/>
      <c r="J65" s="99"/>
    </row>
    <row r="66" spans="2:10">
      <c r="B66" s="99"/>
      <c r="C66" s="99"/>
      <c r="D66" s="99"/>
      <c r="E66" s="99"/>
      <c r="F66" s="99"/>
      <c r="G66" s="99"/>
      <c r="H66" s="99"/>
      <c r="I66" s="99"/>
      <c r="J66" s="99"/>
    </row>
    <row r="67" spans="2:10">
      <c r="B67" s="99"/>
      <c r="C67" s="99"/>
      <c r="D67" s="99"/>
      <c r="E67" s="99"/>
      <c r="F67" s="99"/>
      <c r="G67" s="99"/>
      <c r="H67" s="99"/>
      <c r="I67" s="99"/>
      <c r="J67" s="99"/>
    </row>
    <row r="68" spans="2:10">
      <c r="B68" s="99"/>
      <c r="C68" s="99"/>
      <c r="D68" s="99"/>
      <c r="E68" s="99"/>
      <c r="F68" s="99"/>
      <c r="G68" s="99"/>
      <c r="H68" s="99"/>
      <c r="I68" s="99"/>
      <c r="J68" s="99"/>
    </row>
    <row r="69" spans="2:10">
      <c r="B69" s="99"/>
      <c r="C69" s="99"/>
      <c r="D69" s="99"/>
      <c r="E69" s="99"/>
      <c r="F69" s="99"/>
      <c r="G69" s="99"/>
      <c r="H69" s="99"/>
      <c r="I69" s="99"/>
      <c r="J69" s="99"/>
    </row>
    <row r="70" spans="2:10">
      <c r="B70" s="99"/>
      <c r="C70" s="99"/>
      <c r="D70" s="99"/>
      <c r="E70" s="99"/>
      <c r="F70" s="99"/>
      <c r="G70" s="99"/>
      <c r="H70" s="99"/>
      <c r="I70" s="99"/>
      <c r="J70" s="99"/>
    </row>
    <row r="71" spans="2:10">
      <c r="B71" s="99"/>
      <c r="C71" s="99"/>
      <c r="D71" s="99"/>
      <c r="E71" s="99"/>
      <c r="F71" s="99"/>
      <c r="G71" s="99"/>
      <c r="H71" s="99"/>
      <c r="I71" s="99"/>
      <c r="J71" s="99"/>
    </row>
    <row r="72" spans="2:10">
      <c r="B72" s="99"/>
      <c r="C72" s="99"/>
      <c r="D72" s="99"/>
      <c r="E72" s="99"/>
      <c r="F72" s="99"/>
      <c r="G72" s="99"/>
      <c r="H72" s="99"/>
      <c r="I72" s="99"/>
      <c r="J72" s="99"/>
    </row>
    <row r="73" spans="2:10">
      <c r="B73" s="99"/>
      <c r="C73" s="99"/>
      <c r="D73" s="99"/>
      <c r="E73" s="99"/>
      <c r="F73" s="99"/>
      <c r="G73" s="99"/>
      <c r="H73" s="99"/>
      <c r="I73" s="99"/>
      <c r="J73" s="99"/>
    </row>
    <row r="74" spans="2:10">
      <c r="B74" s="99"/>
      <c r="C74" s="99"/>
      <c r="D74" s="99"/>
      <c r="E74" s="99"/>
      <c r="F74" s="99"/>
      <c r="G74" s="99"/>
      <c r="H74" s="99"/>
      <c r="I74" s="99"/>
      <c r="J74" s="99"/>
    </row>
    <row r="75" spans="2:10">
      <c r="B75" s="99"/>
      <c r="C75" s="99"/>
      <c r="D75" s="99"/>
      <c r="E75" s="99"/>
      <c r="F75" s="99"/>
      <c r="G75" s="99"/>
      <c r="H75" s="99"/>
      <c r="I75" s="99"/>
      <c r="J75" s="99"/>
    </row>
    <row r="76" spans="2:10">
      <c r="B76" s="99"/>
      <c r="C76" s="99"/>
      <c r="D76" s="99"/>
      <c r="E76" s="99"/>
      <c r="F76" s="99"/>
      <c r="G76" s="99"/>
      <c r="H76" s="99"/>
      <c r="I76" s="99"/>
      <c r="J76" s="99"/>
    </row>
    <row r="77" spans="2:10">
      <c r="B77" s="99"/>
      <c r="C77" s="99"/>
      <c r="D77" s="99"/>
      <c r="E77" s="99"/>
      <c r="F77" s="99"/>
      <c r="G77" s="99"/>
      <c r="H77" s="99"/>
      <c r="I77" s="99"/>
      <c r="J77" s="99"/>
    </row>
    <row r="78" spans="2:10">
      <c r="B78" s="99"/>
      <c r="C78" s="99"/>
      <c r="D78" s="99"/>
      <c r="E78" s="99"/>
      <c r="F78" s="99"/>
      <c r="G78" s="99"/>
      <c r="H78" s="99"/>
      <c r="I78" s="99"/>
      <c r="J78" s="99"/>
    </row>
    <row r="79" spans="2:10">
      <c r="B79" s="99"/>
      <c r="C79" s="99"/>
      <c r="D79" s="99"/>
      <c r="E79" s="99"/>
      <c r="F79" s="99"/>
      <c r="G79" s="99"/>
      <c r="H79" s="99"/>
      <c r="I79" s="99"/>
      <c r="J79" s="99"/>
    </row>
    <row r="80" spans="2:10">
      <c r="B80" s="99"/>
      <c r="C80" s="99"/>
      <c r="D80" s="99"/>
      <c r="E80" s="99"/>
      <c r="F80" s="99"/>
      <c r="G80" s="99"/>
      <c r="H80" s="99"/>
      <c r="I80" s="99"/>
      <c r="J80" s="99"/>
    </row>
    <row r="81" spans="2:10">
      <c r="B81" s="99"/>
      <c r="C81" s="99"/>
      <c r="D81" s="99"/>
      <c r="E81" s="99"/>
      <c r="F81" s="99"/>
      <c r="G81" s="99"/>
      <c r="H81" s="99"/>
      <c r="I81" s="99"/>
      <c r="J81" s="99"/>
    </row>
    <row r="82" spans="2:10">
      <c r="B82" s="99"/>
      <c r="C82" s="99"/>
      <c r="D82" s="99"/>
      <c r="E82" s="99"/>
      <c r="F82" s="99"/>
      <c r="G82" s="99"/>
      <c r="H82" s="99"/>
      <c r="I82" s="99"/>
      <c r="J82" s="99"/>
    </row>
    <row r="83" spans="2:10">
      <c r="B83" s="99"/>
      <c r="C83" s="99"/>
      <c r="D83" s="99"/>
      <c r="E83" s="99"/>
      <c r="F83" s="99"/>
      <c r="G83" s="99"/>
      <c r="H83" s="99"/>
      <c r="I83" s="99"/>
      <c r="J83" s="99"/>
    </row>
    <row r="84" spans="2:10">
      <c r="B84" s="99"/>
      <c r="C84" s="99"/>
      <c r="D84" s="99"/>
      <c r="E84" s="99"/>
      <c r="F84" s="99"/>
      <c r="G84" s="99"/>
      <c r="H84" s="99"/>
      <c r="I84" s="99"/>
      <c r="J84" s="99"/>
    </row>
    <row r="85" spans="2:10">
      <c r="B85" s="99"/>
      <c r="C85" s="99"/>
      <c r="D85" s="99"/>
      <c r="E85" s="99"/>
      <c r="F85" s="99"/>
      <c r="G85" s="99"/>
      <c r="H85" s="99"/>
      <c r="I85" s="99"/>
      <c r="J85" s="99"/>
    </row>
    <row r="86" spans="2:10">
      <c r="B86" s="99"/>
      <c r="C86" s="99"/>
      <c r="D86" s="99"/>
      <c r="E86" s="99"/>
      <c r="F86" s="99"/>
      <c r="G86" s="99"/>
      <c r="H86" s="99"/>
      <c r="I86" s="99"/>
      <c r="J86" s="99"/>
    </row>
    <row r="87" spans="2:10">
      <c r="B87" s="99"/>
      <c r="C87" s="99"/>
      <c r="D87" s="99"/>
      <c r="E87" s="99"/>
      <c r="F87" s="99"/>
      <c r="G87" s="99"/>
      <c r="H87" s="99"/>
      <c r="I87" s="99"/>
      <c r="J87" s="99"/>
    </row>
    <row r="88" spans="2:10">
      <c r="B88" s="99"/>
      <c r="C88" s="99"/>
      <c r="D88" s="99"/>
      <c r="E88" s="99"/>
      <c r="F88" s="99"/>
      <c r="G88" s="99"/>
      <c r="H88" s="99"/>
      <c r="I88" s="99"/>
      <c r="J88" s="99"/>
    </row>
    <row r="89" spans="2:10">
      <c r="B89" s="99"/>
      <c r="C89" s="99"/>
      <c r="D89" s="99"/>
      <c r="E89" s="99"/>
      <c r="F89" s="99"/>
      <c r="G89" s="99"/>
      <c r="H89" s="99"/>
      <c r="I89" s="99"/>
      <c r="J89" s="99"/>
    </row>
    <row r="90" spans="2:10">
      <c r="B90" s="99"/>
      <c r="C90" s="99"/>
      <c r="D90" s="99"/>
      <c r="E90" s="99"/>
      <c r="F90" s="99"/>
      <c r="G90" s="99"/>
      <c r="H90" s="99"/>
      <c r="I90" s="99"/>
      <c r="J90" s="99"/>
    </row>
    <row r="91" spans="2:10">
      <c r="B91" s="99"/>
      <c r="C91" s="99"/>
      <c r="D91" s="99"/>
      <c r="E91" s="99"/>
      <c r="F91" s="99"/>
      <c r="G91" s="99"/>
      <c r="H91" s="99"/>
      <c r="I91" s="99"/>
      <c r="J91" s="99"/>
    </row>
    <row r="92" spans="2:10">
      <c r="B92" s="99"/>
      <c r="C92" s="99"/>
      <c r="D92" s="99"/>
      <c r="E92" s="99"/>
      <c r="F92" s="99"/>
      <c r="G92" s="99"/>
      <c r="H92" s="99"/>
      <c r="I92" s="99"/>
      <c r="J92" s="99"/>
    </row>
    <row r="93" spans="2:10">
      <c r="B93" s="99"/>
      <c r="C93" s="99"/>
      <c r="D93" s="99"/>
      <c r="E93" s="99"/>
      <c r="F93" s="99"/>
      <c r="G93" s="99"/>
      <c r="H93" s="99"/>
      <c r="I93" s="99"/>
      <c r="J93" s="99"/>
    </row>
    <row r="94" spans="2:10">
      <c r="B94" s="99"/>
      <c r="C94" s="99"/>
      <c r="D94" s="99"/>
      <c r="E94" s="99"/>
      <c r="F94" s="99"/>
      <c r="G94" s="99"/>
      <c r="H94" s="99"/>
      <c r="I94" s="99"/>
      <c r="J94" s="99"/>
    </row>
    <row r="95" spans="2:10">
      <c r="B95" s="99"/>
      <c r="C95" s="99"/>
      <c r="D95" s="99"/>
      <c r="E95" s="99"/>
      <c r="F95" s="99"/>
      <c r="G95" s="99"/>
      <c r="H95" s="99"/>
      <c r="I95" s="99"/>
      <c r="J95" s="99"/>
    </row>
    <row r="96" spans="2:10">
      <c r="B96" s="99"/>
      <c r="C96" s="99"/>
      <c r="D96" s="99"/>
      <c r="E96" s="99"/>
      <c r="F96" s="99"/>
      <c r="G96" s="99"/>
      <c r="H96" s="99"/>
      <c r="I96" s="99"/>
      <c r="J96" s="99"/>
    </row>
    <row r="97" spans="2:10">
      <c r="B97" s="99"/>
      <c r="C97" s="99"/>
      <c r="D97" s="99"/>
      <c r="E97" s="99"/>
      <c r="F97" s="99"/>
      <c r="G97" s="99"/>
      <c r="H97" s="99"/>
      <c r="I97" s="99"/>
      <c r="J97" s="99"/>
    </row>
    <row r="98" spans="2:10">
      <c r="B98" s="99"/>
      <c r="C98" s="99"/>
      <c r="D98" s="99"/>
      <c r="E98" s="99"/>
      <c r="F98" s="99"/>
      <c r="G98" s="99"/>
      <c r="H98" s="99"/>
      <c r="I98" s="99"/>
      <c r="J98" s="99"/>
    </row>
    <row r="99" spans="2:10">
      <c r="B99" s="99"/>
      <c r="C99" s="99"/>
      <c r="D99" s="99"/>
      <c r="E99" s="99"/>
      <c r="F99" s="99"/>
      <c r="G99" s="99"/>
      <c r="H99" s="99"/>
      <c r="I99" s="99"/>
      <c r="J99" s="99"/>
    </row>
    <row r="100" spans="2:10">
      <c r="B100" s="99"/>
      <c r="C100" s="99"/>
      <c r="D100" s="99"/>
      <c r="E100" s="99"/>
      <c r="F100" s="99"/>
      <c r="G100" s="99"/>
      <c r="H100" s="99"/>
      <c r="I100" s="99"/>
      <c r="J100" s="99"/>
    </row>
    <row r="101" spans="2:10">
      <c r="B101" s="99"/>
      <c r="C101" s="99"/>
      <c r="D101" s="99"/>
      <c r="E101" s="99"/>
      <c r="F101" s="99"/>
      <c r="G101" s="99"/>
      <c r="H101" s="99"/>
      <c r="I101" s="99"/>
      <c r="J101" s="99"/>
    </row>
    <row r="102" spans="2:10">
      <c r="B102" s="99"/>
      <c r="C102" s="99"/>
      <c r="D102" s="99"/>
      <c r="E102" s="99"/>
      <c r="F102" s="99"/>
      <c r="G102" s="99"/>
      <c r="H102" s="99"/>
      <c r="I102" s="99"/>
      <c r="J102" s="99"/>
    </row>
    <row r="103" spans="2:10">
      <c r="B103" s="99"/>
      <c r="C103" s="99"/>
      <c r="D103" s="99"/>
      <c r="E103" s="99"/>
      <c r="F103" s="99"/>
      <c r="G103" s="99"/>
      <c r="H103" s="99"/>
      <c r="I103" s="99"/>
      <c r="J103" s="99"/>
    </row>
    <row r="104" spans="2:10">
      <c r="B104" s="99"/>
      <c r="C104" s="99"/>
      <c r="D104" s="99"/>
      <c r="E104" s="99"/>
      <c r="F104" s="99"/>
      <c r="G104" s="99"/>
      <c r="H104" s="99"/>
      <c r="I104" s="99"/>
      <c r="J104" s="99"/>
    </row>
    <row r="105" spans="2:10">
      <c r="B105" s="99"/>
      <c r="C105" s="99"/>
      <c r="D105" s="99"/>
      <c r="E105" s="99"/>
      <c r="F105" s="99"/>
      <c r="G105" s="99"/>
      <c r="H105" s="99"/>
      <c r="I105" s="99"/>
      <c r="J105" s="99"/>
    </row>
    <row r="106" spans="2:10">
      <c r="B106" s="99"/>
      <c r="C106" s="99"/>
      <c r="D106" s="99"/>
      <c r="E106" s="99"/>
      <c r="F106" s="99"/>
      <c r="G106" s="99"/>
      <c r="H106" s="99"/>
      <c r="I106" s="99"/>
      <c r="J106" s="99"/>
    </row>
    <row r="107" spans="2:10">
      <c r="B107" s="99"/>
      <c r="C107" s="99"/>
      <c r="D107" s="99"/>
      <c r="E107" s="99"/>
      <c r="F107" s="99"/>
      <c r="G107" s="99"/>
      <c r="H107" s="99"/>
      <c r="I107" s="99"/>
      <c r="J107" s="99"/>
    </row>
    <row r="108" spans="2:10">
      <c r="B108" s="99"/>
      <c r="C108" s="99"/>
      <c r="D108" s="99"/>
      <c r="E108" s="99"/>
      <c r="F108" s="99"/>
      <c r="G108" s="99"/>
      <c r="H108" s="99"/>
      <c r="I108" s="99"/>
      <c r="J108" s="99"/>
    </row>
    <row r="109" spans="2:10">
      <c r="B109" s="99"/>
      <c r="C109" s="99"/>
      <c r="D109" s="99"/>
      <c r="E109" s="99"/>
      <c r="F109" s="99"/>
      <c r="G109" s="99"/>
      <c r="H109" s="99"/>
      <c r="I109" s="99"/>
      <c r="J109" s="99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4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5" t="s">
        <v>189</v>
      </c>
      <c r="C1" s="76" t="s" vm="1">
        <v>266</v>
      </c>
    </row>
    <row r="2" spans="2:60">
      <c r="B2" s="55" t="s">
        <v>188</v>
      </c>
      <c r="C2" s="76" t="s">
        <v>267</v>
      </c>
    </row>
    <row r="3" spans="2:60">
      <c r="B3" s="55" t="s">
        <v>190</v>
      </c>
      <c r="C3" s="76" t="s">
        <v>268</v>
      </c>
    </row>
    <row r="4" spans="2:60">
      <c r="B4" s="55" t="s">
        <v>191</v>
      </c>
      <c r="C4" s="76">
        <v>2145</v>
      </c>
    </row>
    <row r="6" spans="2:60" ht="26.25" customHeight="1">
      <c r="B6" s="196" t="s">
        <v>224</v>
      </c>
      <c r="C6" s="197"/>
      <c r="D6" s="197"/>
      <c r="E6" s="197"/>
      <c r="F6" s="197"/>
      <c r="G6" s="197"/>
      <c r="H6" s="197"/>
      <c r="I6" s="197"/>
      <c r="J6" s="197"/>
      <c r="K6" s="198"/>
    </row>
    <row r="7" spans="2:60" s="3" customFormat="1" ht="66">
      <c r="B7" s="58" t="s">
        <v>126</v>
      </c>
      <c r="C7" s="58" t="s">
        <v>127</v>
      </c>
      <c r="D7" s="58" t="s">
        <v>15</v>
      </c>
      <c r="E7" s="58" t="s">
        <v>16</v>
      </c>
      <c r="F7" s="58" t="s">
        <v>62</v>
      </c>
      <c r="G7" s="58" t="s">
        <v>111</v>
      </c>
      <c r="H7" s="58" t="s">
        <v>58</v>
      </c>
      <c r="I7" s="58" t="s">
        <v>120</v>
      </c>
      <c r="J7" s="58" t="s">
        <v>192</v>
      </c>
      <c r="K7" s="58" t="s">
        <v>193</v>
      </c>
    </row>
    <row r="8" spans="2:60" s="3" customFormat="1" ht="21.75" customHeight="1">
      <c r="B8" s="14"/>
      <c r="C8" s="68"/>
      <c r="D8" s="15"/>
      <c r="E8" s="15"/>
      <c r="F8" s="15" t="s">
        <v>20</v>
      </c>
      <c r="G8" s="15"/>
      <c r="H8" s="15" t="s">
        <v>20</v>
      </c>
      <c r="I8" s="15" t="s">
        <v>253</v>
      </c>
      <c r="J8" s="31" t="s">
        <v>20</v>
      </c>
      <c r="K8" s="16" t="s">
        <v>20</v>
      </c>
    </row>
    <row r="9" spans="2:60" s="4" customFormat="1" ht="18" customHeight="1">
      <c r="B9" s="17"/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9" t="s">
        <v>7</v>
      </c>
      <c r="J9" s="19" t="s">
        <v>8</v>
      </c>
      <c r="K9" s="19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0"/>
      <c r="C11" s="99"/>
      <c r="D11" s="99"/>
      <c r="E11" s="99"/>
      <c r="F11" s="99"/>
      <c r="G11" s="99"/>
      <c r="H11" s="99"/>
      <c r="I11" s="99"/>
      <c r="J11" s="99"/>
      <c r="K11" s="99"/>
    </row>
    <row r="12" spans="2:60">
      <c r="B12" s="110"/>
      <c r="C12" s="99"/>
      <c r="D12" s="99"/>
      <c r="E12" s="99"/>
      <c r="F12" s="99"/>
      <c r="G12" s="99"/>
      <c r="H12" s="99"/>
      <c r="I12" s="99"/>
      <c r="J12" s="99"/>
      <c r="K12" s="99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99"/>
      <c r="C13" s="99"/>
      <c r="D13" s="99"/>
      <c r="E13" s="99"/>
      <c r="F13" s="99"/>
      <c r="G13" s="99"/>
      <c r="H13" s="99"/>
      <c r="I13" s="99"/>
      <c r="J13" s="99"/>
      <c r="K13" s="99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99"/>
      <c r="C14" s="99"/>
      <c r="D14" s="99"/>
      <c r="E14" s="99"/>
      <c r="F14" s="99"/>
      <c r="G14" s="99"/>
      <c r="H14" s="99"/>
      <c r="I14" s="99"/>
      <c r="J14" s="99"/>
      <c r="K14" s="99"/>
    </row>
    <row r="15" spans="2:60">
      <c r="B15" s="99"/>
      <c r="C15" s="99"/>
      <c r="D15" s="99"/>
      <c r="E15" s="99"/>
      <c r="F15" s="99"/>
      <c r="G15" s="99"/>
      <c r="H15" s="99"/>
      <c r="I15" s="99"/>
      <c r="J15" s="99"/>
      <c r="K15" s="9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99"/>
      <c r="C16" s="99"/>
      <c r="D16" s="99"/>
      <c r="E16" s="99"/>
      <c r="F16" s="99"/>
      <c r="G16" s="99"/>
      <c r="H16" s="99"/>
      <c r="I16" s="99"/>
      <c r="J16" s="99"/>
      <c r="K16" s="9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99"/>
      <c r="C17" s="99"/>
      <c r="D17" s="99"/>
      <c r="E17" s="99"/>
      <c r="F17" s="99"/>
      <c r="G17" s="99"/>
      <c r="H17" s="99"/>
      <c r="I17" s="99"/>
      <c r="J17" s="99"/>
      <c r="K17" s="99"/>
    </row>
    <row r="18" spans="2:11">
      <c r="B18" s="99"/>
      <c r="C18" s="99"/>
      <c r="D18" s="99"/>
      <c r="E18" s="99"/>
      <c r="F18" s="99"/>
      <c r="G18" s="99"/>
      <c r="H18" s="99"/>
      <c r="I18" s="99"/>
      <c r="J18" s="99"/>
      <c r="K18" s="99"/>
    </row>
    <row r="19" spans="2:11">
      <c r="B19" s="99"/>
      <c r="C19" s="99"/>
      <c r="D19" s="99"/>
      <c r="E19" s="99"/>
      <c r="F19" s="99"/>
      <c r="G19" s="99"/>
      <c r="H19" s="99"/>
      <c r="I19" s="99"/>
      <c r="J19" s="99"/>
      <c r="K19" s="99"/>
    </row>
    <row r="20" spans="2:11">
      <c r="B20" s="99"/>
      <c r="C20" s="99"/>
      <c r="D20" s="99"/>
      <c r="E20" s="99"/>
      <c r="F20" s="99"/>
      <c r="G20" s="99"/>
      <c r="H20" s="99"/>
      <c r="I20" s="99"/>
      <c r="J20" s="99"/>
      <c r="K20" s="99"/>
    </row>
    <row r="21" spans="2:11">
      <c r="B21" s="99"/>
      <c r="C21" s="99"/>
      <c r="D21" s="99"/>
      <c r="E21" s="99"/>
      <c r="F21" s="99"/>
      <c r="G21" s="99"/>
      <c r="H21" s="99"/>
      <c r="I21" s="99"/>
      <c r="J21" s="99"/>
      <c r="K21" s="99"/>
    </row>
    <row r="22" spans="2:11">
      <c r="B22" s="99"/>
      <c r="C22" s="99"/>
      <c r="D22" s="99"/>
      <c r="E22" s="99"/>
      <c r="F22" s="99"/>
      <c r="G22" s="99"/>
      <c r="H22" s="99"/>
      <c r="I22" s="99"/>
      <c r="J22" s="99"/>
      <c r="K22" s="99"/>
    </row>
    <row r="23" spans="2:11">
      <c r="B23" s="99"/>
      <c r="C23" s="99"/>
      <c r="D23" s="99"/>
      <c r="E23" s="99"/>
      <c r="F23" s="99"/>
      <c r="G23" s="99"/>
      <c r="H23" s="99"/>
      <c r="I23" s="99"/>
      <c r="J23" s="99"/>
      <c r="K23" s="99"/>
    </row>
    <row r="24" spans="2:11">
      <c r="B24" s="99"/>
      <c r="C24" s="99"/>
      <c r="D24" s="99"/>
      <c r="E24" s="99"/>
      <c r="F24" s="99"/>
      <c r="G24" s="99"/>
      <c r="H24" s="99"/>
      <c r="I24" s="99"/>
      <c r="J24" s="99"/>
      <c r="K24" s="99"/>
    </row>
    <row r="25" spans="2:11">
      <c r="B25" s="99"/>
      <c r="C25" s="99"/>
      <c r="D25" s="99"/>
      <c r="E25" s="99"/>
      <c r="F25" s="99"/>
      <c r="G25" s="99"/>
      <c r="H25" s="99"/>
      <c r="I25" s="99"/>
      <c r="J25" s="99"/>
      <c r="K25" s="99"/>
    </row>
    <row r="26" spans="2:11">
      <c r="B26" s="99"/>
      <c r="C26" s="99"/>
      <c r="D26" s="99"/>
      <c r="E26" s="99"/>
      <c r="F26" s="99"/>
      <c r="G26" s="99"/>
      <c r="H26" s="99"/>
      <c r="I26" s="99"/>
      <c r="J26" s="99"/>
      <c r="K26" s="99"/>
    </row>
    <row r="27" spans="2:11">
      <c r="B27" s="99"/>
      <c r="C27" s="99"/>
      <c r="D27" s="99"/>
      <c r="E27" s="99"/>
      <c r="F27" s="99"/>
      <c r="G27" s="99"/>
      <c r="H27" s="99"/>
      <c r="I27" s="99"/>
      <c r="J27" s="99"/>
      <c r="K27" s="99"/>
    </row>
    <row r="28" spans="2:11">
      <c r="B28" s="99"/>
      <c r="C28" s="99"/>
      <c r="D28" s="99"/>
      <c r="E28" s="99"/>
      <c r="F28" s="99"/>
      <c r="G28" s="99"/>
      <c r="H28" s="99"/>
      <c r="I28" s="99"/>
      <c r="J28" s="99"/>
      <c r="K28" s="99"/>
    </row>
    <row r="29" spans="2:11">
      <c r="B29" s="99"/>
      <c r="C29" s="99"/>
      <c r="D29" s="99"/>
      <c r="E29" s="99"/>
      <c r="F29" s="99"/>
      <c r="G29" s="99"/>
      <c r="H29" s="99"/>
      <c r="I29" s="99"/>
      <c r="J29" s="99"/>
      <c r="K29" s="99"/>
    </row>
    <row r="30" spans="2:11">
      <c r="B30" s="99"/>
      <c r="C30" s="99"/>
      <c r="D30" s="99"/>
      <c r="E30" s="99"/>
      <c r="F30" s="99"/>
      <c r="G30" s="99"/>
      <c r="H30" s="99"/>
      <c r="I30" s="99"/>
      <c r="J30" s="99"/>
      <c r="K30" s="99"/>
    </row>
    <row r="31" spans="2:11">
      <c r="B31" s="99"/>
      <c r="C31" s="99"/>
      <c r="D31" s="99"/>
      <c r="E31" s="99"/>
      <c r="F31" s="99"/>
      <c r="G31" s="99"/>
      <c r="H31" s="99"/>
      <c r="I31" s="99"/>
      <c r="J31" s="99"/>
      <c r="K31" s="99"/>
    </row>
    <row r="32" spans="2:11">
      <c r="B32" s="99"/>
      <c r="C32" s="99"/>
      <c r="D32" s="99"/>
      <c r="E32" s="99"/>
      <c r="F32" s="99"/>
      <c r="G32" s="99"/>
      <c r="H32" s="99"/>
      <c r="I32" s="99"/>
      <c r="J32" s="99"/>
      <c r="K32" s="99"/>
    </row>
    <row r="33" spans="2:11">
      <c r="B33" s="99"/>
      <c r="C33" s="99"/>
      <c r="D33" s="99"/>
      <c r="E33" s="99"/>
      <c r="F33" s="99"/>
      <c r="G33" s="99"/>
      <c r="H33" s="99"/>
      <c r="I33" s="99"/>
      <c r="J33" s="99"/>
      <c r="K33" s="99"/>
    </row>
    <row r="34" spans="2:11">
      <c r="B34" s="99"/>
      <c r="C34" s="99"/>
      <c r="D34" s="99"/>
      <c r="E34" s="99"/>
      <c r="F34" s="99"/>
      <c r="G34" s="99"/>
      <c r="H34" s="99"/>
      <c r="I34" s="99"/>
      <c r="J34" s="99"/>
      <c r="K34" s="99"/>
    </row>
    <row r="35" spans="2:11">
      <c r="B35" s="99"/>
      <c r="C35" s="99"/>
      <c r="D35" s="99"/>
      <c r="E35" s="99"/>
      <c r="F35" s="99"/>
      <c r="G35" s="99"/>
      <c r="H35" s="99"/>
      <c r="I35" s="99"/>
      <c r="J35" s="99"/>
      <c r="K35" s="99"/>
    </row>
    <row r="36" spans="2:11">
      <c r="B36" s="99"/>
      <c r="C36" s="99"/>
      <c r="D36" s="99"/>
      <c r="E36" s="99"/>
      <c r="F36" s="99"/>
      <c r="G36" s="99"/>
      <c r="H36" s="99"/>
      <c r="I36" s="99"/>
      <c r="J36" s="99"/>
      <c r="K36" s="99"/>
    </row>
    <row r="37" spans="2:11">
      <c r="B37" s="99"/>
      <c r="C37" s="99"/>
      <c r="D37" s="99"/>
      <c r="E37" s="99"/>
      <c r="F37" s="99"/>
      <c r="G37" s="99"/>
      <c r="H37" s="99"/>
      <c r="I37" s="99"/>
      <c r="J37" s="99"/>
      <c r="K37" s="99"/>
    </row>
    <row r="38" spans="2:11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11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11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11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11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11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11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11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11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11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11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0"/>
      <c r="G608" s="20"/>
    </row>
    <row r="609" spans="5:7">
      <c r="E609" s="20"/>
      <c r="G609" s="20"/>
    </row>
    <row r="610" spans="5:7">
      <c r="E610" s="20"/>
      <c r="G610" s="20"/>
    </row>
    <row r="611" spans="5:7">
      <c r="E611" s="20"/>
      <c r="G611" s="20"/>
    </row>
    <row r="612" spans="5:7">
      <c r="E612" s="20"/>
      <c r="G612" s="20"/>
    </row>
    <row r="613" spans="5:7">
      <c r="E613" s="20"/>
      <c r="G613" s="20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I14" sqref="I14"/>
    </sheetView>
  </sheetViews>
  <sheetFormatPr defaultColWidth="9.140625" defaultRowHeight="18"/>
  <cols>
    <col min="1" max="1" width="6.28515625" style="1" customWidth="1"/>
    <col min="2" max="2" width="25.85546875" style="2" bestFit="1" customWidth="1"/>
    <col min="3" max="3" width="41.7109375" style="1" bestFit="1" customWidth="1"/>
    <col min="4" max="4" width="6.28515625" style="1" bestFit="1" customWidth="1"/>
    <col min="5" max="5" width="11.140625" style="1" bestFit="1" customWidth="1"/>
    <col min="6" max="6" width="6.85546875" style="1" bestFit="1" customWidth="1"/>
    <col min="7" max="7" width="9" style="1" bestFit="1" customWidth="1"/>
    <col min="8" max="8" width="8" style="1" bestFit="1" customWidth="1"/>
    <col min="9" max="9" width="13.42578125" style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5" t="s">
        <v>189</v>
      </c>
      <c r="C1" s="76" t="s" vm="1">
        <v>266</v>
      </c>
    </row>
    <row r="2" spans="2:60">
      <c r="B2" s="55" t="s">
        <v>188</v>
      </c>
      <c r="C2" s="76" t="s">
        <v>267</v>
      </c>
    </row>
    <row r="3" spans="2:60">
      <c r="B3" s="55" t="s">
        <v>190</v>
      </c>
      <c r="C3" s="76" t="s">
        <v>268</v>
      </c>
    </row>
    <row r="4" spans="2:60">
      <c r="B4" s="55" t="s">
        <v>191</v>
      </c>
      <c r="C4" s="76">
        <v>2145</v>
      </c>
    </row>
    <row r="6" spans="2:60" ht="26.25" customHeight="1">
      <c r="B6" s="196" t="s">
        <v>225</v>
      </c>
      <c r="C6" s="197"/>
      <c r="D6" s="197"/>
      <c r="E6" s="197"/>
      <c r="F6" s="197"/>
      <c r="G6" s="197"/>
      <c r="H6" s="197"/>
      <c r="I6" s="197"/>
      <c r="J6" s="197"/>
      <c r="K6" s="198"/>
    </row>
    <row r="7" spans="2:60" s="3" customFormat="1" ht="63">
      <c r="B7" s="58" t="s">
        <v>126</v>
      </c>
      <c r="C7" s="60" t="s">
        <v>50</v>
      </c>
      <c r="D7" s="60" t="s">
        <v>15</v>
      </c>
      <c r="E7" s="60" t="s">
        <v>16</v>
      </c>
      <c r="F7" s="60" t="s">
        <v>62</v>
      </c>
      <c r="G7" s="60" t="s">
        <v>111</v>
      </c>
      <c r="H7" s="60" t="s">
        <v>58</v>
      </c>
      <c r="I7" s="60" t="s">
        <v>120</v>
      </c>
      <c r="J7" s="60" t="s">
        <v>192</v>
      </c>
      <c r="K7" s="62" t="s">
        <v>193</v>
      </c>
    </row>
    <row r="8" spans="2:60" s="3" customFormat="1" ht="21.75" customHeight="1">
      <c r="B8" s="14"/>
      <c r="C8" s="15"/>
      <c r="D8" s="15"/>
      <c r="E8" s="15"/>
      <c r="F8" s="15" t="s">
        <v>20</v>
      </c>
      <c r="G8" s="15"/>
      <c r="H8" s="15" t="s">
        <v>20</v>
      </c>
      <c r="I8" s="15" t="s">
        <v>253</v>
      </c>
      <c r="J8" s="31" t="s">
        <v>20</v>
      </c>
      <c r="K8" s="16" t="s">
        <v>20</v>
      </c>
    </row>
    <row r="9" spans="2:60" s="4" customFormat="1" ht="18" customHeight="1">
      <c r="B9" s="17"/>
      <c r="C9" s="19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8" t="s">
        <v>7</v>
      </c>
      <c r="J9" s="19" t="s">
        <v>8</v>
      </c>
      <c r="K9" s="19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18" t="s">
        <v>61</v>
      </c>
      <c r="C10" s="113"/>
      <c r="D10" s="113"/>
      <c r="E10" s="113"/>
      <c r="F10" s="113"/>
      <c r="G10" s="113"/>
      <c r="H10" s="115">
        <v>0.61129999999999984</v>
      </c>
      <c r="I10" s="114">
        <f>I11</f>
        <v>3103.2789400000001</v>
      </c>
      <c r="J10" s="115">
        <v>1</v>
      </c>
      <c r="K10" s="115">
        <f>I10/'סכום נכסי הקרן'!$C$42</f>
        <v>5.1496122211894309E-3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98"/>
    </row>
    <row r="11" spans="2:60" s="98" customFormat="1" ht="21" customHeight="1">
      <c r="B11" s="119" t="s">
        <v>244</v>
      </c>
      <c r="C11" s="113"/>
      <c r="D11" s="113"/>
      <c r="E11" s="113"/>
      <c r="F11" s="113"/>
      <c r="G11" s="113"/>
      <c r="H11" s="115">
        <v>0.61129999999999984</v>
      </c>
      <c r="I11" s="114">
        <f>SUM(I12:I14)</f>
        <v>3103.2789400000001</v>
      </c>
      <c r="J11" s="115">
        <v>1</v>
      </c>
      <c r="K11" s="115">
        <f>I11/'סכום נכסי הקרן'!$C$42</f>
        <v>5.1496122211894309E-3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2:60">
      <c r="B12" s="81" t="s">
        <v>1885</v>
      </c>
      <c r="C12" s="82" t="s">
        <v>1886</v>
      </c>
      <c r="D12" s="82" t="s">
        <v>1887</v>
      </c>
      <c r="E12" s="82" t="s">
        <v>340</v>
      </c>
      <c r="F12" s="96">
        <v>6.7750000000000005E-2</v>
      </c>
      <c r="G12" s="95" t="s">
        <v>174</v>
      </c>
      <c r="H12" s="93">
        <v>0.61129999999999984</v>
      </c>
      <c r="I12" s="92">
        <v>20.36506</v>
      </c>
      <c r="J12" s="93">
        <f>I12/$I$11</f>
        <v>6.5624329600226005E-3</v>
      </c>
      <c r="K12" s="143">
        <f>I12/'סכום נכסי הקרן'!$C$42</f>
        <v>3.3793984971668714E-5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50" t="s">
        <v>1971</v>
      </c>
      <c r="C13" s="146"/>
      <c r="D13" s="146"/>
      <c r="E13" s="146"/>
      <c r="F13" s="146"/>
      <c r="G13" s="146"/>
      <c r="H13" s="147"/>
      <c r="I13" s="92">
        <f>-1535.35912+1.053</f>
        <v>-1534.30612</v>
      </c>
      <c r="J13" s="93">
        <f t="shared" ref="J13:J14" si="0">I13/$I$11</f>
        <v>-0.49441450467871895</v>
      </c>
      <c r="K13" s="143">
        <f>I13/'סכום נכסי הקרן'!$C$42</f>
        <v>-2.5460429756268498E-3</v>
      </c>
      <c r="L13" s="149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44"/>
      <c r="X13" s="144"/>
      <c r="Y13" s="144"/>
      <c r="Z13" s="144"/>
      <c r="AA13" s="145"/>
      <c r="AB13" s="145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N13" s="145"/>
      <c r="AO13" s="145"/>
      <c r="AP13" s="145"/>
      <c r="AQ13" s="145"/>
      <c r="AR13" s="145"/>
      <c r="AS13" s="145"/>
      <c r="AT13" s="145"/>
      <c r="AU13" s="145"/>
      <c r="AV13" s="145"/>
      <c r="AW13" s="145"/>
      <c r="AX13" s="145"/>
      <c r="AY13" s="145"/>
      <c r="AZ13" s="145"/>
      <c r="BA13" s="145"/>
      <c r="BB13" s="145"/>
      <c r="BC13" s="145"/>
      <c r="BD13" s="145"/>
      <c r="BE13" s="144"/>
      <c r="BF13" s="144"/>
      <c r="BG13" s="144"/>
      <c r="BH13" s="144"/>
    </row>
    <row r="14" spans="2:60">
      <c r="B14" s="150" t="s">
        <v>1972</v>
      </c>
      <c r="C14" s="148"/>
      <c r="D14" s="148"/>
      <c r="E14" s="148"/>
      <c r="F14" s="148"/>
      <c r="G14" s="148"/>
      <c r="H14" s="148"/>
      <c r="I14" s="92">
        <v>4617.22</v>
      </c>
      <c r="J14" s="93">
        <f t="shared" si="0"/>
        <v>1.4878520717186963</v>
      </c>
      <c r="K14" s="143">
        <f>I14/'סכום נכסי הקרן'!$C$42</f>
        <v>7.661861211844612E-3</v>
      </c>
      <c r="L14" s="149"/>
      <c r="M14" s="144"/>
      <c r="N14" s="144"/>
      <c r="O14" s="144"/>
      <c r="P14" s="144"/>
      <c r="Q14" s="144"/>
      <c r="R14" s="144"/>
      <c r="S14" s="144"/>
      <c r="T14" s="144"/>
      <c r="U14" s="144"/>
      <c r="V14" s="144"/>
      <c r="W14" s="144"/>
      <c r="X14" s="144"/>
      <c r="Y14" s="144"/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  <c r="AL14" s="144"/>
      <c r="AM14" s="144"/>
      <c r="AN14" s="144"/>
      <c r="AO14" s="144"/>
      <c r="AP14" s="144"/>
      <c r="AQ14" s="144"/>
      <c r="AR14" s="144"/>
      <c r="AS14" s="144"/>
      <c r="AT14" s="144"/>
      <c r="AU14" s="144"/>
      <c r="AV14" s="144"/>
      <c r="AW14" s="144"/>
      <c r="AX14" s="144"/>
      <c r="AY14" s="144"/>
      <c r="AZ14" s="144"/>
      <c r="BA14" s="144"/>
      <c r="BB14" s="144"/>
      <c r="BC14" s="144"/>
      <c r="BD14" s="144"/>
      <c r="BE14" s="144"/>
      <c r="BF14" s="144"/>
      <c r="BG14" s="144"/>
      <c r="BH14" s="144"/>
    </row>
    <row r="15" spans="2:60">
      <c r="B15" s="99"/>
      <c r="C15" s="99"/>
      <c r="D15" s="99"/>
      <c r="E15" s="99"/>
      <c r="F15" s="99"/>
      <c r="G15" s="99"/>
      <c r="H15" s="99"/>
      <c r="I15" s="99"/>
      <c r="J15" s="99"/>
      <c r="K15" s="9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10"/>
      <c r="C16" s="99"/>
      <c r="D16" s="99"/>
      <c r="E16" s="99"/>
      <c r="F16" s="99"/>
      <c r="G16" s="99"/>
      <c r="H16" s="99"/>
      <c r="I16" s="99"/>
      <c r="J16" s="99"/>
      <c r="K16" s="9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10"/>
      <c r="C17" s="99"/>
      <c r="D17" s="99"/>
      <c r="E17" s="99"/>
      <c r="F17" s="99"/>
      <c r="G17" s="99"/>
      <c r="H17" s="99"/>
      <c r="I17" s="99"/>
      <c r="J17" s="99"/>
      <c r="K17" s="99"/>
    </row>
    <row r="18" spans="2:11">
      <c r="B18" s="99"/>
      <c r="C18" s="99"/>
      <c r="D18" s="99"/>
      <c r="E18" s="99"/>
      <c r="F18" s="99"/>
      <c r="G18" s="99"/>
      <c r="H18" s="99"/>
      <c r="I18" s="99"/>
      <c r="J18" s="99"/>
      <c r="K18" s="99"/>
    </row>
    <row r="19" spans="2:11">
      <c r="B19" s="99"/>
      <c r="C19" s="99"/>
      <c r="D19" s="99"/>
      <c r="E19" s="99"/>
      <c r="F19" s="99"/>
      <c r="G19" s="99"/>
      <c r="H19" s="99"/>
      <c r="I19" s="99"/>
      <c r="J19" s="99"/>
      <c r="K19" s="99"/>
    </row>
    <row r="20" spans="2:11">
      <c r="B20" s="99"/>
      <c r="C20" s="99"/>
      <c r="D20" s="99"/>
      <c r="E20" s="99"/>
      <c r="F20" s="99"/>
      <c r="G20" s="99"/>
      <c r="H20" s="99"/>
      <c r="I20" s="99"/>
      <c r="J20" s="99"/>
      <c r="K20" s="99"/>
    </row>
    <row r="21" spans="2:11">
      <c r="B21" s="99"/>
      <c r="C21" s="99"/>
      <c r="D21" s="99"/>
      <c r="E21" s="99"/>
      <c r="F21" s="99"/>
      <c r="G21" s="99"/>
      <c r="H21" s="99"/>
      <c r="I21" s="99"/>
      <c r="J21" s="99"/>
      <c r="K21" s="99"/>
    </row>
    <row r="22" spans="2:11">
      <c r="B22" s="99"/>
      <c r="C22" s="99"/>
      <c r="D22" s="99"/>
      <c r="E22" s="99"/>
      <c r="F22" s="99"/>
      <c r="G22" s="99"/>
      <c r="H22" s="99"/>
      <c r="I22" s="99"/>
      <c r="J22" s="99"/>
      <c r="K22" s="99"/>
    </row>
    <row r="23" spans="2:11">
      <c r="B23" s="99"/>
      <c r="C23" s="99"/>
      <c r="D23" s="99"/>
      <c r="E23" s="99"/>
      <c r="F23" s="99"/>
      <c r="G23" s="99"/>
      <c r="H23" s="99"/>
      <c r="I23" s="99"/>
      <c r="J23" s="99"/>
      <c r="K23" s="99"/>
    </row>
    <row r="24" spans="2:11">
      <c r="B24" s="99"/>
      <c r="C24" s="99"/>
      <c r="D24" s="99"/>
      <c r="E24" s="99"/>
      <c r="F24" s="99"/>
      <c r="G24" s="99"/>
      <c r="H24" s="99"/>
      <c r="I24" s="99"/>
      <c r="J24" s="99"/>
      <c r="K24" s="99"/>
    </row>
    <row r="25" spans="2:11">
      <c r="B25" s="99"/>
      <c r="C25" s="99"/>
      <c r="D25" s="99"/>
      <c r="E25" s="99"/>
      <c r="F25" s="99"/>
      <c r="G25" s="99"/>
      <c r="H25" s="99"/>
      <c r="I25" s="99"/>
      <c r="J25" s="99"/>
      <c r="K25" s="99"/>
    </row>
    <row r="26" spans="2:11">
      <c r="B26" s="99"/>
      <c r="C26" s="99"/>
      <c r="D26" s="99"/>
      <c r="E26" s="99"/>
      <c r="F26" s="99"/>
      <c r="G26" s="99"/>
      <c r="H26" s="99"/>
      <c r="I26" s="99"/>
      <c r="J26" s="99"/>
      <c r="K26" s="99"/>
    </row>
    <row r="27" spans="2:11">
      <c r="B27" s="99"/>
      <c r="C27" s="99"/>
      <c r="D27" s="99"/>
      <c r="E27" s="99"/>
      <c r="F27" s="99"/>
      <c r="G27" s="99"/>
      <c r="H27" s="99"/>
      <c r="I27" s="99"/>
      <c r="J27" s="99"/>
      <c r="K27" s="99"/>
    </row>
    <row r="28" spans="2:11">
      <c r="B28" s="99"/>
      <c r="C28" s="99"/>
      <c r="D28" s="99"/>
      <c r="E28" s="99"/>
      <c r="F28" s="99"/>
      <c r="G28" s="99"/>
      <c r="H28" s="99"/>
      <c r="I28" s="99"/>
      <c r="J28" s="99"/>
      <c r="K28" s="99"/>
    </row>
    <row r="29" spans="2:11">
      <c r="B29" s="99"/>
      <c r="C29" s="99"/>
      <c r="D29" s="99"/>
      <c r="E29" s="99"/>
      <c r="F29" s="99"/>
      <c r="G29" s="99"/>
      <c r="H29" s="99"/>
      <c r="I29" s="99"/>
      <c r="J29" s="99"/>
      <c r="K29" s="99"/>
    </row>
    <row r="30" spans="2:11">
      <c r="B30" s="99"/>
      <c r="C30" s="99"/>
      <c r="D30" s="99"/>
      <c r="E30" s="99"/>
      <c r="F30" s="99"/>
      <c r="G30" s="99"/>
      <c r="H30" s="99"/>
      <c r="I30" s="99"/>
      <c r="J30" s="99"/>
      <c r="K30" s="99"/>
    </row>
    <row r="31" spans="2:11">
      <c r="B31" s="99"/>
      <c r="C31" s="99"/>
      <c r="D31" s="99"/>
      <c r="E31" s="99"/>
      <c r="F31" s="99"/>
      <c r="G31" s="99"/>
      <c r="H31" s="99"/>
      <c r="I31" s="99"/>
      <c r="J31" s="99"/>
      <c r="K31" s="99"/>
    </row>
    <row r="32" spans="2:11">
      <c r="B32" s="99"/>
      <c r="C32" s="99"/>
      <c r="D32" s="99"/>
      <c r="E32" s="99"/>
      <c r="F32" s="99"/>
      <c r="G32" s="99"/>
      <c r="H32" s="99"/>
      <c r="I32" s="99"/>
      <c r="J32" s="99"/>
      <c r="K32" s="99"/>
    </row>
    <row r="33" spans="2:11">
      <c r="B33" s="99"/>
      <c r="C33" s="99"/>
      <c r="D33" s="99"/>
      <c r="E33" s="99"/>
      <c r="F33" s="99"/>
      <c r="G33" s="99"/>
      <c r="H33" s="99"/>
      <c r="I33" s="99"/>
      <c r="J33" s="99"/>
      <c r="K33" s="99"/>
    </row>
    <row r="34" spans="2:11">
      <c r="B34" s="99"/>
      <c r="C34" s="99"/>
      <c r="D34" s="99"/>
      <c r="E34" s="99"/>
      <c r="F34" s="99"/>
      <c r="G34" s="99"/>
      <c r="H34" s="99"/>
      <c r="I34" s="99"/>
      <c r="J34" s="99"/>
      <c r="K34" s="99"/>
    </row>
    <row r="35" spans="2:11">
      <c r="B35" s="99"/>
      <c r="C35" s="99"/>
      <c r="D35" s="99"/>
      <c r="E35" s="99"/>
      <c r="F35" s="99"/>
      <c r="G35" s="99"/>
      <c r="H35" s="99"/>
      <c r="I35" s="99"/>
      <c r="J35" s="99"/>
      <c r="K35" s="99"/>
    </row>
    <row r="36" spans="2:11">
      <c r="B36" s="99"/>
      <c r="C36" s="99"/>
      <c r="D36" s="99"/>
      <c r="E36" s="99"/>
      <c r="F36" s="99"/>
      <c r="G36" s="99"/>
      <c r="H36" s="99"/>
      <c r="I36" s="99"/>
      <c r="J36" s="99"/>
      <c r="K36" s="99"/>
    </row>
    <row r="37" spans="2:11">
      <c r="B37" s="99"/>
      <c r="C37" s="99"/>
      <c r="D37" s="99"/>
      <c r="E37" s="99"/>
      <c r="F37" s="99"/>
      <c r="G37" s="99"/>
      <c r="H37" s="99"/>
      <c r="I37" s="99"/>
      <c r="J37" s="99"/>
      <c r="K37" s="99"/>
    </row>
    <row r="38" spans="2:11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11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11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11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11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11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11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11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11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11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11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B110" s="99"/>
      <c r="C110" s="99"/>
      <c r="D110" s="99"/>
      <c r="E110" s="99"/>
      <c r="F110" s="99"/>
      <c r="G110" s="99"/>
      <c r="H110" s="99"/>
      <c r="I110" s="99"/>
      <c r="J110" s="99"/>
      <c r="K110" s="99"/>
    </row>
    <row r="111" spans="2:11">
      <c r="B111" s="99"/>
      <c r="C111" s="99"/>
      <c r="D111" s="99"/>
      <c r="E111" s="99"/>
      <c r="F111" s="99"/>
      <c r="G111" s="99"/>
      <c r="H111" s="99"/>
      <c r="I111" s="99"/>
      <c r="J111" s="99"/>
      <c r="K111" s="99"/>
    </row>
    <row r="112" spans="2:11">
      <c r="B112" s="99"/>
      <c r="C112" s="99"/>
      <c r="D112" s="99"/>
      <c r="E112" s="99"/>
      <c r="F112" s="99"/>
      <c r="G112" s="99"/>
      <c r="H112" s="99"/>
      <c r="I112" s="99"/>
      <c r="J112" s="99"/>
      <c r="K112" s="99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0"/>
      <c r="G608" s="20"/>
    </row>
    <row r="609" spans="5:7">
      <c r="E609" s="20"/>
      <c r="G609" s="20"/>
    </row>
    <row r="610" spans="5:7">
      <c r="E610" s="20"/>
      <c r="G610" s="20"/>
    </row>
    <row r="611" spans="5:7">
      <c r="E611" s="20"/>
      <c r="G611" s="20"/>
    </row>
    <row r="612" spans="5:7">
      <c r="E612" s="20"/>
      <c r="G612" s="20"/>
    </row>
    <row r="613" spans="5:7">
      <c r="E613" s="20"/>
      <c r="G613" s="20"/>
    </row>
  </sheetData>
  <sheetProtection sheet="1" objects="1" scenarios="1"/>
  <mergeCells count="1">
    <mergeCell ref="B6:K6"/>
  </mergeCells>
  <phoneticPr fontId="4" type="noConversion"/>
  <dataValidations count="1">
    <dataValidation allowBlank="1" showInputMessage="1" showErrorMessage="1" sqref="C5:C1048576 A1:B1048576 AH28:XFD29 D30:XFD1048576 D28:AF29 D1:XFD27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A1:W110"/>
  <sheetViews>
    <sheetView rightToLeft="1" workbookViewId="0">
      <selection activeCell="E16" sqref="E16"/>
    </sheetView>
  </sheetViews>
  <sheetFormatPr defaultColWidth="9.140625" defaultRowHeight="18"/>
  <cols>
    <col min="1" max="1" width="9.7109375" style="126" customWidth="1"/>
    <col min="2" max="2" width="41.7109375" style="2" bestFit="1" customWidth="1"/>
    <col min="3" max="3" width="41.7109375" style="1" bestFit="1" customWidth="1"/>
    <col min="4" max="4" width="11.85546875" style="1" customWidth="1"/>
    <col min="5" max="5" width="7.140625" style="3" customWidth="1"/>
    <col min="6" max="8" width="5.7109375" style="1" customWidth="1"/>
    <col min="9" max="16384" width="9.140625" style="1"/>
  </cols>
  <sheetData>
    <row r="1" spans="1:23">
      <c r="B1" s="55" t="s">
        <v>189</v>
      </c>
      <c r="C1" s="76" t="s" vm="1">
        <v>266</v>
      </c>
    </row>
    <row r="2" spans="1:23">
      <c r="B2" s="55" t="s">
        <v>188</v>
      </c>
      <c r="C2" s="76" t="s">
        <v>267</v>
      </c>
    </row>
    <row r="3" spans="1:23">
      <c r="B3" s="55" t="s">
        <v>190</v>
      </c>
      <c r="C3" s="76" t="s">
        <v>268</v>
      </c>
    </row>
    <row r="4" spans="1:23">
      <c r="B4" s="55" t="s">
        <v>191</v>
      </c>
      <c r="C4" s="76">
        <v>2145</v>
      </c>
    </row>
    <row r="6" spans="1:23" ht="26.25" customHeight="1">
      <c r="B6" s="196" t="s">
        <v>226</v>
      </c>
      <c r="C6" s="197"/>
      <c r="D6" s="198"/>
    </row>
    <row r="7" spans="1:23" s="3" customFormat="1" ht="31.5">
      <c r="A7" s="127"/>
      <c r="B7" s="58" t="s">
        <v>126</v>
      </c>
      <c r="C7" s="63" t="s">
        <v>117</v>
      </c>
      <c r="D7" s="64" t="s">
        <v>116</v>
      </c>
    </row>
    <row r="8" spans="1:23" s="3" customFormat="1">
      <c r="A8" s="127"/>
      <c r="B8" s="14"/>
      <c r="C8" s="31" t="s">
        <v>253</v>
      </c>
      <c r="D8" s="16" t="s">
        <v>22</v>
      </c>
    </row>
    <row r="9" spans="1:23" s="4" customFormat="1" ht="18" customHeight="1">
      <c r="A9" s="128"/>
      <c r="B9" s="17"/>
      <c r="C9" s="18" t="s">
        <v>1</v>
      </c>
      <c r="D9" s="19" t="s">
        <v>2</v>
      </c>
      <c r="E9" s="3"/>
    </row>
    <row r="10" spans="1:23" s="4" customFormat="1" ht="18" customHeight="1">
      <c r="A10" s="128"/>
      <c r="B10" s="120" t="s">
        <v>1889</v>
      </c>
      <c r="C10" s="125">
        <f>C11+C27</f>
        <v>24458.389513632108</v>
      </c>
      <c r="D10" s="99"/>
      <c r="E10" s="3"/>
    </row>
    <row r="11" spans="1:23">
      <c r="B11" s="120" t="s">
        <v>28</v>
      </c>
      <c r="C11" s="125">
        <f>SUM(C12:C25)</f>
        <v>6377.6070115116618</v>
      </c>
      <c r="D11" s="99"/>
    </row>
    <row r="12" spans="1:23">
      <c r="B12" s="121" t="s">
        <v>1888</v>
      </c>
      <c r="C12" s="122">
        <v>260.56315920137934</v>
      </c>
      <c r="D12" s="123">
        <v>46132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>
      <c r="B13" s="121" t="s">
        <v>1667</v>
      </c>
      <c r="C13" s="122">
        <v>496.2138380626597</v>
      </c>
      <c r="D13" s="123">
        <v>46631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>
      <c r="B14" s="121" t="s">
        <v>1911</v>
      </c>
      <c r="C14" s="122">
        <v>1332.25845</v>
      </c>
      <c r="D14" s="123">
        <v>46100</v>
      </c>
    </row>
    <row r="15" spans="1:23">
      <c r="B15" s="121" t="s">
        <v>1912</v>
      </c>
      <c r="C15" s="122">
        <v>455.1704084872548</v>
      </c>
      <c r="D15" s="123">
        <v>43830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>
      <c r="B16" s="121" t="s">
        <v>1913</v>
      </c>
      <c r="C16" s="122">
        <v>153.617495760368</v>
      </c>
      <c r="D16" s="123">
        <v>43830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2:23">
      <c r="B17" s="121" t="s">
        <v>1914</v>
      </c>
      <c r="C17" s="122">
        <v>220.91306</v>
      </c>
      <c r="D17" s="123">
        <v>43824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2:23">
      <c r="B18" s="121" t="s">
        <v>1915</v>
      </c>
      <c r="C18" s="122">
        <v>710.09081000000003</v>
      </c>
      <c r="D18" s="123">
        <v>44246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2:23">
      <c r="B19" s="121" t="s">
        <v>1916</v>
      </c>
      <c r="C19" s="122">
        <v>25.294499999999999</v>
      </c>
      <c r="D19" s="123">
        <v>43948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2:23">
      <c r="B20" s="121" t="s">
        <v>1917</v>
      </c>
      <c r="C20" s="122">
        <v>165.2911</v>
      </c>
      <c r="D20" s="123">
        <v>43297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2:23">
      <c r="B21" s="121" t="s">
        <v>1918</v>
      </c>
      <c r="C21" s="122">
        <v>221.86232999999999</v>
      </c>
      <c r="D21" s="123">
        <v>43908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2:23">
      <c r="B22" s="121" t="s">
        <v>1910</v>
      </c>
      <c r="C22" s="122">
        <v>160.35874999999999</v>
      </c>
      <c r="D22" s="123">
        <v>44926</v>
      </c>
    </row>
    <row r="23" spans="2:23">
      <c r="B23" s="121" t="s">
        <v>1919</v>
      </c>
      <c r="C23" s="122">
        <v>342.81599999999997</v>
      </c>
      <c r="D23" s="123">
        <v>43800</v>
      </c>
    </row>
    <row r="24" spans="2:23">
      <c r="B24" s="121" t="s">
        <v>1920</v>
      </c>
      <c r="C24" s="122">
        <v>837.43727000000001</v>
      </c>
      <c r="D24" s="123">
        <v>44739</v>
      </c>
    </row>
    <row r="25" spans="2:23">
      <c r="B25" s="121" t="s">
        <v>1921</v>
      </c>
      <c r="C25" s="122">
        <v>995.71983999999998</v>
      </c>
      <c r="D25" s="123">
        <v>44255</v>
      </c>
    </row>
    <row r="26" spans="2:23">
      <c r="B26" s="121"/>
      <c r="C26" s="99"/>
      <c r="D26" s="99"/>
    </row>
    <row r="27" spans="2:23">
      <c r="B27" s="124" t="s">
        <v>1890</v>
      </c>
      <c r="C27" s="125">
        <f>SUM(C28:C55)</f>
        <v>18080.782502120444</v>
      </c>
      <c r="D27" s="99"/>
    </row>
    <row r="28" spans="2:23">
      <c r="B28" s="121" t="s">
        <v>1891</v>
      </c>
      <c r="C28" s="122">
        <v>943.03039677667334</v>
      </c>
      <c r="D28" s="123">
        <v>46601</v>
      </c>
    </row>
    <row r="29" spans="2:23">
      <c r="B29" s="121" t="s">
        <v>1892</v>
      </c>
      <c r="C29" s="122">
        <v>484.04702455106877</v>
      </c>
      <c r="D29" s="123">
        <v>44429</v>
      </c>
    </row>
    <row r="30" spans="2:23">
      <c r="B30" s="121" t="s">
        <v>1893</v>
      </c>
      <c r="C30" s="122">
        <v>827.8673000075504</v>
      </c>
      <c r="D30" s="123">
        <v>45382</v>
      </c>
    </row>
    <row r="31" spans="2:23">
      <c r="B31" s="121" t="s">
        <v>1894</v>
      </c>
      <c r="C31" s="122">
        <v>881.16448680777285</v>
      </c>
      <c r="D31" s="123">
        <v>44722</v>
      </c>
    </row>
    <row r="32" spans="2:23">
      <c r="B32" s="121" t="s">
        <v>1677</v>
      </c>
      <c r="C32" s="122">
        <v>2258.1761468639997</v>
      </c>
      <c r="D32" s="123">
        <v>50041</v>
      </c>
    </row>
    <row r="33" spans="2:4">
      <c r="B33" s="121" t="s">
        <v>1678</v>
      </c>
      <c r="C33" s="122">
        <v>211.62355636254392</v>
      </c>
      <c r="D33" s="123">
        <v>44926</v>
      </c>
    </row>
    <row r="34" spans="2:4">
      <c r="B34" s="121" t="s">
        <v>1895</v>
      </c>
      <c r="C34" s="122">
        <v>685.96591394754216</v>
      </c>
      <c r="D34" s="123">
        <v>46012</v>
      </c>
    </row>
    <row r="35" spans="2:4">
      <c r="B35" s="121" t="s">
        <v>1896</v>
      </c>
      <c r="C35" s="122">
        <v>496.76311438126021</v>
      </c>
      <c r="D35" s="123">
        <v>47026</v>
      </c>
    </row>
    <row r="36" spans="2:4">
      <c r="B36" s="121" t="s">
        <v>1897</v>
      </c>
      <c r="C36" s="122">
        <v>213.21773078244451</v>
      </c>
      <c r="D36" s="123">
        <v>46201</v>
      </c>
    </row>
    <row r="37" spans="2:4">
      <c r="B37" s="121" t="s">
        <v>1685</v>
      </c>
      <c r="C37" s="122">
        <v>-7.8638138402838936E-3</v>
      </c>
      <c r="D37" s="123">
        <v>46938</v>
      </c>
    </row>
    <row r="38" spans="2:4">
      <c r="B38" s="121" t="s">
        <v>1898</v>
      </c>
      <c r="C38" s="122">
        <v>507.63430027313228</v>
      </c>
      <c r="D38" s="123">
        <v>46938</v>
      </c>
    </row>
    <row r="39" spans="2:4">
      <c r="B39" s="121" t="s">
        <v>1686</v>
      </c>
      <c r="C39" s="122">
        <v>169.59317761414817</v>
      </c>
      <c r="D39" s="123">
        <v>46201</v>
      </c>
    </row>
    <row r="40" spans="2:4">
      <c r="B40" s="121" t="s">
        <v>1669</v>
      </c>
      <c r="C40" s="122">
        <v>528.21938279813787</v>
      </c>
      <c r="D40" s="123">
        <v>47262</v>
      </c>
    </row>
    <row r="41" spans="2:4">
      <c r="B41" s="121" t="s">
        <v>1899</v>
      </c>
      <c r="C41" s="122">
        <v>1217.6451651280001</v>
      </c>
      <c r="D41" s="123">
        <v>45485</v>
      </c>
    </row>
    <row r="42" spans="2:4">
      <c r="B42" s="121" t="s">
        <v>1900</v>
      </c>
      <c r="C42" s="122">
        <v>43.60887265692913</v>
      </c>
      <c r="D42" s="123">
        <v>46663</v>
      </c>
    </row>
    <row r="43" spans="2:4">
      <c r="B43" s="121" t="s">
        <v>1688</v>
      </c>
      <c r="C43" s="122">
        <v>1118.9095735622402</v>
      </c>
      <c r="D43" s="123">
        <v>47178</v>
      </c>
    </row>
    <row r="44" spans="2:4">
      <c r="B44" s="121" t="s">
        <v>1689</v>
      </c>
      <c r="C44" s="122">
        <v>1048.7859495120001</v>
      </c>
      <c r="D44" s="123">
        <v>45710</v>
      </c>
    </row>
    <row r="45" spans="2:4">
      <c r="B45" s="121" t="s">
        <v>1901</v>
      </c>
      <c r="C45" s="122">
        <v>1234.4232327150569</v>
      </c>
      <c r="D45" s="123">
        <v>46844</v>
      </c>
    </row>
    <row r="46" spans="2:4">
      <c r="B46" s="121" t="s">
        <v>1670</v>
      </c>
      <c r="C46" s="122">
        <v>296.75957195704518</v>
      </c>
      <c r="D46" s="123">
        <v>46600</v>
      </c>
    </row>
    <row r="47" spans="2:4">
      <c r="B47" s="121" t="s">
        <v>1902</v>
      </c>
      <c r="C47" s="122">
        <v>1023.1020492848893</v>
      </c>
      <c r="D47" s="123">
        <v>46201</v>
      </c>
    </row>
    <row r="48" spans="2:4">
      <c r="B48" s="121" t="s">
        <v>1903</v>
      </c>
      <c r="C48" s="122">
        <v>970.8332666199999</v>
      </c>
      <c r="D48" s="123">
        <v>44258</v>
      </c>
    </row>
    <row r="49" spans="2:4">
      <c r="B49" s="121" t="s">
        <v>1695</v>
      </c>
      <c r="C49" s="122">
        <v>67.759407800000005</v>
      </c>
      <c r="D49" s="123">
        <v>46938</v>
      </c>
    </row>
    <row r="50" spans="2:4">
      <c r="B50" s="121" t="s">
        <v>1904</v>
      </c>
      <c r="C50" s="122">
        <v>925.81742453629261</v>
      </c>
      <c r="D50" s="123">
        <v>44044</v>
      </c>
    </row>
    <row r="51" spans="2:4">
      <c r="B51" s="121" t="s">
        <v>1905</v>
      </c>
      <c r="C51" s="122">
        <v>440.67385957527455</v>
      </c>
      <c r="D51" s="123">
        <v>46722</v>
      </c>
    </row>
    <row r="52" spans="2:4">
      <c r="B52" s="121" t="s">
        <v>1906</v>
      </c>
      <c r="C52" s="122">
        <v>368.39495275850396</v>
      </c>
      <c r="D52" s="123">
        <v>47031</v>
      </c>
    </row>
    <row r="53" spans="2:4">
      <c r="B53" s="121" t="s">
        <v>1907</v>
      </c>
      <c r="C53" s="122">
        <v>202.38132952288876</v>
      </c>
      <c r="D53" s="123">
        <v>46054</v>
      </c>
    </row>
    <row r="54" spans="2:4">
      <c r="B54" s="121" t="s">
        <v>1908</v>
      </c>
      <c r="C54" s="122">
        <v>324.65728875888993</v>
      </c>
      <c r="D54" s="123">
        <v>47102</v>
      </c>
    </row>
    <row r="55" spans="2:4">
      <c r="B55" s="121" t="s">
        <v>1909</v>
      </c>
      <c r="C55" s="122">
        <v>589.73589038</v>
      </c>
      <c r="D55" s="123">
        <v>46482</v>
      </c>
    </row>
    <row r="56" spans="2:4">
      <c r="B56" s="99"/>
      <c r="C56" s="99"/>
      <c r="D56" s="99"/>
    </row>
    <row r="57" spans="2:4">
      <c r="B57" s="99"/>
      <c r="C57" s="99"/>
      <c r="D57" s="99"/>
    </row>
    <row r="58" spans="2:4">
      <c r="B58" s="99"/>
      <c r="C58" s="99"/>
      <c r="D58" s="99"/>
    </row>
    <row r="59" spans="2:4">
      <c r="B59" s="99"/>
      <c r="C59" s="99"/>
      <c r="D59" s="99"/>
    </row>
    <row r="60" spans="2:4">
      <c r="B60" s="99"/>
      <c r="C60" s="99"/>
      <c r="D60" s="99"/>
    </row>
    <row r="61" spans="2:4">
      <c r="B61" s="99"/>
      <c r="C61" s="99"/>
      <c r="D61" s="99"/>
    </row>
    <row r="62" spans="2:4">
      <c r="B62" s="99"/>
      <c r="C62" s="99"/>
      <c r="D62" s="99"/>
    </row>
    <row r="63" spans="2:4">
      <c r="B63" s="99"/>
      <c r="C63" s="99"/>
      <c r="D63" s="99"/>
    </row>
    <row r="64" spans="2:4">
      <c r="B64" s="99"/>
      <c r="C64" s="99"/>
      <c r="D64" s="99"/>
    </row>
    <row r="65" spans="2:4">
      <c r="B65" s="99"/>
      <c r="C65" s="99"/>
      <c r="D65" s="99"/>
    </row>
    <row r="66" spans="2:4">
      <c r="B66" s="99"/>
      <c r="C66" s="99"/>
      <c r="D66" s="99"/>
    </row>
    <row r="67" spans="2:4">
      <c r="B67" s="99"/>
      <c r="C67" s="99"/>
      <c r="D67" s="99"/>
    </row>
    <row r="68" spans="2:4">
      <c r="B68" s="99"/>
      <c r="C68" s="99"/>
      <c r="D68" s="99"/>
    </row>
    <row r="69" spans="2:4">
      <c r="B69" s="99"/>
      <c r="C69" s="99"/>
      <c r="D69" s="99"/>
    </row>
    <row r="70" spans="2:4">
      <c r="B70" s="99"/>
      <c r="C70" s="99"/>
      <c r="D70" s="99"/>
    </row>
    <row r="71" spans="2:4">
      <c r="B71" s="99"/>
      <c r="C71" s="99"/>
      <c r="D71" s="99"/>
    </row>
    <row r="72" spans="2:4">
      <c r="B72" s="99"/>
      <c r="C72" s="99"/>
      <c r="D72" s="99"/>
    </row>
    <row r="73" spans="2:4">
      <c r="B73" s="99"/>
      <c r="C73" s="99"/>
      <c r="D73" s="99"/>
    </row>
    <row r="74" spans="2:4">
      <c r="B74" s="99"/>
      <c r="C74" s="99"/>
      <c r="D74" s="99"/>
    </row>
    <row r="75" spans="2:4">
      <c r="B75" s="99"/>
      <c r="C75" s="99"/>
      <c r="D75" s="99"/>
    </row>
    <row r="76" spans="2:4">
      <c r="B76" s="99"/>
      <c r="C76" s="99"/>
      <c r="D76" s="99"/>
    </row>
    <row r="77" spans="2:4">
      <c r="B77" s="99"/>
      <c r="C77" s="99"/>
      <c r="D77" s="99"/>
    </row>
    <row r="78" spans="2:4">
      <c r="B78" s="99"/>
      <c r="C78" s="99"/>
      <c r="D78" s="99"/>
    </row>
    <row r="79" spans="2:4">
      <c r="B79" s="99"/>
      <c r="C79" s="99"/>
      <c r="D79" s="99"/>
    </row>
    <row r="80" spans="2:4">
      <c r="B80" s="99"/>
      <c r="C80" s="99"/>
      <c r="D80" s="99"/>
    </row>
    <row r="81" spans="2:4">
      <c r="B81" s="99"/>
      <c r="C81" s="99"/>
      <c r="D81" s="99"/>
    </row>
    <row r="82" spans="2:4">
      <c r="B82" s="99"/>
      <c r="C82" s="99"/>
      <c r="D82" s="99"/>
    </row>
    <row r="83" spans="2:4">
      <c r="B83" s="99"/>
      <c r="C83" s="99"/>
      <c r="D83" s="99"/>
    </row>
    <row r="84" spans="2:4">
      <c r="B84" s="99"/>
      <c r="C84" s="99"/>
      <c r="D84" s="99"/>
    </row>
    <row r="85" spans="2:4">
      <c r="B85" s="99"/>
      <c r="C85" s="99"/>
      <c r="D85" s="99"/>
    </row>
    <row r="86" spans="2:4">
      <c r="B86" s="99"/>
      <c r="C86" s="99"/>
      <c r="D86" s="99"/>
    </row>
    <row r="87" spans="2:4">
      <c r="B87" s="99"/>
      <c r="C87" s="99"/>
      <c r="D87" s="99"/>
    </row>
    <row r="88" spans="2:4">
      <c r="B88" s="99"/>
      <c r="C88" s="99"/>
      <c r="D88" s="99"/>
    </row>
    <row r="89" spans="2:4">
      <c r="B89" s="99"/>
      <c r="C89" s="99"/>
      <c r="D89" s="99"/>
    </row>
    <row r="90" spans="2:4">
      <c r="B90" s="99"/>
      <c r="C90" s="99"/>
      <c r="D90" s="99"/>
    </row>
    <row r="91" spans="2:4">
      <c r="B91" s="99"/>
      <c r="C91" s="99"/>
      <c r="D91" s="99"/>
    </row>
    <row r="92" spans="2:4">
      <c r="B92" s="99"/>
      <c r="C92" s="99"/>
      <c r="D92" s="99"/>
    </row>
    <row r="93" spans="2:4">
      <c r="B93" s="99"/>
      <c r="C93" s="99"/>
      <c r="D93" s="99"/>
    </row>
    <row r="94" spans="2:4">
      <c r="B94" s="99"/>
      <c r="C94" s="99"/>
      <c r="D94" s="99"/>
    </row>
    <row r="95" spans="2:4">
      <c r="B95" s="99"/>
      <c r="C95" s="99"/>
      <c r="D95" s="99"/>
    </row>
    <row r="96" spans="2:4">
      <c r="B96" s="99"/>
      <c r="C96" s="99"/>
      <c r="D96" s="99"/>
    </row>
    <row r="97" spans="2:4">
      <c r="B97" s="99"/>
      <c r="C97" s="99"/>
      <c r="D97" s="99"/>
    </row>
    <row r="98" spans="2:4">
      <c r="B98" s="99"/>
      <c r="C98" s="99"/>
      <c r="D98" s="99"/>
    </row>
    <row r="99" spans="2:4">
      <c r="B99" s="99"/>
      <c r="C99" s="99"/>
      <c r="D99" s="99"/>
    </row>
    <row r="100" spans="2:4">
      <c r="B100" s="99"/>
      <c r="C100" s="99"/>
      <c r="D100" s="99"/>
    </row>
    <row r="101" spans="2:4">
      <c r="B101" s="99"/>
      <c r="C101" s="99"/>
      <c r="D101" s="99"/>
    </row>
    <row r="102" spans="2:4">
      <c r="B102" s="99"/>
      <c r="C102" s="99"/>
      <c r="D102" s="99"/>
    </row>
    <row r="103" spans="2:4">
      <c r="B103" s="99"/>
      <c r="C103" s="99"/>
      <c r="D103" s="99"/>
    </row>
    <row r="104" spans="2:4">
      <c r="B104" s="99"/>
      <c r="C104" s="99"/>
      <c r="D104" s="99"/>
    </row>
    <row r="105" spans="2:4">
      <c r="B105" s="99"/>
      <c r="C105" s="99"/>
      <c r="D105" s="99"/>
    </row>
    <row r="106" spans="2:4">
      <c r="B106" s="99"/>
      <c r="C106" s="99"/>
      <c r="D106" s="99"/>
    </row>
    <row r="107" spans="2:4">
      <c r="B107" s="99"/>
      <c r="C107" s="99"/>
      <c r="D107" s="99"/>
    </row>
    <row r="108" spans="2:4">
      <c r="B108" s="99"/>
      <c r="C108" s="99"/>
      <c r="D108" s="99"/>
    </row>
    <row r="109" spans="2:4">
      <c r="B109" s="99"/>
      <c r="C109" s="99"/>
      <c r="D109" s="99"/>
    </row>
    <row r="110" spans="2:4">
      <c r="B110" s="99"/>
      <c r="C110" s="99"/>
      <c r="D110" s="99"/>
    </row>
  </sheetData>
  <sheetProtection sheet="1" objects="1" scenarios="1"/>
  <mergeCells count="1">
    <mergeCell ref="B6:D6"/>
  </mergeCells>
  <phoneticPr fontId="4" type="noConversion"/>
  <conditionalFormatting sqref="B10:B11 B28:B55">
    <cfRule type="cellIs" dxfId="3" priority="5" operator="equal">
      <formula>"NR3"</formula>
    </cfRule>
  </conditionalFormatting>
  <conditionalFormatting sqref="B12:B13">
    <cfRule type="cellIs" dxfId="2" priority="4" operator="equal">
      <formula>"NR3"</formula>
    </cfRule>
  </conditionalFormatting>
  <conditionalFormatting sqref="B26">
    <cfRule type="cellIs" dxfId="1" priority="3" operator="equal">
      <formula>"NR3"</formula>
    </cfRule>
  </conditionalFormatting>
  <conditionalFormatting sqref="B14:B25">
    <cfRule type="cellIs" dxfId="0" priority="1" operator="equal">
      <formula>"NR3"</formula>
    </cfRule>
  </conditionalFormatting>
  <dataValidations count="1">
    <dataValidation allowBlank="1" showInputMessage="1" showErrorMessage="1" sqref="J30:XFD31 B1:B11 D1:D11 C5:C11 B12:D13 D30:E1048576 D21:D29 B21:C1048576 A1:A1048576 E1:XFD29 F30:H31 F32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5" t="s">
        <v>189</v>
      </c>
      <c r="C1" s="76" t="s" vm="1">
        <v>266</v>
      </c>
    </row>
    <row r="2" spans="2:18">
      <c r="B2" s="55" t="s">
        <v>188</v>
      </c>
      <c r="C2" s="76" t="s">
        <v>267</v>
      </c>
    </row>
    <row r="3" spans="2:18">
      <c r="B3" s="55" t="s">
        <v>190</v>
      </c>
      <c r="C3" s="76" t="s">
        <v>268</v>
      </c>
    </row>
    <row r="4" spans="2:18">
      <c r="B4" s="55" t="s">
        <v>191</v>
      </c>
      <c r="C4" s="76">
        <v>2145</v>
      </c>
    </row>
    <row r="6" spans="2:18" ht="26.25" customHeight="1">
      <c r="B6" s="196" t="s">
        <v>229</v>
      </c>
      <c r="C6" s="197"/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7"/>
      <c r="P6" s="198"/>
    </row>
    <row r="7" spans="2:18" s="3" customFormat="1" ht="78.75">
      <c r="B7" s="21" t="s">
        <v>126</v>
      </c>
      <c r="C7" s="29" t="s">
        <v>50</v>
      </c>
      <c r="D7" s="29" t="s">
        <v>70</v>
      </c>
      <c r="E7" s="29" t="s">
        <v>15</v>
      </c>
      <c r="F7" s="29" t="s">
        <v>71</v>
      </c>
      <c r="G7" s="29" t="s">
        <v>112</v>
      </c>
      <c r="H7" s="29" t="s">
        <v>18</v>
      </c>
      <c r="I7" s="29" t="s">
        <v>111</v>
      </c>
      <c r="J7" s="29" t="s">
        <v>17</v>
      </c>
      <c r="K7" s="29" t="s">
        <v>227</v>
      </c>
      <c r="L7" s="29" t="s">
        <v>255</v>
      </c>
      <c r="M7" s="29" t="s">
        <v>228</v>
      </c>
      <c r="N7" s="29" t="s">
        <v>64</v>
      </c>
      <c r="O7" s="29" t="s">
        <v>192</v>
      </c>
      <c r="P7" s="30" t="s">
        <v>194</v>
      </c>
      <c r="R7" s="1"/>
    </row>
    <row r="8" spans="2:18" s="3" customFormat="1" ht="17.25" customHeight="1">
      <c r="B8" s="14"/>
      <c r="C8" s="31"/>
      <c r="D8" s="31"/>
      <c r="E8" s="31"/>
      <c r="F8" s="31"/>
      <c r="G8" s="31" t="s">
        <v>22</v>
      </c>
      <c r="H8" s="31" t="s">
        <v>21</v>
      </c>
      <c r="I8" s="31"/>
      <c r="J8" s="31" t="s">
        <v>20</v>
      </c>
      <c r="K8" s="31" t="s">
        <v>20</v>
      </c>
      <c r="L8" s="31" t="s">
        <v>257</v>
      </c>
      <c r="M8" s="31" t="s">
        <v>253</v>
      </c>
      <c r="N8" s="31" t="s">
        <v>20</v>
      </c>
      <c r="O8" s="31" t="s">
        <v>20</v>
      </c>
      <c r="P8" s="32" t="s">
        <v>20</v>
      </c>
    </row>
    <row r="9" spans="2:18" s="4" customFormat="1" ht="18" customHeight="1">
      <c r="B9" s="17"/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9" t="s">
        <v>7</v>
      </c>
      <c r="J9" s="19" t="s">
        <v>8</v>
      </c>
      <c r="K9" s="18" t="s">
        <v>9</v>
      </c>
      <c r="L9" s="18" t="s">
        <v>10</v>
      </c>
      <c r="M9" s="18" t="s">
        <v>11</v>
      </c>
      <c r="N9" s="18" t="s">
        <v>12</v>
      </c>
      <c r="O9" s="19" t="s">
        <v>13</v>
      </c>
      <c r="P9" s="19" t="s">
        <v>14</v>
      </c>
      <c r="Q9" s="5"/>
    </row>
    <row r="10" spans="2:18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5"/>
    </row>
    <row r="11" spans="2:18" ht="20.25" customHeight="1">
      <c r="B11" s="97" t="s">
        <v>265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</row>
    <row r="12" spans="2:18">
      <c r="B12" s="97" t="s">
        <v>122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</row>
    <row r="13" spans="2:18">
      <c r="B13" s="97" t="s">
        <v>256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</row>
    <row r="14" spans="2:18"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</row>
    <row r="15" spans="2:18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</row>
    <row r="16" spans="2:1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</row>
    <row r="17" spans="2:1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</row>
    <row r="18" spans="2:16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16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16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16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1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1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1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1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1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1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1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1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1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1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</row>
    <row r="32" spans="2:1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</row>
    <row r="33" spans="2:16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</row>
    <row r="34" spans="2:16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</row>
    <row r="35" spans="2:16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</row>
    <row r="36" spans="2:16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</row>
    <row r="37" spans="2:16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</row>
    <row r="38" spans="2:16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</row>
    <row r="39" spans="2:16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</row>
    <row r="40" spans="2:16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</row>
    <row r="41" spans="2:16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</row>
    <row r="42" spans="2:16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</row>
    <row r="43" spans="2:16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16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16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16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16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16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2"/>
      <c r="D397" s="1"/>
    </row>
    <row r="398" spans="2:4">
      <c r="B398" s="42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F511"/>
  <sheetViews>
    <sheetView rightToLeft="1" zoomScale="90" zoomScaleNormal="90" workbookViewId="0">
      <pane ySplit="9" topLeftCell="A10" activePane="bottomLeft" state="frozen"/>
      <selection pane="bottomLeft" activeCell="C20" sqref="C20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10.140625" style="1" bestFit="1" customWidth="1"/>
    <col min="11" max="11" width="9.140625" style="1" bestFit="1" customWidth="1"/>
    <col min="12" max="12" width="11.5703125" style="1" customWidth="1"/>
    <col min="13" max="13" width="6.7109375" style="1" customWidth="1"/>
    <col min="14" max="14" width="8.7109375" style="1" customWidth="1"/>
    <col min="15" max="15" width="10" style="1" customWidth="1"/>
    <col min="16" max="16" width="9.5703125" style="1" customWidth="1"/>
    <col min="17" max="17" width="6.140625" style="1" customWidth="1"/>
    <col min="18" max="19" width="5.7109375" style="1" customWidth="1"/>
    <col min="20" max="20" width="6.85546875" style="1" customWidth="1"/>
    <col min="21" max="21" width="6.42578125" style="1" customWidth="1"/>
    <col min="22" max="22" width="6.7109375" style="1" customWidth="1"/>
    <col min="23" max="23" width="7.28515625" style="1" customWidth="1"/>
    <col min="24" max="30" width="5.7109375" style="1" customWidth="1"/>
    <col min="31" max="31" width="3.42578125" style="1" customWidth="1"/>
    <col min="32" max="32" width="5.7109375" style="1" hidden="1" customWidth="1"/>
    <col min="33" max="33" width="10.140625" style="1" customWidth="1"/>
    <col min="34" max="34" width="13.85546875" style="1" customWidth="1"/>
    <col min="35" max="35" width="5.7109375" style="1" customWidth="1"/>
    <col min="36" max="16384" width="9.140625" style="1"/>
  </cols>
  <sheetData>
    <row r="1" spans="2:13">
      <c r="B1" s="160" t="s">
        <v>189</v>
      </c>
      <c r="C1" s="161" t="s" vm="1">
        <v>266</v>
      </c>
      <c r="D1" s="151"/>
      <c r="E1" s="151"/>
      <c r="F1" s="151"/>
      <c r="G1" s="151"/>
      <c r="H1" s="151"/>
      <c r="I1" s="151"/>
      <c r="J1" s="151"/>
      <c r="K1" s="151"/>
      <c r="L1" s="151"/>
    </row>
    <row r="2" spans="2:13">
      <c r="B2" s="160" t="s">
        <v>188</v>
      </c>
      <c r="C2" s="161" t="s">
        <v>267</v>
      </c>
      <c r="D2" s="151"/>
      <c r="E2" s="151"/>
      <c r="F2" s="151"/>
      <c r="G2" s="151"/>
      <c r="H2" s="151"/>
      <c r="I2" s="151"/>
      <c r="J2" s="151"/>
      <c r="K2" s="151"/>
      <c r="L2" s="151"/>
    </row>
    <row r="3" spans="2:13">
      <c r="B3" s="160" t="s">
        <v>190</v>
      </c>
      <c r="C3" s="161" t="s">
        <v>268</v>
      </c>
      <c r="D3" s="151"/>
      <c r="E3" s="151"/>
      <c r="F3" s="151"/>
      <c r="G3" s="151"/>
      <c r="H3" s="151"/>
      <c r="I3" s="151"/>
      <c r="J3" s="151"/>
      <c r="K3" s="151"/>
      <c r="L3" s="151"/>
    </row>
    <row r="4" spans="2:13">
      <c r="B4" s="160" t="s">
        <v>191</v>
      </c>
      <c r="C4" s="161">
        <v>2145</v>
      </c>
      <c r="D4" s="151"/>
      <c r="E4" s="151"/>
      <c r="F4" s="151"/>
      <c r="G4" s="151"/>
      <c r="H4" s="151"/>
      <c r="I4" s="151"/>
      <c r="J4" s="151"/>
      <c r="K4" s="151"/>
      <c r="L4" s="151"/>
    </row>
    <row r="6" spans="2:13" ht="26.25" customHeight="1">
      <c r="B6" s="185" t="s">
        <v>218</v>
      </c>
      <c r="C6" s="186"/>
      <c r="D6" s="186"/>
      <c r="E6" s="186"/>
      <c r="F6" s="186"/>
      <c r="G6" s="186"/>
      <c r="H6" s="186"/>
      <c r="I6" s="186"/>
      <c r="J6" s="186"/>
      <c r="K6" s="186"/>
      <c r="L6" s="186"/>
    </row>
    <row r="7" spans="2:13" s="3" customFormat="1" ht="63">
      <c r="B7" s="154" t="s">
        <v>125</v>
      </c>
      <c r="C7" s="155" t="s">
        <v>50</v>
      </c>
      <c r="D7" s="155" t="s">
        <v>127</v>
      </c>
      <c r="E7" s="155" t="s">
        <v>15</v>
      </c>
      <c r="F7" s="155" t="s">
        <v>71</v>
      </c>
      <c r="G7" s="155" t="s">
        <v>111</v>
      </c>
      <c r="H7" s="155" t="s">
        <v>17</v>
      </c>
      <c r="I7" s="155" t="s">
        <v>19</v>
      </c>
      <c r="J7" s="155" t="s">
        <v>67</v>
      </c>
      <c r="K7" s="155" t="s">
        <v>192</v>
      </c>
      <c r="L7" s="155" t="s">
        <v>193</v>
      </c>
      <c r="M7" s="1"/>
    </row>
    <row r="8" spans="2:13" s="3" customFormat="1" ht="28.5" customHeight="1">
      <c r="B8" s="156"/>
      <c r="C8" s="157"/>
      <c r="D8" s="157"/>
      <c r="E8" s="157"/>
      <c r="F8" s="157"/>
      <c r="G8" s="157"/>
      <c r="H8" s="157" t="s">
        <v>20</v>
      </c>
      <c r="I8" s="157" t="s">
        <v>20</v>
      </c>
      <c r="J8" s="157" t="s">
        <v>253</v>
      </c>
      <c r="K8" s="157" t="s">
        <v>20</v>
      </c>
      <c r="L8" s="157" t="s">
        <v>20</v>
      </c>
    </row>
    <row r="9" spans="2:13" s="4" customFormat="1" ht="18" customHeight="1">
      <c r="B9" s="158"/>
      <c r="C9" s="159" t="s">
        <v>1</v>
      </c>
      <c r="D9" s="159" t="s">
        <v>2</v>
      </c>
      <c r="E9" s="159" t="s">
        <v>3</v>
      </c>
      <c r="F9" s="159" t="s">
        <v>4</v>
      </c>
      <c r="G9" s="159" t="s">
        <v>5</v>
      </c>
      <c r="H9" s="159" t="s">
        <v>6</v>
      </c>
      <c r="I9" s="159" t="s">
        <v>7</v>
      </c>
      <c r="J9" s="159" t="s">
        <v>8</v>
      </c>
      <c r="K9" s="159" t="s">
        <v>9</v>
      </c>
      <c r="L9" s="159" t="s">
        <v>10</v>
      </c>
    </row>
    <row r="10" spans="2:13" s="132" customFormat="1" ht="18" customHeight="1">
      <c r="B10" s="162" t="s">
        <v>49</v>
      </c>
      <c r="C10" s="163"/>
      <c r="D10" s="163"/>
      <c r="E10" s="163"/>
      <c r="F10" s="163"/>
      <c r="G10" s="163"/>
      <c r="H10" s="163"/>
      <c r="I10" s="163"/>
      <c r="J10" s="169">
        <v>44738.892910000002</v>
      </c>
      <c r="K10" s="170">
        <v>1</v>
      </c>
      <c r="L10" s="170">
        <v>7.4240171050225345E-2</v>
      </c>
    </row>
    <row r="11" spans="2:13" s="133" customFormat="1">
      <c r="B11" s="164" t="s">
        <v>244</v>
      </c>
      <c r="C11" s="165"/>
      <c r="D11" s="165"/>
      <c r="E11" s="165"/>
      <c r="F11" s="165"/>
      <c r="G11" s="165"/>
      <c r="H11" s="165"/>
      <c r="I11" s="165"/>
      <c r="J11" s="171">
        <v>41332.476710000003</v>
      </c>
      <c r="K11" s="172">
        <v>0.92386006942879451</v>
      </c>
      <c r="L11" s="172">
        <v>6.8587529580866766E-2</v>
      </c>
    </row>
    <row r="12" spans="2:13" s="133" customFormat="1">
      <c r="B12" s="178" t="s">
        <v>46</v>
      </c>
      <c r="C12" s="165"/>
      <c r="D12" s="165"/>
      <c r="E12" s="165"/>
      <c r="F12" s="165"/>
      <c r="G12" s="165"/>
      <c r="H12" s="165"/>
      <c r="I12" s="165"/>
      <c r="J12" s="171">
        <v>34327.122000000003</v>
      </c>
      <c r="K12" s="172">
        <v>0.76727696568296688</v>
      </c>
      <c r="L12" s="172">
        <v>5.6962773175201348E-2</v>
      </c>
    </row>
    <row r="13" spans="2:13" s="133" customFormat="1">
      <c r="B13" s="168" t="s">
        <v>1811</v>
      </c>
      <c r="C13" s="167" t="s">
        <v>1812</v>
      </c>
      <c r="D13" s="167">
        <v>95</v>
      </c>
      <c r="E13" s="167" t="s">
        <v>1563</v>
      </c>
      <c r="F13" s="167"/>
      <c r="G13" s="175" t="s">
        <v>174</v>
      </c>
      <c r="H13" s="176">
        <v>0</v>
      </c>
      <c r="I13" s="176">
        <v>0</v>
      </c>
      <c r="J13" s="173"/>
      <c r="K13" s="174">
        <v>0</v>
      </c>
      <c r="L13" s="174">
        <v>0</v>
      </c>
    </row>
    <row r="14" spans="2:13" s="133" customFormat="1">
      <c r="B14" s="168" t="s">
        <v>1813</v>
      </c>
      <c r="C14" s="167" t="s">
        <v>1814</v>
      </c>
      <c r="D14" s="167">
        <v>12</v>
      </c>
      <c r="E14" s="167" t="s">
        <v>339</v>
      </c>
      <c r="F14" s="167" t="s">
        <v>340</v>
      </c>
      <c r="G14" s="175" t="s">
        <v>174</v>
      </c>
      <c r="H14" s="176">
        <v>0</v>
      </c>
      <c r="I14" s="176">
        <v>0</v>
      </c>
      <c r="J14" s="173">
        <v>16026.864</v>
      </c>
      <c r="K14" s="174">
        <v>0.35823112637679255</v>
      </c>
      <c r="L14" s="174">
        <v>2.6595140097727971E-2</v>
      </c>
    </row>
    <row r="15" spans="2:13" s="133" customFormat="1">
      <c r="B15" s="168" t="s">
        <v>1815</v>
      </c>
      <c r="C15" s="167" t="s">
        <v>1816</v>
      </c>
      <c r="D15" s="167">
        <v>10</v>
      </c>
      <c r="E15" s="167" t="s">
        <v>339</v>
      </c>
      <c r="F15" s="167" t="s">
        <v>340</v>
      </c>
      <c r="G15" s="175" t="s">
        <v>174</v>
      </c>
      <c r="H15" s="176">
        <v>0</v>
      </c>
      <c r="I15" s="176">
        <v>0</v>
      </c>
      <c r="J15" s="173">
        <v>11283.424000000001</v>
      </c>
      <c r="K15" s="174">
        <v>0.25220615142843505</v>
      </c>
      <c r="L15" s="174">
        <v>1.8723827821966056E-2</v>
      </c>
    </row>
    <row r="16" spans="2:13" s="133" customFormat="1">
      <c r="B16" s="168" t="s">
        <v>1817</v>
      </c>
      <c r="C16" s="167" t="s">
        <v>1818</v>
      </c>
      <c r="D16" s="167">
        <v>11</v>
      </c>
      <c r="E16" s="167" t="s">
        <v>372</v>
      </c>
      <c r="F16" s="167" t="s">
        <v>340</v>
      </c>
      <c r="G16" s="175" t="s">
        <v>174</v>
      </c>
      <c r="H16" s="176">
        <v>0</v>
      </c>
      <c r="I16" s="176">
        <v>0</v>
      </c>
      <c r="J16" s="173"/>
      <c r="K16" s="174">
        <v>0</v>
      </c>
      <c r="L16" s="174">
        <v>0</v>
      </c>
    </row>
    <row r="17" spans="2:12" s="133" customFormat="1">
      <c r="B17" s="168" t="s">
        <v>1819</v>
      </c>
      <c r="C17" s="167" t="s">
        <v>1820</v>
      </c>
      <c r="D17" s="167">
        <v>26</v>
      </c>
      <c r="E17" s="167" t="s">
        <v>372</v>
      </c>
      <c r="F17" s="167" t="s">
        <v>340</v>
      </c>
      <c r="G17" s="175" t="s">
        <v>174</v>
      </c>
      <c r="H17" s="176">
        <v>0</v>
      </c>
      <c r="I17" s="176">
        <v>0</v>
      </c>
      <c r="J17" s="173">
        <v>7016.8339999999998</v>
      </c>
      <c r="K17" s="174">
        <v>0.15683968787773919</v>
      </c>
      <c r="L17" s="174">
        <v>1.1643805255507313E-2</v>
      </c>
    </row>
    <row r="18" spans="2:12" s="133" customFormat="1">
      <c r="B18" s="166"/>
      <c r="C18" s="167"/>
      <c r="D18" s="167"/>
      <c r="E18" s="167"/>
      <c r="F18" s="167"/>
      <c r="G18" s="167"/>
      <c r="H18" s="167"/>
      <c r="I18" s="167"/>
      <c r="J18" s="167"/>
      <c r="K18" s="174"/>
      <c r="L18" s="167"/>
    </row>
    <row r="19" spans="2:12" s="133" customFormat="1">
      <c r="B19" s="178" t="s">
        <v>47</v>
      </c>
      <c r="C19" s="165"/>
      <c r="D19" s="165"/>
      <c r="E19" s="165"/>
      <c r="F19" s="165"/>
      <c r="G19" s="165"/>
      <c r="H19" s="165"/>
      <c r="I19" s="165"/>
      <c r="J19" s="171">
        <v>6961.0086600000004</v>
      </c>
      <c r="K19" s="172">
        <v>0.15559188453776157</v>
      </c>
      <c r="L19" s="172">
        <v>1.1551168122110331E-2</v>
      </c>
    </row>
    <row r="20" spans="2:12" s="133" customFormat="1">
      <c r="B20" s="168" t="s">
        <v>1811</v>
      </c>
      <c r="C20" s="167" t="s">
        <v>1822</v>
      </c>
      <c r="D20" s="167">
        <v>95</v>
      </c>
      <c r="E20" s="167" t="s">
        <v>1563</v>
      </c>
      <c r="F20" s="167"/>
      <c r="G20" s="175" t="s">
        <v>175</v>
      </c>
      <c r="H20" s="176">
        <v>0</v>
      </c>
      <c r="I20" s="176">
        <v>0</v>
      </c>
      <c r="J20" s="173">
        <v>8.1999999999999998E-4</v>
      </c>
      <c r="K20" s="174">
        <v>1.8328571555169488E-8</v>
      </c>
      <c r="L20" s="174">
        <v>1.3607162873620776E-9</v>
      </c>
    </row>
    <row r="21" spans="2:12" s="133" customFormat="1">
      <c r="B21" s="168" t="s">
        <v>1811</v>
      </c>
      <c r="C21" s="167" t="s">
        <v>1823</v>
      </c>
      <c r="D21" s="167">
        <v>95</v>
      </c>
      <c r="E21" s="167" t="s">
        <v>1563</v>
      </c>
      <c r="F21" s="167"/>
      <c r="G21" s="175" t="s">
        <v>1824</v>
      </c>
      <c r="H21" s="176">
        <v>0</v>
      </c>
      <c r="I21" s="176">
        <v>0</v>
      </c>
      <c r="J21" s="173">
        <v>3.5999999999999997E-4</v>
      </c>
      <c r="K21" s="174">
        <v>8.0466899510500186E-9</v>
      </c>
      <c r="L21" s="174">
        <v>5.9738763835408281E-10</v>
      </c>
    </row>
    <row r="22" spans="2:12" s="133" customFormat="1">
      <c r="B22" s="168" t="s">
        <v>1811</v>
      </c>
      <c r="C22" s="167" t="s">
        <v>1825</v>
      </c>
      <c r="D22" s="167">
        <v>95</v>
      </c>
      <c r="E22" s="167" t="s">
        <v>1563</v>
      </c>
      <c r="F22" s="167"/>
      <c r="G22" s="175" t="s">
        <v>183</v>
      </c>
      <c r="H22" s="176">
        <v>0</v>
      </c>
      <c r="I22" s="176">
        <v>0</v>
      </c>
      <c r="J22" s="173">
        <v>0.61272000000000004</v>
      </c>
      <c r="K22" s="174">
        <v>1.3695466296687135E-5</v>
      </c>
      <c r="L22" s="174">
        <v>1.0167537604786491E-6</v>
      </c>
    </row>
    <row r="23" spans="2:12" s="133" customFormat="1">
      <c r="B23" s="168" t="s">
        <v>1811</v>
      </c>
      <c r="C23" s="167" t="s">
        <v>1826</v>
      </c>
      <c r="D23" s="167">
        <v>95</v>
      </c>
      <c r="E23" s="167" t="s">
        <v>1563</v>
      </c>
      <c r="F23" s="167"/>
      <c r="G23" s="175" t="s">
        <v>173</v>
      </c>
      <c r="H23" s="176">
        <v>0</v>
      </c>
      <c r="I23" s="176">
        <v>0</v>
      </c>
      <c r="J23" s="173">
        <v>0.97313000000000005</v>
      </c>
      <c r="K23" s="174">
        <v>2.1751320533514738E-5</v>
      </c>
      <c r="L23" s="174">
        <v>1.6148217569764131E-6</v>
      </c>
    </row>
    <row r="24" spans="2:12" s="133" customFormat="1">
      <c r="B24" s="168" t="s">
        <v>1813</v>
      </c>
      <c r="C24" s="167" t="s">
        <v>1827</v>
      </c>
      <c r="D24" s="167">
        <v>12</v>
      </c>
      <c r="E24" s="167" t="s">
        <v>339</v>
      </c>
      <c r="F24" s="167" t="s">
        <v>340</v>
      </c>
      <c r="G24" s="175" t="s">
        <v>176</v>
      </c>
      <c r="H24" s="176">
        <v>0</v>
      </c>
      <c r="I24" s="176">
        <v>0</v>
      </c>
      <c r="J24" s="173">
        <v>9.9942099999999989</v>
      </c>
      <c r="K24" s="174">
        <v>2.2338974771023224E-4</v>
      </c>
      <c r="L24" s="174">
        <v>1.6584493080874327E-5</v>
      </c>
    </row>
    <row r="25" spans="2:12" s="133" customFormat="1">
      <c r="B25" s="168" t="s">
        <v>1813</v>
      </c>
      <c r="C25" s="167" t="s">
        <v>1828</v>
      </c>
      <c r="D25" s="167">
        <v>12</v>
      </c>
      <c r="E25" s="167" t="s">
        <v>339</v>
      </c>
      <c r="F25" s="167" t="s">
        <v>340</v>
      </c>
      <c r="G25" s="175" t="s">
        <v>175</v>
      </c>
      <c r="H25" s="176">
        <v>0</v>
      </c>
      <c r="I25" s="176">
        <v>0</v>
      </c>
      <c r="J25" s="173">
        <v>104.47377</v>
      </c>
      <c r="K25" s="174">
        <v>2.3351889866869749E-3</v>
      </c>
      <c r="L25" s="174">
        <v>1.7336482980624343E-4</v>
      </c>
    </row>
    <row r="26" spans="2:12" s="133" customFormat="1">
      <c r="B26" s="168" t="s">
        <v>1813</v>
      </c>
      <c r="C26" s="167" t="s">
        <v>1829</v>
      </c>
      <c r="D26" s="167">
        <v>12</v>
      </c>
      <c r="E26" s="167" t="s">
        <v>339</v>
      </c>
      <c r="F26" s="167" t="s">
        <v>340</v>
      </c>
      <c r="G26" s="175" t="s">
        <v>173</v>
      </c>
      <c r="H26" s="176">
        <v>0</v>
      </c>
      <c r="I26" s="176">
        <v>0</v>
      </c>
      <c r="J26" s="173">
        <v>2699.64669</v>
      </c>
      <c r="K26" s="174">
        <v>6.0342277477245687E-2</v>
      </c>
      <c r="L26" s="174">
        <v>4.47982100147088E-3</v>
      </c>
    </row>
    <row r="27" spans="2:12" s="133" customFormat="1">
      <c r="B27" s="168" t="s">
        <v>1813</v>
      </c>
      <c r="C27" s="167" t="s">
        <v>1830</v>
      </c>
      <c r="D27" s="167">
        <v>12</v>
      </c>
      <c r="E27" s="167" t="s">
        <v>339</v>
      </c>
      <c r="F27" s="167" t="s">
        <v>340</v>
      </c>
      <c r="G27" s="175" t="s">
        <v>181</v>
      </c>
      <c r="H27" s="176">
        <v>0</v>
      </c>
      <c r="I27" s="176">
        <v>0</v>
      </c>
      <c r="J27" s="173">
        <v>0.11151000000000001</v>
      </c>
      <c r="K27" s="174">
        <v>2.4924622123377438E-6</v>
      </c>
      <c r="L27" s="174">
        <v>1.8504082098017719E-7</v>
      </c>
    </row>
    <row r="28" spans="2:12" s="133" customFormat="1">
      <c r="B28" s="168" t="s">
        <v>1815</v>
      </c>
      <c r="C28" s="167" t="s">
        <v>1831</v>
      </c>
      <c r="D28" s="167">
        <v>10</v>
      </c>
      <c r="E28" s="167" t="s">
        <v>339</v>
      </c>
      <c r="F28" s="167" t="s">
        <v>340</v>
      </c>
      <c r="G28" s="175" t="s">
        <v>175</v>
      </c>
      <c r="H28" s="176">
        <v>0</v>
      </c>
      <c r="I28" s="176">
        <v>0</v>
      </c>
      <c r="J28" s="173">
        <v>49.024760000000001</v>
      </c>
      <c r="K28" s="174">
        <v>1.0957973434573304E-3</v>
      </c>
      <c r="L28" s="174">
        <v>8.1352182214654745E-5</v>
      </c>
    </row>
    <row r="29" spans="2:12" s="133" customFormat="1">
      <c r="B29" s="168" t="s">
        <v>1815</v>
      </c>
      <c r="C29" s="167" t="s">
        <v>1832</v>
      </c>
      <c r="D29" s="167">
        <v>10</v>
      </c>
      <c r="E29" s="167" t="s">
        <v>339</v>
      </c>
      <c r="F29" s="167" t="s">
        <v>340</v>
      </c>
      <c r="G29" s="175" t="s">
        <v>173</v>
      </c>
      <c r="H29" s="176">
        <v>0</v>
      </c>
      <c r="I29" s="176">
        <v>0</v>
      </c>
      <c r="J29" s="173">
        <v>3750.9</v>
      </c>
      <c r="K29" s="174">
        <v>8.3839803714981995E-2</v>
      </c>
      <c r="L29" s="174">
        <v>6.2242813686175817E-3</v>
      </c>
    </row>
    <row r="30" spans="2:12" s="133" customFormat="1">
      <c r="B30" s="168" t="s">
        <v>1815</v>
      </c>
      <c r="C30" s="167" t="s">
        <v>1833</v>
      </c>
      <c r="D30" s="167">
        <v>10</v>
      </c>
      <c r="E30" s="167" t="s">
        <v>339</v>
      </c>
      <c r="F30" s="167" t="s">
        <v>340</v>
      </c>
      <c r="G30" s="175" t="s">
        <v>176</v>
      </c>
      <c r="H30" s="176">
        <v>0</v>
      </c>
      <c r="I30" s="176">
        <v>0</v>
      </c>
      <c r="J30" s="173">
        <v>47.802949999999996</v>
      </c>
      <c r="K30" s="174">
        <v>1.0684875483209625E-3</v>
      </c>
      <c r="L30" s="174">
        <v>7.9324698352384182E-5</v>
      </c>
    </row>
    <row r="31" spans="2:12" s="133" customFormat="1">
      <c r="B31" s="168" t="s">
        <v>1815</v>
      </c>
      <c r="C31" s="167" t="s">
        <v>1834</v>
      </c>
      <c r="D31" s="167">
        <v>10</v>
      </c>
      <c r="E31" s="167" t="s">
        <v>339</v>
      </c>
      <c r="F31" s="167" t="s">
        <v>340</v>
      </c>
      <c r="G31" s="175" t="s">
        <v>177</v>
      </c>
      <c r="H31" s="176">
        <v>0</v>
      </c>
      <c r="I31" s="176">
        <v>0</v>
      </c>
      <c r="J31" s="173">
        <v>21.515939999999997</v>
      </c>
      <c r="K31" s="174">
        <v>4.8092249495943092E-4</v>
      </c>
      <c r="L31" s="174">
        <v>3.5703768287689287E-5</v>
      </c>
    </row>
    <row r="32" spans="2:12" s="133" customFormat="1">
      <c r="B32" s="168" t="s">
        <v>1815</v>
      </c>
      <c r="C32" s="167" t="s">
        <v>1835</v>
      </c>
      <c r="D32" s="167">
        <v>10</v>
      </c>
      <c r="E32" s="167" t="s">
        <v>339</v>
      </c>
      <c r="F32" s="167" t="s">
        <v>340</v>
      </c>
      <c r="G32" s="175" t="s">
        <v>183</v>
      </c>
      <c r="H32" s="176">
        <v>0</v>
      </c>
      <c r="I32" s="176">
        <v>0</v>
      </c>
      <c r="J32" s="173">
        <v>253.32402999999999</v>
      </c>
      <c r="K32" s="174">
        <v>5.6622775737791495E-3</v>
      </c>
      <c r="L32" s="174">
        <v>4.2036845561121901E-4</v>
      </c>
    </row>
    <row r="33" spans="2:12" s="133" customFormat="1">
      <c r="B33" s="168" t="s">
        <v>1819</v>
      </c>
      <c r="C33" s="167" t="s">
        <v>1836</v>
      </c>
      <c r="D33" s="167">
        <v>26</v>
      </c>
      <c r="E33" s="167" t="s">
        <v>372</v>
      </c>
      <c r="F33" s="167" t="s">
        <v>340</v>
      </c>
      <c r="G33" s="175" t="s">
        <v>183</v>
      </c>
      <c r="H33" s="176">
        <v>0</v>
      </c>
      <c r="I33" s="176">
        <v>0</v>
      </c>
      <c r="J33" s="173">
        <v>0.39710000000000001</v>
      </c>
      <c r="K33" s="174">
        <v>8.8759460543387865E-6</v>
      </c>
      <c r="L33" s="174">
        <v>6.5895175330668423E-7</v>
      </c>
    </row>
    <row r="34" spans="2:12" s="133" customFormat="1">
      <c r="B34" s="168" t="s">
        <v>1819</v>
      </c>
      <c r="C34" s="167" t="s">
        <v>1837</v>
      </c>
      <c r="D34" s="167">
        <v>26</v>
      </c>
      <c r="E34" s="167" t="s">
        <v>372</v>
      </c>
      <c r="F34" s="167" t="s">
        <v>340</v>
      </c>
      <c r="G34" s="175" t="s">
        <v>176</v>
      </c>
      <c r="H34" s="176">
        <v>0</v>
      </c>
      <c r="I34" s="176">
        <v>0</v>
      </c>
      <c r="J34" s="173">
        <v>1.7238</v>
      </c>
      <c r="K34" s="174">
        <v>3.853023371561118E-5</v>
      </c>
      <c r="L34" s="174">
        <v>2.8604911416521335E-6</v>
      </c>
    </row>
    <row r="35" spans="2:12" s="133" customFormat="1">
      <c r="B35" s="168" t="s">
        <v>1819</v>
      </c>
      <c r="C35" s="167" t="s">
        <v>1838</v>
      </c>
      <c r="D35" s="167">
        <v>26</v>
      </c>
      <c r="E35" s="167" t="s">
        <v>372</v>
      </c>
      <c r="F35" s="167" t="s">
        <v>340</v>
      </c>
      <c r="G35" s="175" t="s">
        <v>173</v>
      </c>
      <c r="H35" s="176">
        <v>0</v>
      </c>
      <c r="I35" s="176">
        <v>0</v>
      </c>
      <c r="J35" s="173">
        <v>19.803999999999998</v>
      </c>
      <c r="K35" s="174">
        <v>4.4265735497387386E-4</v>
      </c>
      <c r="L35" s="174">
        <v>3.2862957749900714E-5</v>
      </c>
    </row>
    <row r="36" spans="2:12" s="133" customFormat="1">
      <c r="B36" s="168" t="s">
        <v>1819</v>
      </c>
      <c r="C36" s="167" t="s">
        <v>1839</v>
      </c>
      <c r="D36" s="167">
        <v>26</v>
      </c>
      <c r="E36" s="167" t="s">
        <v>372</v>
      </c>
      <c r="F36" s="167" t="s">
        <v>340</v>
      </c>
      <c r="G36" s="175" t="s">
        <v>175</v>
      </c>
      <c r="H36" s="176">
        <v>0</v>
      </c>
      <c r="I36" s="176">
        <v>0</v>
      </c>
      <c r="J36" s="173">
        <v>0.70286999999999999</v>
      </c>
      <c r="K36" s="174">
        <v>1.5710491571929243E-5</v>
      </c>
      <c r="L36" s="174">
        <v>1.1663495815831506E-6</v>
      </c>
    </row>
    <row r="37" spans="2:12" s="133" customFormat="1">
      <c r="B37" s="166"/>
      <c r="C37" s="167"/>
      <c r="D37" s="167"/>
      <c r="E37" s="167"/>
      <c r="F37" s="167"/>
      <c r="G37" s="167"/>
      <c r="H37" s="167"/>
      <c r="I37" s="167"/>
      <c r="J37" s="167"/>
      <c r="K37" s="174"/>
      <c r="L37" s="167"/>
    </row>
    <row r="38" spans="2:12" s="133" customFormat="1">
      <c r="B38" s="178" t="s">
        <v>48</v>
      </c>
      <c r="C38" s="165"/>
      <c r="D38" s="165"/>
      <c r="E38" s="165"/>
      <c r="F38" s="165"/>
      <c r="G38" s="165"/>
      <c r="H38" s="165"/>
      <c r="I38" s="165"/>
      <c r="J38" s="171">
        <v>44.346050000000005</v>
      </c>
      <c r="K38" s="172">
        <v>9.9121920806600496E-4</v>
      </c>
      <c r="L38" s="172">
        <v>7.3588283555089118E-5</v>
      </c>
    </row>
    <row r="39" spans="2:12" s="133" customFormat="1">
      <c r="B39" s="168" t="s">
        <v>1811</v>
      </c>
      <c r="C39" s="167" t="s">
        <v>1840</v>
      </c>
      <c r="D39" s="167">
        <v>95</v>
      </c>
      <c r="E39" s="167" t="s">
        <v>1563</v>
      </c>
      <c r="F39" s="167"/>
      <c r="G39" s="175" t="s">
        <v>174</v>
      </c>
      <c r="H39" s="176">
        <v>0</v>
      </c>
      <c r="I39" s="176">
        <v>0</v>
      </c>
      <c r="J39" s="173">
        <v>44.346050000000005</v>
      </c>
      <c r="K39" s="174">
        <v>9.9121920806600496E-4</v>
      </c>
      <c r="L39" s="174">
        <v>7.3588283555089118E-5</v>
      </c>
    </row>
    <row r="40" spans="2:12" s="133" customFormat="1">
      <c r="B40" s="166"/>
      <c r="C40" s="167"/>
      <c r="D40" s="167"/>
      <c r="E40" s="167"/>
      <c r="F40" s="167"/>
      <c r="G40" s="167"/>
      <c r="H40" s="167"/>
      <c r="I40" s="167"/>
      <c r="J40" s="167"/>
      <c r="K40" s="174"/>
      <c r="L40" s="167"/>
    </row>
    <row r="41" spans="2:12" s="133" customFormat="1">
      <c r="B41" s="164" t="s">
        <v>243</v>
      </c>
      <c r="C41" s="165"/>
      <c r="D41" s="165"/>
      <c r="E41" s="165"/>
      <c r="F41" s="165"/>
      <c r="G41" s="165"/>
      <c r="H41" s="165"/>
      <c r="I41" s="165"/>
      <c r="J41" s="171">
        <v>3406.4162000000006</v>
      </c>
      <c r="K41" s="172">
        <v>7.613993057120555E-2</v>
      </c>
      <c r="L41" s="172">
        <v>5.6526414693585823E-3</v>
      </c>
    </row>
    <row r="42" spans="2:12" s="133" customFormat="1">
      <c r="B42" s="178" t="s">
        <v>47</v>
      </c>
      <c r="C42" s="165"/>
      <c r="D42" s="165"/>
      <c r="E42" s="165"/>
      <c r="F42" s="165"/>
      <c r="G42" s="165"/>
      <c r="H42" s="165"/>
      <c r="I42" s="165"/>
      <c r="J42" s="171">
        <v>3406.4162000000006</v>
      </c>
      <c r="K42" s="172">
        <v>7.613993057120555E-2</v>
      </c>
      <c r="L42" s="172">
        <v>5.6526414693585823E-3</v>
      </c>
    </row>
    <row r="43" spans="2:12" s="133" customFormat="1">
      <c r="B43" s="168" t="s">
        <v>1841</v>
      </c>
      <c r="C43" s="167" t="s">
        <v>1842</v>
      </c>
      <c r="D43" s="167">
        <v>91</v>
      </c>
      <c r="E43" s="167" t="s">
        <v>1843</v>
      </c>
      <c r="F43" s="167" t="s">
        <v>1844</v>
      </c>
      <c r="G43" s="175" t="s">
        <v>180</v>
      </c>
      <c r="H43" s="176">
        <v>0</v>
      </c>
      <c r="I43" s="176">
        <v>0</v>
      </c>
      <c r="J43" s="173">
        <v>0.69567999999999997</v>
      </c>
      <c r="K43" s="174">
        <v>1.5549781292073548E-5</v>
      </c>
      <c r="L43" s="174">
        <v>1.1544184229171343E-6</v>
      </c>
    </row>
    <row r="44" spans="2:12" s="133" customFormat="1">
      <c r="B44" s="168" t="s">
        <v>1841</v>
      </c>
      <c r="C44" s="167" t="s">
        <v>1845</v>
      </c>
      <c r="D44" s="167">
        <v>91</v>
      </c>
      <c r="E44" s="167" t="s">
        <v>1843</v>
      </c>
      <c r="F44" s="167" t="s">
        <v>1844</v>
      </c>
      <c r="G44" s="175" t="s">
        <v>175</v>
      </c>
      <c r="H44" s="176">
        <v>0</v>
      </c>
      <c r="I44" s="176">
        <v>0</v>
      </c>
      <c r="J44" s="173">
        <v>716.96</v>
      </c>
      <c r="K44" s="174">
        <v>1.6025430075846728E-2</v>
      </c>
      <c r="L44" s="174">
        <v>1.189730669984287E-3</v>
      </c>
    </row>
    <row r="45" spans="2:12" s="133" customFormat="1">
      <c r="B45" s="168" t="s">
        <v>1841</v>
      </c>
      <c r="C45" s="167" t="s">
        <v>1846</v>
      </c>
      <c r="D45" s="167">
        <v>91</v>
      </c>
      <c r="E45" s="167" t="s">
        <v>1843</v>
      </c>
      <c r="F45" s="167" t="s">
        <v>1844</v>
      </c>
      <c r="G45" s="175" t="s">
        <v>182</v>
      </c>
      <c r="H45" s="176">
        <v>0</v>
      </c>
      <c r="I45" s="176">
        <v>0</v>
      </c>
      <c r="J45" s="173">
        <v>132.37</v>
      </c>
      <c r="K45" s="174">
        <v>2.958723191168031E-3</v>
      </c>
      <c r="L45" s="174">
        <v>2.1965611580258322E-4</v>
      </c>
    </row>
    <row r="46" spans="2:12" s="133" customFormat="1">
      <c r="B46" s="168" t="s">
        <v>1841</v>
      </c>
      <c r="C46" s="167" t="s">
        <v>1847</v>
      </c>
      <c r="D46" s="167">
        <v>91</v>
      </c>
      <c r="E46" s="167" t="s">
        <v>1843</v>
      </c>
      <c r="F46" s="167" t="s">
        <v>1844</v>
      </c>
      <c r="G46" s="175" t="s">
        <v>181</v>
      </c>
      <c r="H46" s="176">
        <v>0</v>
      </c>
      <c r="I46" s="176">
        <v>0</v>
      </c>
      <c r="J46" s="173">
        <v>84.487250000000003</v>
      </c>
      <c r="K46" s="174">
        <v>1.888451959907919E-3</v>
      </c>
      <c r="L46" s="174">
        <v>1.4019899652369721E-4</v>
      </c>
    </row>
    <row r="47" spans="2:12" s="133" customFormat="1">
      <c r="B47" s="168" t="s">
        <v>1841</v>
      </c>
      <c r="C47" s="167" t="s">
        <v>1848</v>
      </c>
      <c r="D47" s="167">
        <v>91</v>
      </c>
      <c r="E47" s="167" t="s">
        <v>1843</v>
      </c>
      <c r="F47" s="167" t="s">
        <v>1844</v>
      </c>
      <c r="G47" s="175" t="s">
        <v>1239</v>
      </c>
      <c r="H47" s="176">
        <v>0</v>
      </c>
      <c r="I47" s="176">
        <v>0</v>
      </c>
      <c r="J47" s="173">
        <v>41.592109999999998</v>
      </c>
      <c r="K47" s="174">
        <v>9.2966337105546398E-4</v>
      </c>
      <c r="L47" s="174">
        <v>6.9018367686286754E-5</v>
      </c>
    </row>
    <row r="48" spans="2:12" s="133" customFormat="1">
      <c r="B48" s="168" t="s">
        <v>1841</v>
      </c>
      <c r="C48" s="167" t="s">
        <v>1849</v>
      </c>
      <c r="D48" s="167">
        <v>91</v>
      </c>
      <c r="E48" s="167" t="s">
        <v>1843</v>
      </c>
      <c r="F48" s="167" t="s">
        <v>1844</v>
      </c>
      <c r="G48" s="175" t="s">
        <v>173</v>
      </c>
      <c r="H48" s="176">
        <v>0</v>
      </c>
      <c r="I48" s="176">
        <v>0</v>
      </c>
      <c r="J48" s="173">
        <v>1656.64</v>
      </c>
      <c r="K48" s="174">
        <v>3.702907900140974E-2</v>
      </c>
      <c r="L48" s="174">
        <v>2.7490451588969666E-3</v>
      </c>
    </row>
    <row r="49" spans="2:12" s="133" customFormat="1">
      <c r="B49" s="168" t="s">
        <v>1841</v>
      </c>
      <c r="C49" s="167" t="s">
        <v>1850</v>
      </c>
      <c r="D49" s="167">
        <v>91</v>
      </c>
      <c r="E49" s="167" t="s">
        <v>1843</v>
      </c>
      <c r="F49" s="167" t="s">
        <v>1844</v>
      </c>
      <c r="G49" s="175" t="s">
        <v>177</v>
      </c>
      <c r="H49" s="176">
        <v>0</v>
      </c>
      <c r="I49" s="176">
        <v>0</v>
      </c>
      <c r="J49" s="173">
        <v>119.06</v>
      </c>
      <c r="K49" s="174">
        <v>2.6612191821444873E-3</v>
      </c>
      <c r="L49" s="174">
        <v>1.9756936728454753E-4</v>
      </c>
    </row>
    <row r="50" spans="2:12" s="133" customFormat="1">
      <c r="B50" s="168" t="s">
        <v>1841</v>
      </c>
      <c r="C50" s="167" t="s">
        <v>1851</v>
      </c>
      <c r="D50" s="167">
        <v>91</v>
      </c>
      <c r="E50" s="167" t="s">
        <v>1843</v>
      </c>
      <c r="F50" s="167" t="s">
        <v>1844</v>
      </c>
      <c r="G50" s="175" t="s">
        <v>183</v>
      </c>
      <c r="H50" s="176">
        <v>0</v>
      </c>
      <c r="I50" s="176">
        <v>0</v>
      </c>
      <c r="J50" s="173">
        <v>371.17</v>
      </c>
      <c r="K50" s="174">
        <v>8.2963608586978776E-3</v>
      </c>
      <c r="L50" s="174">
        <v>6.159232492441249E-4</v>
      </c>
    </row>
    <row r="51" spans="2:12" s="133" customFormat="1">
      <c r="B51" s="168" t="s">
        <v>1841</v>
      </c>
      <c r="C51" s="167" t="s">
        <v>1852</v>
      </c>
      <c r="D51" s="167">
        <v>91</v>
      </c>
      <c r="E51" s="167" t="s">
        <v>1843</v>
      </c>
      <c r="F51" s="167" t="s">
        <v>1844</v>
      </c>
      <c r="G51" s="175" t="s">
        <v>176</v>
      </c>
      <c r="H51" s="176">
        <v>0</v>
      </c>
      <c r="I51" s="176">
        <v>0</v>
      </c>
      <c r="J51" s="173">
        <v>278.55</v>
      </c>
      <c r="K51" s="174">
        <v>6.2261263496249534E-3</v>
      </c>
      <c r="L51" s="174">
        <v>4.6222868517647168E-4</v>
      </c>
    </row>
    <row r="52" spans="2:12" s="133" customFormat="1">
      <c r="B52" s="168" t="s">
        <v>1841</v>
      </c>
      <c r="C52" s="167" t="s">
        <v>1853</v>
      </c>
      <c r="D52" s="167">
        <v>91</v>
      </c>
      <c r="E52" s="167" t="s">
        <v>1843</v>
      </c>
      <c r="F52" s="167" t="s">
        <v>1844</v>
      </c>
      <c r="G52" s="175" t="s">
        <v>178</v>
      </c>
      <c r="H52" s="176">
        <v>0</v>
      </c>
      <c r="I52" s="176">
        <v>0</v>
      </c>
      <c r="J52" s="173">
        <v>4.8911600000000002</v>
      </c>
      <c r="K52" s="174">
        <v>1.0932680005827171E-4</v>
      </c>
      <c r="L52" s="174">
        <v>8.1164403366998776E-6</v>
      </c>
    </row>
    <row r="53" spans="2:12" s="133" customFormat="1">
      <c r="B53" s="166"/>
      <c r="C53" s="167"/>
      <c r="D53" s="167"/>
      <c r="E53" s="167"/>
      <c r="F53" s="167"/>
      <c r="G53" s="167"/>
      <c r="H53" s="167"/>
      <c r="I53" s="167"/>
      <c r="J53" s="167"/>
      <c r="K53" s="174"/>
      <c r="L53" s="167"/>
    </row>
    <row r="54" spans="2:12" s="133" customFormat="1">
      <c r="B54" s="181"/>
      <c r="C54" s="181"/>
      <c r="D54" s="180"/>
      <c r="E54" s="180"/>
      <c r="F54" s="180"/>
      <c r="G54" s="180"/>
      <c r="H54" s="180"/>
      <c r="I54" s="180"/>
      <c r="J54" s="180"/>
      <c r="K54" s="180"/>
      <c r="L54" s="180"/>
    </row>
    <row r="55" spans="2:12" s="133" customFormat="1">
      <c r="B55" s="181"/>
      <c r="C55" s="181"/>
      <c r="D55" s="180"/>
      <c r="E55" s="180"/>
      <c r="F55" s="180"/>
      <c r="G55" s="180"/>
      <c r="H55" s="180"/>
      <c r="I55" s="180"/>
      <c r="J55" s="180"/>
      <c r="K55" s="180"/>
      <c r="L55" s="180"/>
    </row>
    <row r="56" spans="2:12" s="133" customFormat="1">
      <c r="B56" s="181"/>
      <c r="C56" s="181"/>
      <c r="D56" s="180"/>
      <c r="E56" s="180"/>
      <c r="F56" s="180"/>
      <c r="G56" s="180"/>
      <c r="H56" s="180"/>
      <c r="I56" s="180"/>
      <c r="J56" s="180"/>
      <c r="K56" s="180"/>
      <c r="L56" s="180"/>
    </row>
    <row r="57" spans="2:12" s="133" customFormat="1">
      <c r="B57" s="177" t="s">
        <v>265</v>
      </c>
      <c r="C57" s="151"/>
      <c r="D57" s="152"/>
      <c r="E57" s="151"/>
      <c r="F57" s="151"/>
      <c r="G57" s="151"/>
      <c r="H57" s="151"/>
      <c r="I57" s="151"/>
      <c r="J57" s="180"/>
      <c r="K57" s="151"/>
      <c r="L57" s="151"/>
    </row>
    <row r="58" spans="2:12" s="133" customFormat="1">
      <c r="B58" s="179"/>
      <c r="C58" s="151"/>
      <c r="D58" s="152"/>
      <c r="E58" s="151"/>
      <c r="F58" s="151"/>
      <c r="G58" s="151"/>
      <c r="H58" s="151"/>
      <c r="I58" s="151"/>
      <c r="J58" s="180"/>
      <c r="K58" s="151"/>
      <c r="L58" s="151"/>
    </row>
    <row r="59" spans="2:12" s="133" customFormat="1">
      <c r="B59" s="151"/>
      <c r="C59" s="151"/>
      <c r="D59" s="152"/>
      <c r="E59" s="151"/>
      <c r="F59" s="151"/>
      <c r="G59" s="151"/>
      <c r="H59" s="151"/>
      <c r="I59" s="151"/>
      <c r="J59" s="180"/>
      <c r="K59" s="151"/>
      <c r="L59" s="151"/>
    </row>
    <row r="60" spans="2:12" s="133" customFormat="1">
      <c r="B60" s="151"/>
      <c r="C60" s="151"/>
      <c r="D60" s="152"/>
      <c r="E60" s="151"/>
      <c r="F60" s="151"/>
      <c r="G60" s="151"/>
      <c r="H60" s="151"/>
      <c r="I60" s="151"/>
      <c r="J60" s="180"/>
      <c r="K60" s="151"/>
      <c r="L60" s="151"/>
    </row>
    <row r="61" spans="2:12" s="133" customFormat="1">
      <c r="B61" s="151"/>
      <c r="C61" s="151"/>
      <c r="D61" s="152"/>
      <c r="E61" s="151"/>
      <c r="F61" s="151"/>
      <c r="G61" s="151"/>
      <c r="H61" s="151"/>
      <c r="I61" s="151"/>
      <c r="J61" s="180"/>
      <c r="K61" s="151"/>
      <c r="L61" s="151"/>
    </row>
    <row r="62" spans="2:12" s="133" customFormat="1">
      <c r="B62" s="151"/>
      <c r="C62" s="151"/>
      <c r="D62" s="152"/>
      <c r="E62" s="151"/>
      <c r="F62" s="151"/>
      <c r="G62" s="151"/>
      <c r="H62" s="151"/>
      <c r="I62" s="151"/>
      <c r="J62" s="180"/>
      <c r="K62" s="151"/>
      <c r="L62" s="151"/>
    </row>
    <row r="63" spans="2:12" s="133" customFormat="1">
      <c r="B63" s="151"/>
      <c r="C63" s="151"/>
      <c r="D63" s="152"/>
      <c r="E63" s="151"/>
      <c r="F63" s="151"/>
      <c r="G63" s="151"/>
      <c r="H63" s="151"/>
      <c r="I63" s="151"/>
      <c r="J63" s="180"/>
      <c r="K63" s="151"/>
      <c r="L63" s="151"/>
    </row>
    <row r="64" spans="2:12" s="133" customFormat="1">
      <c r="B64" s="151"/>
      <c r="C64" s="151"/>
      <c r="D64" s="152"/>
      <c r="E64" s="151"/>
      <c r="F64" s="151"/>
      <c r="G64" s="151"/>
      <c r="H64" s="151"/>
      <c r="I64" s="151"/>
      <c r="J64" s="180"/>
      <c r="K64" s="151"/>
      <c r="L64" s="151"/>
    </row>
    <row r="65" spans="2:10" s="133" customFormat="1">
      <c r="B65" s="134"/>
      <c r="C65" s="134"/>
      <c r="D65" s="152"/>
      <c r="E65" s="151"/>
      <c r="F65" s="151"/>
      <c r="G65" s="151"/>
      <c r="H65" s="151"/>
      <c r="I65" s="151"/>
      <c r="J65" s="180"/>
    </row>
    <row r="66" spans="2:10" s="133" customFormat="1">
      <c r="B66" s="134"/>
      <c r="C66" s="134"/>
      <c r="D66" s="152"/>
      <c r="E66" s="151"/>
      <c r="F66" s="151"/>
      <c r="G66" s="151"/>
      <c r="H66" s="151"/>
      <c r="I66" s="151"/>
      <c r="J66" s="180"/>
    </row>
    <row r="67" spans="2:10" s="133" customFormat="1">
      <c r="B67" s="134"/>
      <c r="C67" s="134"/>
      <c r="D67" s="152"/>
      <c r="E67" s="151"/>
      <c r="F67" s="151"/>
      <c r="G67" s="151"/>
      <c r="H67" s="151"/>
      <c r="I67" s="151"/>
      <c r="J67" s="180"/>
    </row>
    <row r="68" spans="2:10" s="133" customFormat="1">
      <c r="B68" s="134"/>
      <c r="C68" s="134"/>
      <c r="D68" s="152"/>
      <c r="E68" s="151"/>
      <c r="F68" s="151"/>
      <c r="G68" s="151"/>
      <c r="H68" s="151"/>
      <c r="I68" s="151"/>
      <c r="J68" s="180"/>
    </row>
    <row r="69" spans="2:10" s="133" customFormat="1">
      <c r="B69" s="134"/>
      <c r="C69" s="134"/>
      <c r="D69" s="152"/>
      <c r="E69" s="151"/>
      <c r="F69" s="151"/>
      <c r="G69" s="151"/>
      <c r="H69" s="151"/>
      <c r="I69" s="151"/>
      <c r="J69" s="180"/>
    </row>
    <row r="70" spans="2:10" s="133" customFormat="1">
      <c r="B70" s="134"/>
      <c r="C70" s="134"/>
      <c r="D70" s="152"/>
      <c r="E70" s="151"/>
      <c r="F70" s="151"/>
      <c r="G70" s="151"/>
      <c r="H70" s="151"/>
      <c r="I70" s="151"/>
      <c r="J70" s="180"/>
    </row>
    <row r="71" spans="2:10" s="133" customFormat="1">
      <c r="B71" s="134"/>
      <c r="C71" s="134"/>
      <c r="D71" s="152"/>
      <c r="E71" s="151"/>
      <c r="F71" s="151"/>
      <c r="G71" s="151"/>
      <c r="H71" s="151"/>
      <c r="I71" s="151"/>
      <c r="J71" s="180"/>
    </row>
    <row r="72" spans="2:10" s="133" customFormat="1">
      <c r="B72" s="134"/>
      <c r="C72" s="134"/>
      <c r="D72" s="152"/>
      <c r="E72" s="151"/>
      <c r="F72" s="151"/>
      <c r="G72" s="151"/>
      <c r="H72" s="151"/>
      <c r="I72" s="151"/>
      <c r="J72" s="180"/>
    </row>
    <row r="73" spans="2:10" s="133" customFormat="1">
      <c r="B73" s="134"/>
      <c r="C73" s="134"/>
      <c r="D73" s="152"/>
      <c r="E73" s="151"/>
      <c r="F73" s="151"/>
      <c r="G73" s="151"/>
      <c r="H73" s="151"/>
      <c r="I73" s="151"/>
      <c r="J73" s="180"/>
    </row>
    <row r="74" spans="2:10" s="133" customFormat="1">
      <c r="B74" s="134"/>
      <c r="C74" s="134"/>
      <c r="D74" s="152"/>
      <c r="E74" s="151"/>
      <c r="F74" s="151"/>
      <c r="G74" s="151"/>
      <c r="H74" s="151"/>
      <c r="I74" s="151"/>
      <c r="J74" s="180"/>
    </row>
    <row r="75" spans="2:10" s="133" customFormat="1">
      <c r="B75" s="134"/>
      <c r="C75" s="134"/>
      <c r="D75" s="152"/>
      <c r="E75" s="151"/>
      <c r="F75" s="151"/>
      <c r="G75" s="151"/>
      <c r="H75" s="151"/>
      <c r="I75" s="151"/>
      <c r="J75" s="180"/>
    </row>
    <row r="76" spans="2:10" s="133" customFormat="1">
      <c r="B76" s="134"/>
      <c r="C76" s="134"/>
      <c r="D76" s="152"/>
      <c r="E76" s="151"/>
      <c r="F76" s="151"/>
      <c r="G76" s="151"/>
      <c r="H76" s="151"/>
      <c r="I76" s="151"/>
      <c r="J76" s="180"/>
    </row>
    <row r="77" spans="2:10" s="133" customFormat="1">
      <c r="B77" s="134"/>
      <c r="C77" s="134"/>
      <c r="D77" s="152"/>
      <c r="E77" s="151"/>
      <c r="F77" s="151"/>
      <c r="G77" s="151"/>
      <c r="H77" s="151"/>
      <c r="I77" s="151"/>
      <c r="J77" s="180"/>
    </row>
    <row r="78" spans="2:10" s="133" customFormat="1">
      <c r="B78" s="134"/>
      <c r="C78" s="134"/>
      <c r="D78" s="152"/>
      <c r="E78" s="151"/>
      <c r="F78" s="151"/>
      <c r="G78" s="151"/>
      <c r="H78" s="151"/>
      <c r="I78" s="151"/>
      <c r="J78" s="180"/>
    </row>
    <row r="79" spans="2:10" s="133" customFormat="1">
      <c r="B79" s="134"/>
      <c r="C79" s="134"/>
      <c r="D79" s="152"/>
      <c r="E79" s="151"/>
      <c r="F79" s="151"/>
      <c r="G79" s="151"/>
      <c r="H79" s="151"/>
      <c r="I79" s="151"/>
      <c r="J79" s="180"/>
    </row>
    <row r="80" spans="2:10" s="133" customFormat="1">
      <c r="B80" s="134"/>
      <c r="C80" s="134"/>
      <c r="D80" s="152"/>
      <c r="E80" s="151"/>
      <c r="F80" s="151"/>
      <c r="G80" s="151"/>
      <c r="H80" s="151"/>
      <c r="I80" s="151"/>
      <c r="J80" s="180"/>
    </row>
    <row r="81" spans="2:10" s="133" customFormat="1">
      <c r="B81" s="134"/>
      <c r="C81" s="134"/>
      <c r="D81" s="152"/>
      <c r="E81" s="151"/>
      <c r="F81" s="151"/>
      <c r="G81" s="151"/>
      <c r="H81" s="151"/>
      <c r="I81" s="151"/>
      <c r="J81" s="180"/>
    </row>
    <row r="82" spans="2:10" s="133" customFormat="1">
      <c r="B82" s="134"/>
      <c r="C82" s="134"/>
      <c r="D82" s="152"/>
      <c r="E82" s="151"/>
      <c r="F82" s="151"/>
      <c r="G82" s="151"/>
      <c r="H82" s="151"/>
      <c r="I82" s="151"/>
      <c r="J82" s="180"/>
    </row>
    <row r="83" spans="2:10" s="133" customFormat="1">
      <c r="B83" s="134"/>
      <c r="C83" s="134"/>
      <c r="D83" s="152"/>
      <c r="E83" s="151"/>
      <c r="F83" s="151"/>
      <c r="G83" s="151"/>
      <c r="H83" s="151"/>
      <c r="I83" s="151"/>
      <c r="J83" s="180"/>
    </row>
    <row r="84" spans="2:10" s="133" customFormat="1">
      <c r="B84" s="134"/>
      <c r="C84" s="134"/>
      <c r="D84" s="152"/>
      <c r="E84" s="151"/>
      <c r="F84" s="151"/>
      <c r="G84" s="151"/>
      <c r="H84" s="151"/>
      <c r="I84" s="151"/>
      <c r="J84" s="180"/>
    </row>
    <row r="85" spans="2:10" s="133" customFormat="1">
      <c r="B85" s="134"/>
      <c r="C85" s="134"/>
      <c r="D85" s="152"/>
      <c r="E85" s="151"/>
      <c r="F85" s="151"/>
      <c r="G85" s="151"/>
      <c r="H85" s="151"/>
      <c r="I85" s="151"/>
      <c r="J85" s="180"/>
    </row>
    <row r="86" spans="2:10" s="133" customFormat="1">
      <c r="B86" s="134"/>
      <c r="C86" s="134"/>
      <c r="D86" s="152"/>
      <c r="E86" s="151"/>
      <c r="F86" s="151"/>
      <c r="G86" s="151"/>
      <c r="H86" s="151"/>
      <c r="I86" s="151"/>
      <c r="J86" s="180"/>
    </row>
    <row r="87" spans="2:10" s="133" customFormat="1">
      <c r="B87" s="134"/>
      <c r="C87" s="134"/>
      <c r="D87" s="152"/>
      <c r="E87" s="151"/>
      <c r="F87" s="151"/>
      <c r="G87" s="151"/>
      <c r="H87" s="151"/>
      <c r="I87" s="151"/>
      <c r="J87" s="180"/>
    </row>
    <row r="88" spans="2:10" s="133" customFormat="1">
      <c r="B88" s="134"/>
      <c r="C88" s="134"/>
      <c r="D88" s="152"/>
      <c r="E88" s="151"/>
      <c r="F88" s="151"/>
      <c r="G88" s="151"/>
      <c r="H88" s="151"/>
      <c r="I88" s="151"/>
      <c r="J88" s="180"/>
    </row>
    <row r="89" spans="2:10" s="133" customFormat="1">
      <c r="B89" s="134"/>
      <c r="C89" s="134"/>
      <c r="D89" s="152"/>
      <c r="E89" s="151"/>
      <c r="F89" s="151"/>
      <c r="G89" s="151"/>
      <c r="H89" s="151"/>
      <c r="I89" s="151"/>
      <c r="J89" s="180"/>
    </row>
    <row r="90" spans="2:10" s="133" customFormat="1">
      <c r="B90" s="134"/>
      <c r="C90" s="134"/>
      <c r="D90" s="152"/>
      <c r="E90" s="151"/>
      <c r="F90" s="151"/>
      <c r="G90" s="151"/>
      <c r="H90" s="151"/>
      <c r="I90" s="151"/>
      <c r="J90" s="180"/>
    </row>
    <row r="91" spans="2:10" s="133" customFormat="1">
      <c r="B91" s="134"/>
      <c r="C91" s="134"/>
      <c r="D91" s="152"/>
      <c r="E91" s="151"/>
      <c r="F91" s="151"/>
      <c r="G91" s="151"/>
      <c r="H91" s="151"/>
      <c r="I91" s="151"/>
      <c r="J91" s="180"/>
    </row>
    <row r="92" spans="2:10" s="133" customFormat="1">
      <c r="B92" s="134"/>
      <c r="C92" s="134"/>
      <c r="D92" s="152"/>
      <c r="E92" s="151"/>
      <c r="F92" s="151"/>
      <c r="G92" s="151"/>
      <c r="H92" s="151"/>
      <c r="I92" s="151"/>
      <c r="J92" s="180"/>
    </row>
    <row r="93" spans="2:10" s="133" customFormat="1">
      <c r="B93" s="134"/>
      <c r="C93" s="134"/>
      <c r="D93" s="152"/>
      <c r="E93" s="151"/>
      <c r="F93" s="151"/>
      <c r="G93" s="151"/>
      <c r="H93" s="151"/>
      <c r="I93" s="151"/>
      <c r="J93" s="180"/>
    </row>
    <row r="94" spans="2:10" s="133" customFormat="1">
      <c r="B94" s="134"/>
      <c r="C94" s="134"/>
      <c r="D94" s="152"/>
      <c r="E94" s="151"/>
      <c r="F94" s="151"/>
      <c r="G94" s="151"/>
      <c r="H94" s="151"/>
      <c r="I94" s="151"/>
      <c r="J94" s="180"/>
    </row>
    <row r="95" spans="2:10" s="133" customFormat="1">
      <c r="B95" s="134"/>
      <c r="C95" s="134"/>
      <c r="D95" s="152"/>
      <c r="E95" s="151"/>
      <c r="F95" s="151"/>
      <c r="G95" s="151"/>
      <c r="H95" s="151"/>
      <c r="I95" s="151"/>
      <c r="J95" s="180"/>
    </row>
    <row r="96" spans="2:10" s="133" customFormat="1">
      <c r="B96" s="134"/>
      <c r="C96" s="134"/>
      <c r="D96" s="152"/>
      <c r="E96" s="151"/>
      <c r="F96" s="151"/>
      <c r="G96" s="151"/>
      <c r="H96" s="151"/>
      <c r="I96" s="151"/>
      <c r="J96" s="180"/>
    </row>
    <row r="97" spans="2:10" s="133" customFormat="1">
      <c r="B97" s="134"/>
      <c r="C97" s="134"/>
      <c r="D97" s="152"/>
      <c r="E97" s="151"/>
      <c r="F97" s="151"/>
      <c r="G97" s="151"/>
      <c r="H97" s="151"/>
      <c r="I97" s="151"/>
      <c r="J97" s="180"/>
    </row>
    <row r="98" spans="2:10" s="133" customFormat="1">
      <c r="B98" s="134"/>
      <c r="C98" s="134"/>
      <c r="D98" s="152"/>
      <c r="E98" s="151"/>
      <c r="F98" s="151"/>
      <c r="G98" s="151"/>
      <c r="H98" s="151"/>
      <c r="I98" s="151"/>
      <c r="J98" s="180"/>
    </row>
    <row r="99" spans="2:10" s="133" customFormat="1">
      <c r="B99" s="134"/>
      <c r="C99" s="134"/>
      <c r="D99" s="152"/>
      <c r="E99" s="151"/>
      <c r="F99" s="151"/>
      <c r="G99" s="151"/>
      <c r="H99" s="151"/>
      <c r="I99" s="151"/>
      <c r="J99" s="180"/>
    </row>
    <row r="100" spans="2:10" s="133" customFormat="1">
      <c r="B100" s="134"/>
      <c r="C100" s="134"/>
      <c r="D100" s="152"/>
      <c r="E100" s="151"/>
      <c r="F100" s="151"/>
      <c r="G100" s="151"/>
      <c r="H100" s="151"/>
      <c r="I100" s="151"/>
      <c r="J100" s="180"/>
    </row>
    <row r="101" spans="2:10" s="133" customFormat="1">
      <c r="B101" s="134"/>
      <c r="C101" s="134"/>
      <c r="D101" s="152"/>
      <c r="E101" s="151"/>
      <c r="F101" s="151"/>
      <c r="G101" s="151"/>
      <c r="H101" s="151"/>
      <c r="I101" s="151"/>
      <c r="J101" s="180"/>
    </row>
    <row r="102" spans="2:10" s="133" customFormat="1">
      <c r="B102" s="134"/>
      <c r="C102" s="134"/>
      <c r="D102" s="152"/>
      <c r="E102" s="151"/>
      <c r="F102" s="151"/>
      <c r="G102" s="151"/>
      <c r="H102" s="151"/>
      <c r="I102" s="151"/>
      <c r="J102" s="180"/>
    </row>
    <row r="103" spans="2:10">
      <c r="D103" s="152"/>
      <c r="E103" s="151"/>
      <c r="F103" s="151"/>
      <c r="G103" s="151"/>
      <c r="H103" s="151"/>
      <c r="I103" s="151"/>
      <c r="J103" s="180"/>
    </row>
    <row r="104" spans="2:10">
      <c r="D104" s="152"/>
      <c r="E104" s="151"/>
      <c r="F104" s="151"/>
      <c r="G104" s="151"/>
      <c r="H104" s="151"/>
      <c r="I104" s="151"/>
      <c r="J104" s="180"/>
    </row>
    <row r="105" spans="2:10">
      <c r="D105" s="152"/>
      <c r="E105" s="151"/>
      <c r="F105" s="151"/>
      <c r="G105" s="151"/>
      <c r="H105" s="151"/>
      <c r="I105" s="151"/>
      <c r="J105" s="180"/>
    </row>
    <row r="106" spans="2:10">
      <c r="D106" s="152"/>
      <c r="E106" s="151"/>
      <c r="F106" s="151"/>
      <c r="G106" s="151"/>
      <c r="H106" s="151"/>
      <c r="I106" s="151"/>
      <c r="J106" s="180"/>
    </row>
    <row r="107" spans="2:10">
      <c r="D107" s="152"/>
      <c r="E107" s="151"/>
      <c r="F107" s="151"/>
      <c r="G107" s="151"/>
      <c r="H107" s="151"/>
      <c r="I107" s="151"/>
      <c r="J107" s="180"/>
    </row>
    <row r="108" spans="2:10">
      <c r="D108" s="152"/>
      <c r="E108" s="151"/>
      <c r="F108" s="151"/>
      <c r="G108" s="151"/>
      <c r="H108" s="151"/>
      <c r="I108" s="151"/>
      <c r="J108" s="180"/>
    </row>
    <row r="109" spans="2:10">
      <c r="D109" s="152"/>
      <c r="E109" s="151"/>
      <c r="F109" s="151"/>
      <c r="G109" s="151"/>
      <c r="H109" s="151"/>
      <c r="I109" s="151"/>
      <c r="J109" s="180"/>
    </row>
    <row r="110" spans="2:10">
      <c r="D110" s="152"/>
      <c r="E110" s="151"/>
      <c r="F110" s="151"/>
      <c r="G110" s="151"/>
      <c r="H110" s="151"/>
      <c r="I110" s="151"/>
      <c r="J110" s="180"/>
    </row>
    <row r="111" spans="2:10">
      <c r="D111" s="152"/>
      <c r="E111" s="151"/>
      <c r="F111" s="151"/>
      <c r="G111" s="151"/>
      <c r="H111" s="151"/>
      <c r="I111" s="151"/>
      <c r="J111" s="180"/>
    </row>
    <row r="112" spans="2:10">
      <c r="D112" s="152"/>
      <c r="E112" s="151"/>
      <c r="F112" s="151"/>
      <c r="G112" s="151"/>
      <c r="H112" s="151"/>
      <c r="I112" s="151"/>
      <c r="J112" s="180"/>
    </row>
    <row r="113" spans="4:10">
      <c r="D113" s="152"/>
      <c r="E113" s="151"/>
      <c r="F113" s="151"/>
      <c r="G113" s="151"/>
      <c r="H113" s="151"/>
      <c r="I113" s="151"/>
      <c r="J113" s="180"/>
    </row>
    <row r="114" spans="4:10">
      <c r="D114" s="152"/>
      <c r="E114" s="151"/>
      <c r="F114" s="151"/>
      <c r="G114" s="151"/>
      <c r="H114" s="151"/>
      <c r="I114" s="151"/>
      <c r="J114" s="180"/>
    </row>
    <row r="115" spans="4:10">
      <c r="D115" s="152"/>
      <c r="E115" s="151"/>
      <c r="F115" s="151"/>
      <c r="G115" s="151"/>
      <c r="H115" s="151"/>
      <c r="I115" s="151"/>
      <c r="J115" s="180"/>
    </row>
    <row r="116" spans="4:10">
      <c r="D116" s="152"/>
      <c r="E116" s="151"/>
      <c r="F116" s="151"/>
      <c r="G116" s="151"/>
      <c r="H116" s="151"/>
      <c r="I116" s="151"/>
      <c r="J116" s="180"/>
    </row>
    <row r="117" spans="4:10">
      <c r="D117" s="152"/>
      <c r="E117" s="151"/>
      <c r="F117" s="151"/>
      <c r="G117" s="151"/>
      <c r="H117" s="151"/>
      <c r="I117" s="151"/>
      <c r="J117" s="180"/>
    </row>
    <row r="118" spans="4:10">
      <c r="D118" s="152"/>
      <c r="E118" s="151"/>
      <c r="F118" s="151"/>
      <c r="G118" s="151"/>
      <c r="H118" s="151"/>
      <c r="I118" s="151"/>
      <c r="J118" s="180"/>
    </row>
    <row r="119" spans="4:10">
      <c r="D119" s="152"/>
      <c r="E119" s="151"/>
      <c r="F119" s="151"/>
      <c r="G119" s="151"/>
      <c r="H119" s="151"/>
      <c r="I119" s="151"/>
      <c r="J119" s="180"/>
    </row>
    <row r="120" spans="4:10">
      <c r="D120" s="152"/>
      <c r="E120" s="151"/>
      <c r="F120" s="151"/>
      <c r="G120" s="151"/>
      <c r="H120" s="151"/>
      <c r="I120" s="151"/>
      <c r="J120" s="180"/>
    </row>
    <row r="121" spans="4:10">
      <c r="D121" s="152"/>
      <c r="E121" s="151"/>
      <c r="F121" s="151"/>
      <c r="G121" s="151"/>
      <c r="H121" s="151"/>
      <c r="I121" s="151"/>
      <c r="J121" s="180"/>
    </row>
    <row r="122" spans="4:10">
      <c r="D122" s="152"/>
      <c r="E122" s="151"/>
      <c r="F122" s="151"/>
      <c r="G122" s="151"/>
      <c r="H122" s="151"/>
      <c r="I122" s="151"/>
      <c r="J122" s="180"/>
    </row>
    <row r="123" spans="4:10">
      <c r="D123" s="152"/>
      <c r="E123" s="151"/>
      <c r="F123" s="151"/>
      <c r="G123" s="151"/>
      <c r="H123" s="151"/>
      <c r="I123" s="151"/>
      <c r="J123" s="180"/>
    </row>
    <row r="124" spans="4:10">
      <c r="D124" s="152"/>
      <c r="E124" s="151"/>
      <c r="F124" s="151"/>
      <c r="G124" s="151"/>
      <c r="H124" s="151"/>
      <c r="I124" s="151"/>
      <c r="J124" s="151"/>
    </row>
    <row r="125" spans="4:10">
      <c r="D125" s="152"/>
      <c r="E125" s="151"/>
      <c r="F125" s="151"/>
      <c r="G125" s="151"/>
      <c r="H125" s="151"/>
      <c r="I125" s="151"/>
      <c r="J125" s="151"/>
    </row>
    <row r="126" spans="4:10">
      <c r="D126" s="152"/>
      <c r="E126" s="151"/>
      <c r="F126" s="151"/>
      <c r="G126" s="151"/>
      <c r="H126" s="151"/>
      <c r="I126" s="151"/>
      <c r="J126" s="151"/>
    </row>
    <row r="127" spans="4:10">
      <c r="D127" s="152"/>
      <c r="E127" s="151"/>
      <c r="F127" s="151"/>
      <c r="G127" s="151"/>
      <c r="H127" s="151"/>
      <c r="I127" s="151"/>
      <c r="J127" s="151"/>
    </row>
    <row r="128" spans="4:10">
      <c r="D128" s="152"/>
      <c r="E128" s="151"/>
      <c r="F128" s="151"/>
      <c r="G128" s="151"/>
      <c r="H128" s="151"/>
      <c r="I128" s="151"/>
      <c r="J128" s="151"/>
    </row>
    <row r="129" spans="4:4">
      <c r="D129" s="152"/>
    </row>
    <row r="130" spans="4:4">
      <c r="D130" s="152"/>
    </row>
    <row r="131" spans="4:4">
      <c r="D131" s="152"/>
    </row>
    <row r="132" spans="4:4">
      <c r="D132" s="152"/>
    </row>
    <row r="133" spans="4:4">
      <c r="D133" s="152"/>
    </row>
    <row r="134" spans="4:4">
      <c r="D134" s="152"/>
    </row>
    <row r="135" spans="4:4">
      <c r="D135" s="152"/>
    </row>
    <row r="136" spans="4:4">
      <c r="D136" s="152"/>
    </row>
    <row r="137" spans="4:4">
      <c r="D137" s="152"/>
    </row>
    <row r="138" spans="4:4">
      <c r="D138" s="152"/>
    </row>
    <row r="139" spans="4:4">
      <c r="D139" s="152"/>
    </row>
    <row r="140" spans="4:4">
      <c r="D140" s="152"/>
    </row>
    <row r="141" spans="4:4">
      <c r="D141" s="152"/>
    </row>
    <row r="142" spans="4:4">
      <c r="D142" s="152"/>
    </row>
    <row r="143" spans="4:4">
      <c r="D143" s="152"/>
    </row>
    <row r="144" spans="4:4">
      <c r="D144" s="152"/>
    </row>
    <row r="145" spans="4:4">
      <c r="D145" s="152"/>
    </row>
    <row r="146" spans="4:4">
      <c r="D146" s="152"/>
    </row>
    <row r="147" spans="4:4">
      <c r="D147" s="152"/>
    </row>
    <row r="148" spans="4:4">
      <c r="D148" s="152"/>
    </row>
    <row r="149" spans="4:4">
      <c r="D149" s="152"/>
    </row>
    <row r="150" spans="4:4">
      <c r="D150" s="152"/>
    </row>
    <row r="151" spans="4:4">
      <c r="D151" s="152"/>
    </row>
    <row r="152" spans="4:4">
      <c r="D152" s="152"/>
    </row>
    <row r="153" spans="4:4">
      <c r="D153" s="152"/>
    </row>
    <row r="154" spans="4:4">
      <c r="D154" s="152"/>
    </row>
    <row r="155" spans="4:4">
      <c r="D155" s="152"/>
    </row>
    <row r="156" spans="4:4">
      <c r="D156" s="152"/>
    </row>
    <row r="157" spans="4:4">
      <c r="D157" s="152"/>
    </row>
    <row r="158" spans="4:4">
      <c r="D158" s="152"/>
    </row>
    <row r="159" spans="4:4">
      <c r="D159" s="152"/>
    </row>
    <row r="160" spans="4:4">
      <c r="D160" s="152"/>
    </row>
    <row r="161" spans="4:4">
      <c r="D161" s="152"/>
    </row>
    <row r="162" spans="4:4">
      <c r="D162" s="152"/>
    </row>
    <row r="163" spans="4:4">
      <c r="D163" s="152"/>
    </row>
    <row r="164" spans="4:4">
      <c r="D164" s="152"/>
    </row>
    <row r="165" spans="4:4">
      <c r="D165" s="152"/>
    </row>
    <row r="166" spans="4:4">
      <c r="D166" s="152"/>
    </row>
    <row r="167" spans="4:4">
      <c r="D167" s="152"/>
    </row>
    <row r="168" spans="4:4">
      <c r="D168" s="152"/>
    </row>
    <row r="169" spans="4:4">
      <c r="D169" s="152"/>
    </row>
    <row r="170" spans="4:4">
      <c r="D170" s="152"/>
    </row>
    <row r="171" spans="4:4">
      <c r="D171" s="152"/>
    </row>
    <row r="172" spans="4:4">
      <c r="D172" s="152"/>
    </row>
    <row r="173" spans="4:4">
      <c r="D173" s="152"/>
    </row>
    <row r="174" spans="4:4">
      <c r="D174" s="152"/>
    </row>
    <row r="175" spans="4:4">
      <c r="D175" s="152"/>
    </row>
    <row r="176" spans="4:4">
      <c r="D176" s="152"/>
    </row>
    <row r="177" spans="4:4">
      <c r="D177" s="152"/>
    </row>
    <row r="178" spans="4:4">
      <c r="D178" s="152"/>
    </row>
    <row r="179" spans="4:4">
      <c r="D179" s="152"/>
    </row>
    <row r="180" spans="4:4">
      <c r="D180" s="152"/>
    </row>
    <row r="181" spans="4:4">
      <c r="D181" s="152"/>
    </row>
    <row r="182" spans="4:4">
      <c r="D182" s="152"/>
    </row>
    <row r="183" spans="4:4">
      <c r="D183" s="152"/>
    </row>
    <row r="184" spans="4:4">
      <c r="D184" s="152"/>
    </row>
    <row r="185" spans="4:4">
      <c r="D185" s="152"/>
    </row>
    <row r="186" spans="4:4">
      <c r="D186" s="152"/>
    </row>
    <row r="187" spans="4:4">
      <c r="D187" s="152"/>
    </row>
    <row r="188" spans="4:4">
      <c r="D188" s="152"/>
    </row>
    <row r="189" spans="4:4">
      <c r="D189" s="152"/>
    </row>
    <row r="190" spans="4:4">
      <c r="D190" s="152"/>
    </row>
    <row r="191" spans="4:4">
      <c r="D191" s="152"/>
    </row>
    <row r="192" spans="4:4">
      <c r="D192" s="152"/>
    </row>
    <row r="193" spans="4:4">
      <c r="D193" s="152"/>
    </row>
    <row r="194" spans="4:4">
      <c r="D194" s="152"/>
    </row>
    <row r="195" spans="4:4">
      <c r="D195" s="152"/>
    </row>
    <row r="196" spans="4:4">
      <c r="D196" s="152"/>
    </row>
    <row r="197" spans="4:4">
      <c r="D197" s="152"/>
    </row>
    <row r="198" spans="4:4">
      <c r="D198" s="152"/>
    </row>
    <row r="199" spans="4:4">
      <c r="D199" s="152"/>
    </row>
    <row r="200" spans="4:4">
      <c r="D200" s="152"/>
    </row>
    <row r="201" spans="4:4">
      <c r="D201" s="152"/>
    </row>
    <row r="202" spans="4:4">
      <c r="D202" s="152"/>
    </row>
    <row r="203" spans="4:4">
      <c r="D203" s="152"/>
    </row>
    <row r="204" spans="4:4">
      <c r="D204" s="152"/>
    </row>
    <row r="205" spans="4:4">
      <c r="D205" s="152"/>
    </row>
    <row r="206" spans="4:4">
      <c r="D206" s="152"/>
    </row>
    <row r="207" spans="4:4">
      <c r="D207" s="152"/>
    </row>
    <row r="208" spans="4:4">
      <c r="D208" s="152"/>
    </row>
    <row r="209" spans="4:4">
      <c r="D209" s="152"/>
    </row>
    <row r="210" spans="4:4">
      <c r="D210" s="152"/>
    </row>
    <row r="211" spans="4:4">
      <c r="D211" s="152"/>
    </row>
    <row r="212" spans="4:4">
      <c r="D212" s="152"/>
    </row>
    <row r="213" spans="4:4">
      <c r="D213" s="152"/>
    </row>
    <row r="214" spans="4:4">
      <c r="D214" s="152"/>
    </row>
    <row r="215" spans="4:4">
      <c r="D215" s="152"/>
    </row>
    <row r="216" spans="4:4">
      <c r="D216" s="152"/>
    </row>
    <row r="217" spans="4:4">
      <c r="D217" s="152"/>
    </row>
    <row r="218" spans="4:4">
      <c r="D218" s="152"/>
    </row>
    <row r="219" spans="4:4">
      <c r="D219" s="152"/>
    </row>
    <row r="220" spans="4:4">
      <c r="D220" s="152"/>
    </row>
    <row r="221" spans="4:4">
      <c r="D221" s="152"/>
    </row>
    <row r="222" spans="4:4">
      <c r="D222" s="152"/>
    </row>
    <row r="223" spans="4:4">
      <c r="D223" s="152"/>
    </row>
    <row r="224" spans="4:4">
      <c r="D224" s="152"/>
    </row>
    <row r="225" spans="4:4">
      <c r="D225" s="152"/>
    </row>
    <row r="226" spans="4:4">
      <c r="D226" s="152"/>
    </row>
    <row r="227" spans="4:4">
      <c r="D227" s="152"/>
    </row>
    <row r="228" spans="4:4">
      <c r="D228" s="152"/>
    </row>
    <row r="229" spans="4:4">
      <c r="D229" s="152"/>
    </row>
    <row r="230" spans="4:4">
      <c r="D230" s="152"/>
    </row>
    <row r="231" spans="4:4">
      <c r="D231" s="152"/>
    </row>
    <row r="232" spans="4:4">
      <c r="D232" s="152"/>
    </row>
    <row r="233" spans="4:4">
      <c r="D233" s="152"/>
    </row>
    <row r="234" spans="4:4">
      <c r="D234" s="152"/>
    </row>
    <row r="235" spans="4:4">
      <c r="D235" s="152"/>
    </row>
    <row r="236" spans="4:4">
      <c r="D236" s="152"/>
    </row>
    <row r="237" spans="4:4">
      <c r="D237" s="152"/>
    </row>
    <row r="238" spans="4:4">
      <c r="D238" s="152"/>
    </row>
    <row r="239" spans="4:4">
      <c r="D239" s="152"/>
    </row>
    <row r="240" spans="4:4">
      <c r="D240" s="152"/>
    </row>
    <row r="241" spans="4:4">
      <c r="D241" s="152"/>
    </row>
    <row r="242" spans="4:4">
      <c r="D242" s="152"/>
    </row>
    <row r="243" spans="4:4">
      <c r="D243" s="152"/>
    </row>
    <row r="244" spans="4:4">
      <c r="D244" s="152"/>
    </row>
    <row r="245" spans="4:4">
      <c r="D245" s="152"/>
    </row>
    <row r="246" spans="4:4">
      <c r="D246" s="152"/>
    </row>
    <row r="247" spans="4:4">
      <c r="D247" s="152"/>
    </row>
    <row r="248" spans="4:4">
      <c r="D248" s="152"/>
    </row>
    <row r="249" spans="4:4">
      <c r="D249" s="152"/>
    </row>
    <row r="250" spans="4:4">
      <c r="D250" s="152"/>
    </row>
    <row r="251" spans="4:4">
      <c r="D251" s="152"/>
    </row>
    <row r="252" spans="4:4">
      <c r="D252" s="152"/>
    </row>
    <row r="253" spans="4:4">
      <c r="D253" s="152"/>
    </row>
    <row r="254" spans="4:4">
      <c r="D254" s="152"/>
    </row>
    <row r="255" spans="4:4">
      <c r="D255" s="152"/>
    </row>
    <row r="256" spans="4:4">
      <c r="D256" s="152"/>
    </row>
    <row r="257" spans="4:4">
      <c r="D257" s="152"/>
    </row>
    <row r="258" spans="4:4">
      <c r="D258" s="152"/>
    </row>
    <row r="259" spans="4:4">
      <c r="D259" s="152"/>
    </row>
    <row r="260" spans="4:4">
      <c r="D260" s="152"/>
    </row>
    <row r="261" spans="4:4">
      <c r="D261" s="152"/>
    </row>
    <row r="262" spans="4:4">
      <c r="D262" s="152"/>
    </row>
    <row r="263" spans="4:4">
      <c r="D263" s="152"/>
    </row>
    <row r="264" spans="4:4">
      <c r="D264" s="152"/>
    </row>
    <row r="265" spans="4:4">
      <c r="D265" s="152"/>
    </row>
    <row r="266" spans="4:4">
      <c r="D266" s="152"/>
    </row>
    <row r="267" spans="4:4">
      <c r="D267" s="152"/>
    </row>
    <row r="268" spans="4:4">
      <c r="D268" s="152"/>
    </row>
    <row r="269" spans="4:4">
      <c r="D269" s="152"/>
    </row>
    <row r="270" spans="4:4">
      <c r="D270" s="152"/>
    </row>
    <row r="271" spans="4:4">
      <c r="D271" s="152"/>
    </row>
    <row r="272" spans="4:4">
      <c r="D272" s="152"/>
    </row>
    <row r="273" spans="4:4">
      <c r="D273" s="152"/>
    </row>
    <row r="274" spans="4:4">
      <c r="D274" s="152"/>
    </row>
    <row r="275" spans="4:4">
      <c r="D275" s="152"/>
    </row>
    <row r="276" spans="4:4">
      <c r="D276" s="152"/>
    </row>
    <row r="277" spans="4:4">
      <c r="D277" s="152"/>
    </row>
    <row r="278" spans="4:4">
      <c r="D278" s="152"/>
    </row>
    <row r="279" spans="4:4">
      <c r="D279" s="152"/>
    </row>
    <row r="280" spans="4:4">
      <c r="D280" s="152"/>
    </row>
    <row r="281" spans="4:4">
      <c r="D281" s="152"/>
    </row>
    <row r="282" spans="4:4">
      <c r="D282" s="152"/>
    </row>
    <row r="283" spans="4:4">
      <c r="D283" s="152"/>
    </row>
    <row r="284" spans="4:4">
      <c r="D284" s="152"/>
    </row>
    <row r="285" spans="4:4">
      <c r="D285" s="152"/>
    </row>
    <row r="286" spans="4:4">
      <c r="D286" s="152"/>
    </row>
    <row r="287" spans="4:4">
      <c r="D287" s="152"/>
    </row>
    <row r="288" spans="4:4">
      <c r="D288" s="152"/>
    </row>
    <row r="289" spans="4:4">
      <c r="D289" s="152"/>
    </row>
    <row r="290" spans="4:4">
      <c r="D290" s="152"/>
    </row>
    <row r="291" spans="4:4">
      <c r="D291" s="152"/>
    </row>
    <row r="292" spans="4:4">
      <c r="D292" s="152"/>
    </row>
    <row r="293" spans="4:4">
      <c r="D293" s="152"/>
    </row>
    <row r="294" spans="4:4">
      <c r="D294" s="152"/>
    </row>
    <row r="295" spans="4:4">
      <c r="D295" s="152"/>
    </row>
    <row r="296" spans="4:4">
      <c r="D296" s="152"/>
    </row>
    <row r="297" spans="4:4">
      <c r="D297" s="152"/>
    </row>
    <row r="298" spans="4:4">
      <c r="D298" s="152"/>
    </row>
    <row r="299" spans="4:4">
      <c r="D299" s="152"/>
    </row>
    <row r="300" spans="4:4">
      <c r="D300" s="152"/>
    </row>
    <row r="301" spans="4:4">
      <c r="D301" s="152"/>
    </row>
    <row r="302" spans="4:4">
      <c r="D302" s="152"/>
    </row>
    <row r="303" spans="4:4">
      <c r="D303" s="152"/>
    </row>
    <row r="304" spans="4:4">
      <c r="D304" s="152"/>
    </row>
    <row r="305" spans="4:4">
      <c r="D305" s="152"/>
    </row>
    <row r="306" spans="4:4">
      <c r="D306" s="152"/>
    </row>
    <row r="307" spans="4:4">
      <c r="D307" s="152"/>
    </row>
    <row r="308" spans="4:4">
      <c r="D308" s="152"/>
    </row>
    <row r="309" spans="4:4">
      <c r="D309" s="152"/>
    </row>
    <row r="310" spans="4:4">
      <c r="D310" s="152"/>
    </row>
    <row r="311" spans="4:4">
      <c r="D311" s="152"/>
    </row>
    <row r="312" spans="4:4">
      <c r="D312" s="152"/>
    </row>
    <row r="313" spans="4:4">
      <c r="D313" s="152"/>
    </row>
    <row r="314" spans="4:4">
      <c r="D314" s="152"/>
    </row>
    <row r="315" spans="4:4">
      <c r="D315" s="152"/>
    </row>
    <row r="316" spans="4:4">
      <c r="D316" s="152"/>
    </row>
    <row r="317" spans="4:4">
      <c r="D317" s="152"/>
    </row>
    <row r="318" spans="4:4">
      <c r="D318" s="152"/>
    </row>
    <row r="319" spans="4:4">
      <c r="D319" s="152"/>
    </row>
    <row r="320" spans="4:4">
      <c r="D320" s="152"/>
    </row>
    <row r="321" spans="4:4">
      <c r="D321" s="152"/>
    </row>
    <row r="322" spans="4:4">
      <c r="D322" s="152"/>
    </row>
    <row r="323" spans="4:4">
      <c r="D323" s="152"/>
    </row>
    <row r="324" spans="4:4">
      <c r="D324" s="152"/>
    </row>
    <row r="325" spans="4:4">
      <c r="D325" s="152"/>
    </row>
    <row r="326" spans="4:4">
      <c r="D326" s="152"/>
    </row>
    <row r="327" spans="4:4">
      <c r="D327" s="152"/>
    </row>
    <row r="328" spans="4:4">
      <c r="D328" s="152"/>
    </row>
    <row r="329" spans="4:4">
      <c r="D329" s="152"/>
    </row>
    <row r="330" spans="4:4">
      <c r="D330" s="152"/>
    </row>
    <row r="331" spans="4:4">
      <c r="D331" s="152"/>
    </row>
    <row r="332" spans="4:4">
      <c r="D332" s="152"/>
    </row>
    <row r="333" spans="4:4">
      <c r="D333" s="152"/>
    </row>
    <row r="334" spans="4:4">
      <c r="D334" s="152"/>
    </row>
    <row r="335" spans="4:4">
      <c r="D335" s="152"/>
    </row>
    <row r="336" spans="4:4">
      <c r="D336" s="152"/>
    </row>
    <row r="337" spans="4:4">
      <c r="D337" s="152"/>
    </row>
    <row r="338" spans="4:4">
      <c r="D338" s="152"/>
    </row>
    <row r="339" spans="4:4">
      <c r="D339" s="152"/>
    </row>
    <row r="340" spans="4:4">
      <c r="D340" s="152"/>
    </row>
    <row r="341" spans="4:4">
      <c r="D341" s="152"/>
    </row>
    <row r="342" spans="4:4">
      <c r="D342" s="152"/>
    </row>
    <row r="343" spans="4:4">
      <c r="D343" s="152"/>
    </row>
    <row r="344" spans="4:4">
      <c r="D344" s="152"/>
    </row>
    <row r="345" spans="4:4">
      <c r="D345" s="152"/>
    </row>
    <row r="346" spans="4:4">
      <c r="D346" s="152"/>
    </row>
    <row r="347" spans="4:4">
      <c r="D347" s="152"/>
    </row>
    <row r="348" spans="4:4">
      <c r="D348" s="152"/>
    </row>
    <row r="349" spans="4:4">
      <c r="D349" s="152"/>
    </row>
    <row r="350" spans="4:4">
      <c r="D350" s="152"/>
    </row>
    <row r="351" spans="4:4">
      <c r="D351" s="152"/>
    </row>
    <row r="352" spans="4:4">
      <c r="D352" s="152"/>
    </row>
    <row r="353" spans="4:4">
      <c r="D353" s="152"/>
    </row>
    <row r="354" spans="4:4">
      <c r="D354" s="152"/>
    </row>
    <row r="355" spans="4:4">
      <c r="D355" s="152"/>
    </row>
    <row r="356" spans="4:4">
      <c r="D356" s="152"/>
    </row>
    <row r="357" spans="4:4">
      <c r="D357" s="152"/>
    </row>
    <row r="358" spans="4:4">
      <c r="D358" s="152"/>
    </row>
    <row r="359" spans="4:4">
      <c r="D359" s="152"/>
    </row>
    <row r="360" spans="4:4">
      <c r="D360" s="152"/>
    </row>
    <row r="361" spans="4:4">
      <c r="D361" s="152"/>
    </row>
    <row r="362" spans="4:4">
      <c r="D362" s="152"/>
    </row>
    <row r="363" spans="4:4">
      <c r="D363" s="152"/>
    </row>
    <row r="364" spans="4:4">
      <c r="D364" s="152"/>
    </row>
    <row r="365" spans="4:4">
      <c r="D365" s="152"/>
    </row>
    <row r="366" spans="4:4">
      <c r="D366" s="152"/>
    </row>
    <row r="367" spans="4:4">
      <c r="D367" s="152"/>
    </row>
    <row r="368" spans="4:4">
      <c r="D368" s="152"/>
    </row>
    <row r="369" spans="4:4">
      <c r="D369" s="152"/>
    </row>
    <row r="370" spans="4:4">
      <c r="D370" s="152"/>
    </row>
    <row r="371" spans="4:4">
      <c r="D371" s="152"/>
    </row>
    <row r="372" spans="4:4">
      <c r="D372" s="152"/>
    </row>
    <row r="373" spans="4:4">
      <c r="D373" s="152"/>
    </row>
    <row r="374" spans="4:4">
      <c r="D374" s="152"/>
    </row>
    <row r="375" spans="4:4">
      <c r="D375" s="152"/>
    </row>
    <row r="376" spans="4:4">
      <c r="D376" s="152"/>
    </row>
    <row r="377" spans="4:4">
      <c r="D377" s="152"/>
    </row>
    <row r="378" spans="4:4">
      <c r="D378" s="152"/>
    </row>
    <row r="379" spans="4:4">
      <c r="D379" s="152"/>
    </row>
    <row r="380" spans="4:4">
      <c r="D380" s="152"/>
    </row>
    <row r="381" spans="4:4">
      <c r="D381" s="152"/>
    </row>
    <row r="382" spans="4:4">
      <c r="D382" s="152"/>
    </row>
    <row r="383" spans="4:4">
      <c r="D383" s="152"/>
    </row>
    <row r="384" spans="4:4">
      <c r="D384" s="152"/>
    </row>
    <row r="385" spans="4:4">
      <c r="D385" s="152"/>
    </row>
    <row r="386" spans="4:4">
      <c r="D386" s="152"/>
    </row>
    <row r="387" spans="4:4">
      <c r="D387" s="152"/>
    </row>
    <row r="388" spans="4:4">
      <c r="D388" s="152"/>
    </row>
    <row r="389" spans="4:4">
      <c r="D389" s="152"/>
    </row>
    <row r="390" spans="4:4">
      <c r="D390" s="152"/>
    </row>
    <row r="391" spans="4:4">
      <c r="D391" s="152"/>
    </row>
    <row r="392" spans="4:4">
      <c r="D392" s="152"/>
    </row>
    <row r="393" spans="4:4">
      <c r="D393" s="152"/>
    </row>
    <row r="394" spans="4:4">
      <c r="D394" s="152"/>
    </row>
    <row r="395" spans="4:4">
      <c r="D395" s="152"/>
    </row>
    <row r="396" spans="4:4">
      <c r="D396" s="152"/>
    </row>
    <row r="397" spans="4:4">
      <c r="D397" s="152"/>
    </row>
    <row r="398" spans="4:4">
      <c r="D398" s="152"/>
    </row>
    <row r="399" spans="4:4">
      <c r="D399" s="152"/>
    </row>
    <row r="400" spans="4:4">
      <c r="D400" s="152"/>
    </row>
    <row r="401" spans="4:4">
      <c r="D401" s="152"/>
    </row>
    <row r="402" spans="4:4">
      <c r="D402" s="152"/>
    </row>
    <row r="403" spans="4:4">
      <c r="D403" s="152"/>
    </row>
    <row r="404" spans="4:4">
      <c r="D404" s="152"/>
    </row>
    <row r="405" spans="4:4">
      <c r="D405" s="152"/>
    </row>
    <row r="406" spans="4:4">
      <c r="D406" s="152"/>
    </row>
    <row r="407" spans="4:4">
      <c r="D407" s="152"/>
    </row>
    <row r="408" spans="4:4">
      <c r="D408" s="152"/>
    </row>
    <row r="409" spans="4:4">
      <c r="D409" s="152"/>
    </row>
    <row r="410" spans="4:4">
      <c r="D410" s="152"/>
    </row>
    <row r="411" spans="4:4">
      <c r="D411" s="152"/>
    </row>
    <row r="412" spans="4:4">
      <c r="D412" s="152"/>
    </row>
    <row r="413" spans="4:4">
      <c r="D413" s="152"/>
    </row>
    <row r="414" spans="4:4">
      <c r="D414" s="152"/>
    </row>
    <row r="415" spans="4:4">
      <c r="D415" s="152"/>
    </row>
    <row r="416" spans="4:4">
      <c r="D416" s="152"/>
    </row>
    <row r="417" spans="4:4">
      <c r="D417" s="152"/>
    </row>
    <row r="418" spans="4:4">
      <c r="D418" s="152"/>
    </row>
    <row r="419" spans="4:4">
      <c r="D419" s="152"/>
    </row>
    <row r="420" spans="4:4">
      <c r="D420" s="152"/>
    </row>
    <row r="421" spans="4:4">
      <c r="D421" s="152"/>
    </row>
    <row r="422" spans="4:4">
      <c r="D422" s="152"/>
    </row>
    <row r="423" spans="4:4">
      <c r="D423" s="152"/>
    </row>
    <row r="424" spans="4:4">
      <c r="D424" s="152"/>
    </row>
    <row r="425" spans="4:4">
      <c r="D425" s="152"/>
    </row>
    <row r="426" spans="4:4">
      <c r="D426" s="152"/>
    </row>
    <row r="427" spans="4:4">
      <c r="D427" s="152"/>
    </row>
    <row r="428" spans="4:4">
      <c r="D428" s="152"/>
    </row>
    <row r="429" spans="4:4">
      <c r="D429" s="152"/>
    </row>
    <row r="430" spans="4:4">
      <c r="D430" s="152"/>
    </row>
    <row r="431" spans="4:4">
      <c r="D431" s="152"/>
    </row>
    <row r="432" spans="4:4">
      <c r="D432" s="152"/>
    </row>
    <row r="433" spans="4:4">
      <c r="D433" s="152"/>
    </row>
    <row r="434" spans="4:4">
      <c r="D434" s="152"/>
    </row>
    <row r="435" spans="4:4">
      <c r="D435" s="152"/>
    </row>
    <row r="436" spans="4:4">
      <c r="D436" s="152"/>
    </row>
    <row r="437" spans="4:4">
      <c r="D437" s="152"/>
    </row>
    <row r="438" spans="4:4">
      <c r="D438" s="152"/>
    </row>
    <row r="439" spans="4:4">
      <c r="D439" s="152"/>
    </row>
    <row r="440" spans="4:4">
      <c r="D440" s="152"/>
    </row>
    <row r="441" spans="4:4">
      <c r="D441" s="152"/>
    </row>
    <row r="442" spans="4:4">
      <c r="D442" s="152"/>
    </row>
    <row r="443" spans="4:4">
      <c r="D443" s="152"/>
    </row>
    <row r="444" spans="4:4">
      <c r="D444" s="152"/>
    </row>
    <row r="445" spans="4:4">
      <c r="D445" s="152"/>
    </row>
    <row r="446" spans="4:4">
      <c r="D446" s="152"/>
    </row>
    <row r="447" spans="4:4">
      <c r="D447" s="152"/>
    </row>
    <row r="448" spans="4:4">
      <c r="D448" s="152"/>
    </row>
    <row r="449" spans="4:4">
      <c r="D449" s="152"/>
    </row>
    <row r="450" spans="4:4">
      <c r="D450" s="152"/>
    </row>
    <row r="451" spans="4:4">
      <c r="D451" s="152"/>
    </row>
    <row r="452" spans="4:4">
      <c r="D452" s="152"/>
    </row>
    <row r="453" spans="4:4">
      <c r="D453" s="152"/>
    </row>
    <row r="454" spans="4:4">
      <c r="D454" s="152"/>
    </row>
    <row r="455" spans="4:4">
      <c r="D455" s="152"/>
    </row>
    <row r="456" spans="4:4">
      <c r="D456" s="152"/>
    </row>
    <row r="457" spans="4:4">
      <c r="D457" s="152"/>
    </row>
    <row r="458" spans="4:4">
      <c r="D458" s="152"/>
    </row>
    <row r="459" spans="4:4">
      <c r="D459" s="152"/>
    </row>
    <row r="460" spans="4:4">
      <c r="D460" s="152"/>
    </row>
    <row r="461" spans="4:4">
      <c r="D461" s="152"/>
    </row>
    <row r="462" spans="4:4">
      <c r="D462" s="152"/>
    </row>
    <row r="463" spans="4:4">
      <c r="D463" s="152"/>
    </row>
    <row r="464" spans="4:4">
      <c r="D464" s="152"/>
    </row>
    <row r="465" spans="4:4">
      <c r="D465" s="152"/>
    </row>
    <row r="466" spans="4:4">
      <c r="D466" s="152"/>
    </row>
    <row r="467" spans="4:4">
      <c r="D467" s="152"/>
    </row>
    <row r="468" spans="4:4">
      <c r="D468" s="152"/>
    </row>
    <row r="469" spans="4:4">
      <c r="D469" s="152"/>
    </row>
    <row r="470" spans="4:4">
      <c r="D470" s="152"/>
    </row>
    <row r="471" spans="4:4">
      <c r="D471" s="152"/>
    </row>
    <row r="472" spans="4:4">
      <c r="D472" s="152"/>
    </row>
    <row r="473" spans="4:4">
      <c r="D473" s="152"/>
    </row>
    <row r="474" spans="4:4">
      <c r="D474" s="152"/>
    </row>
    <row r="475" spans="4:4">
      <c r="D475" s="152"/>
    </row>
    <row r="476" spans="4:4">
      <c r="D476" s="152"/>
    </row>
    <row r="477" spans="4:4">
      <c r="D477" s="152"/>
    </row>
    <row r="478" spans="4:4">
      <c r="D478" s="152"/>
    </row>
    <row r="479" spans="4:4">
      <c r="D479" s="152"/>
    </row>
    <row r="480" spans="4:4">
      <c r="D480" s="152"/>
    </row>
    <row r="481" spans="4:4">
      <c r="D481" s="152"/>
    </row>
    <row r="482" spans="4:4">
      <c r="D482" s="152"/>
    </row>
    <row r="483" spans="4:4">
      <c r="D483" s="152"/>
    </row>
    <row r="484" spans="4:4">
      <c r="D484" s="152"/>
    </row>
    <row r="485" spans="4:4">
      <c r="D485" s="152"/>
    </row>
    <row r="486" spans="4:4">
      <c r="D486" s="152"/>
    </row>
    <row r="487" spans="4:4">
      <c r="D487" s="152"/>
    </row>
    <row r="488" spans="4:4">
      <c r="D488" s="152"/>
    </row>
    <row r="489" spans="4:4">
      <c r="D489" s="152"/>
    </row>
    <row r="490" spans="4:4">
      <c r="D490" s="152"/>
    </row>
    <row r="491" spans="4:4">
      <c r="D491" s="152"/>
    </row>
    <row r="492" spans="4:4">
      <c r="D492" s="152"/>
    </row>
    <row r="493" spans="4:4">
      <c r="D493" s="152"/>
    </row>
    <row r="494" spans="4:4">
      <c r="D494" s="152"/>
    </row>
    <row r="495" spans="4:4">
      <c r="D495" s="152"/>
    </row>
    <row r="496" spans="4:4">
      <c r="D496" s="152"/>
    </row>
    <row r="497" spans="4:5">
      <c r="D497" s="152"/>
      <c r="E497" s="151"/>
    </row>
    <row r="498" spans="4:5">
      <c r="D498" s="152"/>
      <c r="E498" s="151"/>
    </row>
    <row r="499" spans="4:5">
      <c r="D499" s="152"/>
      <c r="E499" s="151"/>
    </row>
    <row r="500" spans="4:5">
      <c r="D500" s="152"/>
      <c r="E500" s="151"/>
    </row>
    <row r="501" spans="4:5">
      <c r="D501" s="152"/>
      <c r="E501" s="151"/>
    </row>
    <row r="502" spans="4:5">
      <c r="D502" s="152"/>
      <c r="E502" s="151"/>
    </row>
    <row r="503" spans="4:5">
      <c r="D503" s="152"/>
      <c r="E503" s="151"/>
    </row>
    <row r="504" spans="4:5">
      <c r="D504" s="152"/>
      <c r="E504" s="151"/>
    </row>
    <row r="505" spans="4:5">
      <c r="D505" s="152"/>
      <c r="E505" s="151"/>
    </row>
    <row r="506" spans="4:5">
      <c r="D506" s="152"/>
      <c r="E506" s="151"/>
    </row>
    <row r="507" spans="4:5">
      <c r="D507" s="152"/>
      <c r="E507" s="151"/>
    </row>
    <row r="508" spans="4:5">
      <c r="D508" s="152"/>
      <c r="E508" s="151"/>
    </row>
    <row r="509" spans="4:5">
      <c r="D509" s="152"/>
      <c r="E509" s="151"/>
    </row>
    <row r="510" spans="4:5">
      <c r="D510" s="152"/>
      <c r="E510" s="151"/>
    </row>
    <row r="511" spans="4:5">
      <c r="D511" s="151"/>
      <c r="E511" s="153"/>
    </row>
  </sheetData>
  <sheetProtection sheet="1" objects="1" scenarios="1"/>
  <mergeCells count="1">
    <mergeCell ref="B6:L6"/>
  </mergeCells>
  <phoneticPr fontId="4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5" t="s">
        <v>189</v>
      </c>
      <c r="C1" s="76" t="s" vm="1">
        <v>266</v>
      </c>
    </row>
    <row r="2" spans="2:18">
      <c r="B2" s="55" t="s">
        <v>188</v>
      </c>
      <c r="C2" s="76" t="s">
        <v>267</v>
      </c>
    </row>
    <row r="3" spans="2:18">
      <c r="B3" s="55" t="s">
        <v>190</v>
      </c>
      <c r="C3" s="76" t="s">
        <v>268</v>
      </c>
    </row>
    <row r="4" spans="2:18">
      <c r="B4" s="55" t="s">
        <v>191</v>
      </c>
      <c r="C4" s="76">
        <v>2145</v>
      </c>
    </row>
    <row r="6" spans="2:18" ht="26.25" customHeight="1">
      <c r="B6" s="196" t="s">
        <v>230</v>
      </c>
      <c r="C6" s="197"/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7"/>
      <c r="P6" s="198"/>
    </row>
    <row r="7" spans="2:18" s="3" customFormat="1" ht="78.75">
      <c r="B7" s="21" t="s">
        <v>126</v>
      </c>
      <c r="C7" s="29" t="s">
        <v>50</v>
      </c>
      <c r="D7" s="29" t="s">
        <v>70</v>
      </c>
      <c r="E7" s="29" t="s">
        <v>15</v>
      </c>
      <c r="F7" s="29" t="s">
        <v>71</v>
      </c>
      <c r="G7" s="29" t="s">
        <v>112</v>
      </c>
      <c r="H7" s="29" t="s">
        <v>18</v>
      </c>
      <c r="I7" s="29" t="s">
        <v>111</v>
      </c>
      <c r="J7" s="29" t="s">
        <v>17</v>
      </c>
      <c r="K7" s="29" t="s">
        <v>227</v>
      </c>
      <c r="L7" s="29" t="s">
        <v>250</v>
      </c>
      <c r="M7" s="29" t="s">
        <v>228</v>
      </c>
      <c r="N7" s="29" t="s">
        <v>64</v>
      </c>
      <c r="O7" s="29" t="s">
        <v>192</v>
      </c>
      <c r="P7" s="30" t="s">
        <v>194</v>
      </c>
      <c r="R7" s="1"/>
    </row>
    <row r="8" spans="2:18" s="3" customFormat="1" ht="17.25" customHeight="1">
      <c r="B8" s="14"/>
      <c r="C8" s="31"/>
      <c r="D8" s="31"/>
      <c r="E8" s="31"/>
      <c r="F8" s="31"/>
      <c r="G8" s="31" t="s">
        <v>22</v>
      </c>
      <c r="H8" s="31" t="s">
        <v>21</v>
      </c>
      <c r="I8" s="31"/>
      <c r="J8" s="31" t="s">
        <v>20</v>
      </c>
      <c r="K8" s="31" t="s">
        <v>20</v>
      </c>
      <c r="L8" s="31" t="s">
        <v>257</v>
      </c>
      <c r="M8" s="31" t="s">
        <v>253</v>
      </c>
      <c r="N8" s="31" t="s">
        <v>20</v>
      </c>
      <c r="O8" s="31" t="s">
        <v>20</v>
      </c>
      <c r="P8" s="32" t="s">
        <v>20</v>
      </c>
    </row>
    <row r="9" spans="2:18" s="4" customFormat="1" ht="18" customHeight="1">
      <c r="B9" s="17"/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8" t="s">
        <v>7</v>
      </c>
      <c r="J9" s="18" t="s">
        <v>8</v>
      </c>
      <c r="K9" s="18" t="s">
        <v>9</v>
      </c>
      <c r="L9" s="18" t="s">
        <v>10</v>
      </c>
      <c r="M9" s="18" t="s">
        <v>11</v>
      </c>
      <c r="N9" s="18" t="s">
        <v>12</v>
      </c>
      <c r="O9" s="18" t="s">
        <v>13</v>
      </c>
      <c r="P9" s="19" t="s">
        <v>14</v>
      </c>
      <c r="Q9" s="5"/>
    </row>
    <row r="10" spans="2:18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5"/>
    </row>
    <row r="11" spans="2:18" ht="20.25" customHeight="1">
      <c r="B11" s="97" t="s">
        <v>265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</row>
    <row r="12" spans="2:18">
      <c r="B12" s="97" t="s">
        <v>122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</row>
    <row r="13" spans="2:18">
      <c r="B13" s="97" t="s">
        <v>256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</row>
    <row r="14" spans="2:18"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</row>
    <row r="15" spans="2:18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</row>
    <row r="16" spans="2:1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</row>
    <row r="17" spans="2:1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</row>
    <row r="18" spans="2:16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16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16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16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1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1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1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1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1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1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1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1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1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1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</row>
    <row r="32" spans="2:1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</row>
    <row r="33" spans="2:16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</row>
    <row r="34" spans="2:16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</row>
    <row r="35" spans="2:16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</row>
    <row r="36" spans="2:16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</row>
    <row r="37" spans="2:16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</row>
    <row r="38" spans="2:16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</row>
    <row r="39" spans="2:16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</row>
    <row r="40" spans="2:16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</row>
    <row r="41" spans="2:16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</row>
    <row r="42" spans="2:16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</row>
    <row r="43" spans="2:16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16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16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16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16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16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2"/>
      <c r="D397" s="1"/>
    </row>
    <row r="398" spans="2:4">
      <c r="B398" s="42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5" t="s">
        <v>189</v>
      </c>
      <c r="C1" s="76" t="s" vm="1">
        <v>266</v>
      </c>
    </row>
    <row r="2" spans="2:18">
      <c r="B2" s="55" t="s">
        <v>188</v>
      </c>
      <c r="C2" s="76" t="s">
        <v>267</v>
      </c>
    </row>
    <row r="3" spans="2:18">
      <c r="B3" s="55" t="s">
        <v>190</v>
      </c>
      <c r="C3" s="76" t="s">
        <v>268</v>
      </c>
    </row>
    <row r="4" spans="2:18">
      <c r="B4" s="55" t="s">
        <v>191</v>
      </c>
      <c r="C4" s="76">
        <v>2145</v>
      </c>
    </row>
    <row r="6" spans="2:18" ht="26.25" customHeight="1">
      <c r="B6" s="196" t="s">
        <v>232</v>
      </c>
      <c r="C6" s="197"/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7"/>
      <c r="P6" s="198"/>
    </row>
    <row r="7" spans="2:18" s="3" customFormat="1" ht="78.75">
      <c r="B7" s="21" t="s">
        <v>126</v>
      </c>
      <c r="C7" s="29" t="s">
        <v>50</v>
      </c>
      <c r="D7" s="29" t="s">
        <v>70</v>
      </c>
      <c r="E7" s="29" t="s">
        <v>15</v>
      </c>
      <c r="F7" s="29" t="s">
        <v>71</v>
      </c>
      <c r="G7" s="29" t="s">
        <v>112</v>
      </c>
      <c r="H7" s="29" t="s">
        <v>18</v>
      </c>
      <c r="I7" s="29" t="s">
        <v>111</v>
      </c>
      <c r="J7" s="29" t="s">
        <v>17</v>
      </c>
      <c r="K7" s="29" t="s">
        <v>227</v>
      </c>
      <c r="L7" s="29" t="s">
        <v>250</v>
      </c>
      <c r="M7" s="29" t="s">
        <v>228</v>
      </c>
      <c r="N7" s="29" t="s">
        <v>64</v>
      </c>
      <c r="O7" s="29" t="s">
        <v>192</v>
      </c>
      <c r="P7" s="30" t="s">
        <v>194</v>
      </c>
      <c r="R7" s="1"/>
    </row>
    <row r="8" spans="2:18" s="3" customFormat="1" ht="17.25" customHeight="1">
      <c r="B8" s="14"/>
      <c r="C8" s="31"/>
      <c r="D8" s="31"/>
      <c r="E8" s="31"/>
      <c r="F8" s="31"/>
      <c r="G8" s="31" t="s">
        <v>22</v>
      </c>
      <c r="H8" s="31" t="s">
        <v>21</v>
      </c>
      <c r="I8" s="31"/>
      <c r="J8" s="31" t="s">
        <v>20</v>
      </c>
      <c r="K8" s="31" t="s">
        <v>20</v>
      </c>
      <c r="L8" s="31" t="s">
        <v>257</v>
      </c>
      <c r="M8" s="31" t="s">
        <v>253</v>
      </c>
      <c r="N8" s="31" t="s">
        <v>20</v>
      </c>
      <c r="O8" s="31" t="s">
        <v>20</v>
      </c>
      <c r="P8" s="32" t="s">
        <v>20</v>
      </c>
    </row>
    <row r="9" spans="2:18" s="4" customFormat="1" ht="18" customHeight="1">
      <c r="B9" s="17"/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8" t="s">
        <v>7</v>
      </c>
      <c r="J9" s="18" t="s">
        <v>8</v>
      </c>
      <c r="K9" s="18" t="s">
        <v>9</v>
      </c>
      <c r="L9" s="18" t="s">
        <v>10</v>
      </c>
      <c r="M9" s="18" t="s">
        <v>11</v>
      </c>
      <c r="N9" s="18" t="s">
        <v>12</v>
      </c>
      <c r="O9" s="18" t="s">
        <v>13</v>
      </c>
      <c r="P9" s="19" t="s">
        <v>14</v>
      </c>
      <c r="Q9" s="5"/>
    </row>
    <row r="10" spans="2:18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5"/>
    </row>
    <row r="11" spans="2:18" ht="20.25" customHeight="1">
      <c r="B11" s="97" t="s">
        <v>265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</row>
    <row r="12" spans="2:18">
      <c r="B12" s="97" t="s">
        <v>122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</row>
    <row r="13" spans="2:18">
      <c r="B13" s="97" t="s">
        <v>256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</row>
    <row r="14" spans="2:18"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</row>
    <row r="15" spans="2:18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</row>
    <row r="16" spans="2:1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</row>
    <row r="17" spans="2:23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</row>
    <row r="18" spans="2:23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23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23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23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23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23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23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23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23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23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23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23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23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23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2"/>
      <c r="R31" s="2"/>
      <c r="S31" s="2"/>
      <c r="T31" s="2"/>
      <c r="U31" s="2"/>
      <c r="V31" s="2"/>
      <c r="W31" s="2"/>
    </row>
    <row r="32" spans="2:23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2"/>
      <c r="R32" s="2"/>
      <c r="S32" s="2"/>
      <c r="T32" s="2"/>
      <c r="U32" s="2"/>
      <c r="V32" s="2"/>
      <c r="W32" s="2"/>
    </row>
    <row r="33" spans="2:23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2"/>
      <c r="R33" s="2"/>
      <c r="S33" s="2"/>
      <c r="T33" s="2"/>
      <c r="U33" s="2"/>
      <c r="V33" s="2"/>
      <c r="W33" s="2"/>
    </row>
    <row r="34" spans="2:23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2"/>
      <c r="R34" s="2"/>
      <c r="S34" s="2"/>
      <c r="T34" s="2"/>
      <c r="U34" s="2"/>
      <c r="V34" s="2"/>
      <c r="W34" s="2"/>
    </row>
    <row r="35" spans="2:23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2"/>
      <c r="R35" s="2"/>
      <c r="S35" s="2"/>
      <c r="T35" s="2"/>
      <c r="U35" s="2"/>
      <c r="V35" s="2"/>
      <c r="W35" s="2"/>
    </row>
    <row r="36" spans="2:23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2"/>
      <c r="R36" s="2"/>
      <c r="S36" s="2"/>
      <c r="T36" s="2"/>
      <c r="U36" s="2"/>
      <c r="V36" s="2"/>
      <c r="W36" s="2"/>
    </row>
    <row r="37" spans="2:23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2"/>
      <c r="R37" s="2"/>
      <c r="S37" s="2"/>
      <c r="T37" s="2"/>
      <c r="U37" s="2"/>
      <c r="V37" s="2"/>
      <c r="W37" s="2"/>
    </row>
    <row r="38" spans="2:23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2"/>
      <c r="R38" s="2"/>
      <c r="S38" s="2"/>
      <c r="T38" s="2"/>
      <c r="U38" s="2"/>
      <c r="V38" s="2"/>
      <c r="W38" s="2"/>
    </row>
    <row r="39" spans="2:23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2"/>
      <c r="R39" s="2"/>
      <c r="S39" s="2"/>
      <c r="T39" s="2"/>
      <c r="U39" s="2"/>
      <c r="V39" s="2"/>
      <c r="W39" s="2"/>
    </row>
    <row r="40" spans="2:23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2"/>
      <c r="R40" s="2"/>
      <c r="S40" s="2"/>
      <c r="T40" s="2"/>
      <c r="U40" s="2"/>
      <c r="V40" s="2"/>
      <c r="W40" s="2"/>
    </row>
    <row r="41" spans="2:23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2"/>
      <c r="R41" s="2"/>
      <c r="S41" s="2"/>
      <c r="T41" s="2"/>
      <c r="U41" s="2"/>
      <c r="V41" s="2"/>
      <c r="W41" s="2"/>
    </row>
    <row r="42" spans="2:23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2"/>
      <c r="R42" s="2"/>
      <c r="S42" s="2"/>
      <c r="T42" s="2"/>
      <c r="U42" s="2"/>
      <c r="V42" s="2"/>
      <c r="W42" s="2"/>
    </row>
    <row r="43" spans="2:23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23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23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23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23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23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2"/>
      <c r="D397" s="1"/>
    </row>
    <row r="398" spans="2:4">
      <c r="B398" s="42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90" zoomScaleNormal="90" workbookViewId="0">
      <pane ySplit="10" topLeftCell="A11" activePane="bottomLeft" state="frozen"/>
      <selection pane="bottomLeft" activeCell="C17" sqref="C17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4.28515625" style="1" bestFit="1" customWidth="1"/>
    <col min="13" max="13" width="7.28515625" style="1" bestFit="1" customWidth="1"/>
    <col min="14" max="14" width="8.28515625" style="1" bestFit="1" customWidth="1"/>
    <col min="15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5" t="s">
        <v>189</v>
      </c>
      <c r="C1" s="76" t="s" vm="1">
        <v>266</v>
      </c>
    </row>
    <row r="2" spans="2:53">
      <c r="B2" s="55" t="s">
        <v>188</v>
      </c>
      <c r="C2" s="76" t="s">
        <v>267</v>
      </c>
    </row>
    <row r="3" spans="2:53">
      <c r="B3" s="55" t="s">
        <v>190</v>
      </c>
      <c r="C3" s="76" t="s">
        <v>268</v>
      </c>
    </row>
    <row r="4" spans="2:53">
      <c r="B4" s="55" t="s">
        <v>191</v>
      </c>
      <c r="C4" s="76">
        <v>2145</v>
      </c>
    </row>
    <row r="6" spans="2:53" ht="21.75" customHeight="1">
      <c r="B6" s="187" t="s">
        <v>219</v>
      </c>
      <c r="C6" s="188"/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9"/>
    </row>
    <row r="7" spans="2:53" ht="27.75" customHeight="1">
      <c r="B7" s="190" t="s">
        <v>96</v>
      </c>
      <c r="C7" s="191"/>
      <c r="D7" s="191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2"/>
      <c r="AU7" s="3"/>
      <c r="AV7" s="3"/>
    </row>
    <row r="8" spans="2:53" s="3" customFormat="1" ht="66" customHeight="1">
      <c r="B8" s="21" t="s">
        <v>125</v>
      </c>
      <c r="C8" s="29" t="s">
        <v>50</v>
      </c>
      <c r="D8" s="29" t="s">
        <v>129</v>
      </c>
      <c r="E8" s="29" t="s">
        <v>15</v>
      </c>
      <c r="F8" s="29" t="s">
        <v>71</v>
      </c>
      <c r="G8" s="29" t="s">
        <v>112</v>
      </c>
      <c r="H8" s="29" t="s">
        <v>18</v>
      </c>
      <c r="I8" s="29" t="s">
        <v>111</v>
      </c>
      <c r="J8" s="29" t="s">
        <v>17</v>
      </c>
      <c r="K8" s="29" t="s">
        <v>19</v>
      </c>
      <c r="L8" s="29" t="s">
        <v>250</v>
      </c>
      <c r="M8" s="29" t="s">
        <v>249</v>
      </c>
      <c r="N8" s="29" t="s">
        <v>264</v>
      </c>
      <c r="O8" s="29" t="s">
        <v>67</v>
      </c>
      <c r="P8" s="29" t="s">
        <v>252</v>
      </c>
      <c r="Q8" s="29" t="s">
        <v>192</v>
      </c>
      <c r="R8" s="70" t="s">
        <v>194</v>
      </c>
      <c r="AM8" s="1"/>
      <c r="AU8" s="1"/>
      <c r="AV8" s="1"/>
      <c r="AW8" s="1"/>
    </row>
    <row r="9" spans="2:53" s="3" customFormat="1" ht="21.75" customHeight="1">
      <c r="B9" s="14"/>
      <c r="C9" s="31"/>
      <c r="D9" s="31"/>
      <c r="E9" s="31"/>
      <c r="F9" s="31"/>
      <c r="G9" s="31" t="s">
        <v>22</v>
      </c>
      <c r="H9" s="31" t="s">
        <v>21</v>
      </c>
      <c r="I9" s="31"/>
      <c r="J9" s="31" t="s">
        <v>20</v>
      </c>
      <c r="K9" s="31" t="s">
        <v>20</v>
      </c>
      <c r="L9" s="31" t="s">
        <v>257</v>
      </c>
      <c r="M9" s="31"/>
      <c r="N9" s="15" t="s">
        <v>253</v>
      </c>
      <c r="O9" s="31" t="s">
        <v>258</v>
      </c>
      <c r="P9" s="31" t="s">
        <v>20</v>
      </c>
      <c r="Q9" s="31" t="s">
        <v>20</v>
      </c>
      <c r="R9" s="32" t="s">
        <v>20</v>
      </c>
      <c r="AU9" s="1"/>
      <c r="AV9" s="1"/>
    </row>
    <row r="10" spans="2:53" s="4" customFormat="1" ht="18" customHeight="1">
      <c r="B10" s="17"/>
      <c r="C10" s="33" t="s">
        <v>1</v>
      </c>
      <c r="D10" s="33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8" t="s">
        <v>14</v>
      </c>
      <c r="Q10" s="19" t="s">
        <v>123</v>
      </c>
      <c r="R10" s="19" t="s">
        <v>124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132" customFormat="1" ht="18" customHeight="1">
      <c r="B11" s="77" t="s">
        <v>29</v>
      </c>
      <c r="C11" s="78"/>
      <c r="D11" s="78"/>
      <c r="E11" s="78"/>
      <c r="F11" s="78"/>
      <c r="G11" s="78"/>
      <c r="H11" s="86">
        <v>3.7194658704704735</v>
      </c>
      <c r="I11" s="78"/>
      <c r="J11" s="78"/>
      <c r="K11" s="87">
        <v>1.6341432855894661E-3</v>
      </c>
      <c r="L11" s="86"/>
      <c r="M11" s="88"/>
      <c r="N11" s="78"/>
      <c r="O11" s="86">
        <v>139717.30202999996</v>
      </c>
      <c r="P11" s="78"/>
      <c r="Q11" s="87">
        <v>1</v>
      </c>
      <c r="R11" s="87">
        <f>O11/'סכום נכסי הקרן'!$C$42</f>
        <v>0.23184829335557655</v>
      </c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6"/>
      <c r="AF11" s="136"/>
      <c r="AG11" s="136"/>
      <c r="AH11" s="136"/>
      <c r="AI11" s="136"/>
      <c r="AJ11" s="136"/>
      <c r="AK11" s="136"/>
      <c r="AL11" s="136"/>
      <c r="AU11" s="133"/>
      <c r="AV11" s="133"/>
      <c r="AW11" s="137"/>
      <c r="BA11" s="133"/>
    </row>
    <row r="12" spans="2:53" s="133" customFormat="1" ht="22.5" customHeight="1">
      <c r="B12" s="79" t="s">
        <v>244</v>
      </c>
      <c r="C12" s="80"/>
      <c r="D12" s="80"/>
      <c r="E12" s="80"/>
      <c r="F12" s="80"/>
      <c r="G12" s="80"/>
      <c r="H12" s="89">
        <v>3.7194658704704735</v>
      </c>
      <c r="I12" s="80"/>
      <c r="J12" s="80"/>
      <c r="K12" s="90">
        <v>1.6341432855894661E-3</v>
      </c>
      <c r="L12" s="89"/>
      <c r="M12" s="91"/>
      <c r="N12" s="80"/>
      <c r="O12" s="89">
        <v>139717.30202999996</v>
      </c>
      <c r="P12" s="80"/>
      <c r="Q12" s="90">
        <v>1</v>
      </c>
      <c r="R12" s="90">
        <f>O12/'סכום נכסי הקרן'!$C$42</f>
        <v>0.23184829335557655</v>
      </c>
      <c r="AW12" s="132"/>
    </row>
    <row r="13" spans="2:53" s="138" customFormat="1">
      <c r="B13" s="112" t="s">
        <v>27</v>
      </c>
      <c r="C13" s="113"/>
      <c r="D13" s="113"/>
      <c r="E13" s="113"/>
      <c r="F13" s="113"/>
      <c r="G13" s="113"/>
      <c r="H13" s="114">
        <v>5.1381814667217665</v>
      </c>
      <c r="I13" s="113"/>
      <c r="J13" s="113"/>
      <c r="K13" s="115">
        <v>-3.907015430552393E-3</v>
      </c>
      <c r="L13" s="114"/>
      <c r="M13" s="116"/>
      <c r="N13" s="113"/>
      <c r="O13" s="114">
        <v>51100.182280000001</v>
      </c>
      <c r="P13" s="113"/>
      <c r="Q13" s="115">
        <v>0.36573982991045606</v>
      </c>
      <c r="R13" s="115">
        <f>O13/'סכום נכסי הקרן'!$C$42</f>
        <v>8.479615537689808E-2</v>
      </c>
    </row>
    <row r="14" spans="2:53" s="133" customFormat="1">
      <c r="B14" s="83" t="s">
        <v>26</v>
      </c>
      <c r="C14" s="80"/>
      <c r="D14" s="80"/>
      <c r="E14" s="80"/>
      <c r="F14" s="80"/>
      <c r="G14" s="80"/>
      <c r="H14" s="89">
        <v>5.1381814667217665</v>
      </c>
      <c r="I14" s="80"/>
      <c r="J14" s="80"/>
      <c r="K14" s="90">
        <v>-3.907015430552393E-3</v>
      </c>
      <c r="L14" s="89"/>
      <c r="M14" s="91"/>
      <c r="N14" s="80"/>
      <c r="O14" s="89">
        <v>51100.182280000001</v>
      </c>
      <c r="P14" s="80"/>
      <c r="Q14" s="90">
        <v>0.36573982991045606</v>
      </c>
      <c r="R14" s="90">
        <f>O14/'סכום נכסי הקרן'!$C$42</f>
        <v>8.479615537689808E-2</v>
      </c>
    </row>
    <row r="15" spans="2:53" s="133" customFormat="1">
      <c r="B15" s="84" t="s">
        <v>269</v>
      </c>
      <c r="C15" s="82" t="s">
        <v>270</v>
      </c>
      <c r="D15" s="95" t="s">
        <v>130</v>
      </c>
      <c r="E15" s="82" t="s">
        <v>271</v>
      </c>
      <c r="F15" s="82"/>
      <c r="G15" s="82"/>
      <c r="H15" s="92">
        <v>3.13</v>
      </c>
      <c r="I15" s="95" t="s">
        <v>174</v>
      </c>
      <c r="J15" s="96">
        <v>0.04</v>
      </c>
      <c r="K15" s="93">
        <v>-6.6999999999999994E-3</v>
      </c>
      <c r="L15" s="92">
        <v>8286433</v>
      </c>
      <c r="M15" s="94">
        <v>152.84</v>
      </c>
      <c r="N15" s="82"/>
      <c r="O15" s="92">
        <v>12664.983980000001</v>
      </c>
      <c r="P15" s="93">
        <v>5.329647454460941E-4</v>
      </c>
      <c r="Q15" s="93">
        <v>9.0647212592758111E-2</v>
      </c>
      <c r="R15" s="93">
        <f>O15/'סכום נכסי הקרן'!$C$42</f>
        <v>2.1016401537071093E-2</v>
      </c>
    </row>
    <row r="16" spans="2:53" s="133" customFormat="1" ht="20.25">
      <c r="B16" s="84" t="s">
        <v>272</v>
      </c>
      <c r="C16" s="82" t="s">
        <v>273</v>
      </c>
      <c r="D16" s="95" t="s">
        <v>130</v>
      </c>
      <c r="E16" s="82" t="s">
        <v>271</v>
      </c>
      <c r="F16" s="82"/>
      <c r="G16" s="82"/>
      <c r="H16" s="92">
        <v>5.69</v>
      </c>
      <c r="I16" s="95" t="s">
        <v>174</v>
      </c>
      <c r="J16" s="96">
        <v>0.04</v>
      </c>
      <c r="K16" s="93">
        <v>-1.3999999999999998E-3</v>
      </c>
      <c r="L16" s="92">
        <v>119299</v>
      </c>
      <c r="M16" s="94">
        <v>157.58000000000001</v>
      </c>
      <c r="N16" s="82"/>
      <c r="O16" s="92">
        <v>187.99136999999999</v>
      </c>
      <c r="P16" s="93">
        <v>1.1284116767846222E-5</v>
      </c>
      <c r="Q16" s="93">
        <v>1.3455124545679723E-3</v>
      </c>
      <c r="R16" s="93">
        <f>O16/'סכום נכסי הקרן'!$C$42</f>
        <v>3.119547662802571E-4</v>
      </c>
      <c r="AU16" s="132"/>
    </row>
    <row r="17" spans="2:48" s="133" customFormat="1" ht="20.25">
      <c r="B17" s="84" t="s">
        <v>274</v>
      </c>
      <c r="C17" s="82" t="s">
        <v>275</v>
      </c>
      <c r="D17" s="95" t="s">
        <v>130</v>
      </c>
      <c r="E17" s="82" t="s">
        <v>271</v>
      </c>
      <c r="F17" s="82"/>
      <c r="G17" s="82"/>
      <c r="H17" s="92">
        <v>14</v>
      </c>
      <c r="I17" s="95" t="s">
        <v>174</v>
      </c>
      <c r="J17" s="96">
        <v>0.04</v>
      </c>
      <c r="K17" s="93">
        <v>8.6000000000000017E-3</v>
      </c>
      <c r="L17" s="92">
        <v>3845487</v>
      </c>
      <c r="M17" s="94">
        <v>183.45</v>
      </c>
      <c r="N17" s="82"/>
      <c r="O17" s="92">
        <v>7054.5457900000001</v>
      </c>
      <c r="P17" s="93">
        <v>2.3705961735101026E-4</v>
      </c>
      <c r="Q17" s="93">
        <v>5.0491568957474253E-2</v>
      </c>
      <c r="R17" s="93">
        <f>O17/'סכום נכסי הקרן'!$C$42</f>
        <v>1.1706384091635812E-2</v>
      </c>
      <c r="AV17" s="132"/>
    </row>
    <row r="18" spans="2:48" s="133" customFormat="1">
      <c r="B18" s="84" t="s">
        <v>276</v>
      </c>
      <c r="C18" s="82" t="s">
        <v>277</v>
      </c>
      <c r="D18" s="95" t="s">
        <v>130</v>
      </c>
      <c r="E18" s="82" t="s">
        <v>271</v>
      </c>
      <c r="F18" s="82"/>
      <c r="G18" s="82"/>
      <c r="H18" s="92">
        <v>18.28</v>
      </c>
      <c r="I18" s="95" t="s">
        <v>174</v>
      </c>
      <c r="J18" s="96">
        <v>2.75E-2</v>
      </c>
      <c r="K18" s="93">
        <v>1.09E-2</v>
      </c>
      <c r="L18" s="92">
        <v>648888</v>
      </c>
      <c r="M18" s="94">
        <v>143.71</v>
      </c>
      <c r="N18" s="82"/>
      <c r="O18" s="92">
        <v>932.51697999999999</v>
      </c>
      <c r="P18" s="93">
        <v>3.6712053199006259E-5</v>
      </c>
      <c r="Q18" s="93">
        <v>6.6743128191794803E-3</v>
      </c>
      <c r="R18" s="93">
        <f>O18/'סכום נכסי הקרן'!$C$42</f>
        <v>1.5474280364480093E-3</v>
      </c>
      <c r="AU18" s="137"/>
    </row>
    <row r="19" spans="2:48" s="133" customFormat="1">
      <c r="B19" s="84" t="s">
        <v>278</v>
      </c>
      <c r="C19" s="82" t="s">
        <v>279</v>
      </c>
      <c r="D19" s="95" t="s">
        <v>130</v>
      </c>
      <c r="E19" s="82" t="s">
        <v>271</v>
      </c>
      <c r="F19" s="82"/>
      <c r="G19" s="82"/>
      <c r="H19" s="92">
        <v>5.27</v>
      </c>
      <c r="I19" s="95" t="s">
        <v>174</v>
      </c>
      <c r="J19" s="96">
        <v>1.7500000000000002E-2</v>
      </c>
      <c r="K19" s="93">
        <v>-2.5999999999999999E-3</v>
      </c>
      <c r="L19" s="92">
        <v>1176550</v>
      </c>
      <c r="M19" s="94">
        <v>112.7</v>
      </c>
      <c r="N19" s="82"/>
      <c r="O19" s="92">
        <v>1325.97182</v>
      </c>
      <c r="P19" s="93">
        <v>8.3912936806579812E-5</v>
      </c>
      <c r="Q19" s="93">
        <v>9.4903909589900935E-3</v>
      </c>
      <c r="R19" s="93">
        <f>O19/'סכום נכסי הקרן'!$C$42</f>
        <v>2.2003309471190467E-3</v>
      </c>
      <c r="AV19" s="137"/>
    </row>
    <row r="20" spans="2:48" s="133" customFormat="1">
      <c r="B20" s="84" t="s">
        <v>280</v>
      </c>
      <c r="C20" s="82" t="s">
        <v>281</v>
      </c>
      <c r="D20" s="95" t="s">
        <v>130</v>
      </c>
      <c r="E20" s="82" t="s">
        <v>271</v>
      </c>
      <c r="F20" s="82"/>
      <c r="G20" s="82"/>
      <c r="H20" s="92">
        <v>1.56</v>
      </c>
      <c r="I20" s="95" t="s">
        <v>174</v>
      </c>
      <c r="J20" s="96">
        <v>0.03</v>
      </c>
      <c r="K20" s="93">
        <v>-9.300000000000001E-3</v>
      </c>
      <c r="L20" s="92">
        <v>4471694</v>
      </c>
      <c r="M20" s="94">
        <v>117.13</v>
      </c>
      <c r="N20" s="82"/>
      <c r="O20" s="92">
        <v>5237.6951600000002</v>
      </c>
      <c r="P20" s="93">
        <v>2.9169070137693043E-4</v>
      </c>
      <c r="Q20" s="93">
        <v>3.7487806333931124E-2</v>
      </c>
      <c r="R20" s="93">
        <f>O20/'סכום נכסי הקרן'!$C$42</f>
        <v>8.6914839201663041E-3</v>
      </c>
    </row>
    <row r="21" spans="2:48" s="133" customFormat="1">
      <c r="B21" s="84" t="s">
        <v>282</v>
      </c>
      <c r="C21" s="82" t="s">
        <v>283</v>
      </c>
      <c r="D21" s="95" t="s">
        <v>130</v>
      </c>
      <c r="E21" s="82" t="s">
        <v>271</v>
      </c>
      <c r="F21" s="82"/>
      <c r="G21" s="82"/>
      <c r="H21" s="92">
        <v>2.5900000000000003</v>
      </c>
      <c r="I21" s="95" t="s">
        <v>174</v>
      </c>
      <c r="J21" s="96">
        <v>1E-3</v>
      </c>
      <c r="K21" s="93">
        <v>-7.6E-3</v>
      </c>
      <c r="L21" s="92">
        <v>10221750</v>
      </c>
      <c r="M21" s="94">
        <v>102</v>
      </c>
      <c r="N21" s="82"/>
      <c r="O21" s="92">
        <v>10426.185019999999</v>
      </c>
      <c r="P21" s="93">
        <v>7.197941037126003E-4</v>
      </c>
      <c r="Q21" s="93">
        <v>7.4623435097260174E-2</v>
      </c>
      <c r="R21" s="93">
        <f>O21/'סכום נכסי הקרן'!$C$42</f>
        <v>1.7301316071630404E-2</v>
      </c>
    </row>
    <row r="22" spans="2:48" s="133" customFormat="1">
      <c r="B22" s="84" t="s">
        <v>284</v>
      </c>
      <c r="C22" s="82" t="s">
        <v>285</v>
      </c>
      <c r="D22" s="95" t="s">
        <v>130</v>
      </c>
      <c r="E22" s="82" t="s">
        <v>271</v>
      </c>
      <c r="F22" s="82"/>
      <c r="G22" s="82"/>
      <c r="H22" s="92">
        <v>7.3999999999999986</v>
      </c>
      <c r="I22" s="95" t="s">
        <v>174</v>
      </c>
      <c r="J22" s="96">
        <v>7.4999999999999997E-3</v>
      </c>
      <c r="K22" s="93">
        <v>-1E-4</v>
      </c>
      <c r="L22" s="92">
        <v>2189562</v>
      </c>
      <c r="M22" s="94">
        <v>105.3</v>
      </c>
      <c r="N22" s="82"/>
      <c r="O22" s="92">
        <v>2305.6088500000001</v>
      </c>
      <c r="P22" s="93">
        <v>1.571015946059893E-4</v>
      </c>
      <c r="Q22" s="93">
        <v>1.6501956568735789E-2</v>
      </c>
      <c r="R22" s="93">
        <f>O22/'סכום נכסי הקרן'!$C$42</f>
        <v>3.8259504674892386E-3</v>
      </c>
    </row>
    <row r="23" spans="2:48" s="133" customFormat="1">
      <c r="B23" s="84" t="s">
        <v>286</v>
      </c>
      <c r="C23" s="82" t="s">
        <v>287</v>
      </c>
      <c r="D23" s="95" t="s">
        <v>130</v>
      </c>
      <c r="E23" s="82" t="s">
        <v>271</v>
      </c>
      <c r="F23" s="82"/>
      <c r="G23" s="82"/>
      <c r="H23" s="92">
        <v>8.0000000000000016E-2</v>
      </c>
      <c r="I23" s="95" t="s">
        <v>174</v>
      </c>
      <c r="J23" s="96">
        <v>3.5000000000000003E-2</v>
      </c>
      <c r="K23" s="93">
        <v>-2.2200000000000001E-2</v>
      </c>
      <c r="L23" s="92">
        <v>458</v>
      </c>
      <c r="M23" s="94">
        <v>120.43</v>
      </c>
      <c r="N23" s="82"/>
      <c r="O23" s="92">
        <v>0.55155999999999994</v>
      </c>
      <c r="P23" s="93">
        <v>4.6873434283054236E-8</v>
      </c>
      <c r="Q23" s="93">
        <v>3.9476857338797565E-6</v>
      </c>
      <c r="R23" s="93">
        <f>O23/'סכום נכסי הקרן'!$C$42</f>
        <v>9.1526420010417816E-7</v>
      </c>
    </row>
    <row r="24" spans="2:48" s="133" customFormat="1">
      <c r="B24" s="84" t="s">
        <v>288</v>
      </c>
      <c r="C24" s="82" t="s">
        <v>289</v>
      </c>
      <c r="D24" s="95" t="s">
        <v>130</v>
      </c>
      <c r="E24" s="82" t="s">
        <v>271</v>
      </c>
      <c r="F24" s="82"/>
      <c r="G24" s="82"/>
      <c r="H24" s="92">
        <v>4.2699999999999996</v>
      </c>
      <c r="I24" s="95" t="s">
        <v>174</v>
      </c>
      <c r="J24" s="96">
        <v>2.75E-2</v>
      </c>
      <c r="K24" s="93">
        <v>-4.8999999999999998E-3</v>
      </c>
      <c r="L24" s="92">
        <v>9213556</v>
      </c>
      <c r="M24" s="94">
        <v>119</v>
      </c>
      <c r="N24" s="82"/>
      <c r="O24" s="92">
        <v>10964.13175</v>
      </c>
      <c r="P24" s="93">
        <v>5.6168766563695794E-4</v>
      </c>
      <c r="Q24" s="93">
        <v>7.8473686441825174E-2</v>
      </c>
      <c r="R24" s="93">
        <f>O24/'סכום נכסי הקרן'!$C$42</f>
        <v>1.819399027485781E-2</v>
      </c>
    </row>
    <row r="25" spans="2:48" s="133" customFormat="1">
      <c r="B25" s="85"/>
      <c r="C25" s="82"/>
      <c r="D25" s="82"/>
      <c r="E25" s="82"/>
      <c r="F25" s="82"/>
      <c r="G25" s="82"/>
      <c r="H25" s="82"/>
      <c r="I25" s="82"/>
      <c r="J25" s="82"/>
      <c r="K25" s="93"/>
      <c r="L25" s="92"/>
      <c r="M25" s="94"/>
      <c r="N25" s="82"/>
      <c r="O25" s="82"/>
      <c r="P25" s="82"/>
      <c r="Q25" s="93"/>
      <c r="R25" s="82"/>
    </row>
    <row r="26" spans="2:48" s="138" customFormat="1">
      <c r="B26" s="112" t="s">
        <v>51</v>
      </c>
      <c r="C26" s="113"/>
      <c r="D26" s="113"/>
      <c r="E26" s="113"/>
      <c r="F26" s="113"/>
      <c r="G26" s="113"/>
      <c r="H26" s="114">
        <v>2.901377607430081</v>
      </c>
      <c r="I26" s="113"/>
      <c r="J26" s="113"/>
      <c r="K26" s="115">
        <v>4.8293974445609315E-3</v>
      </c>
      <c r="L26" s="114"/>
      <c r="M26" s="116"/>
      <c r="N26" s="113"/>
      <c r="O26" s="114">
        <v>88617.119749999998</v>
      </c>
      <c r="P26" s="113"/>
      <c r="Q26" s="115">
        <v>0.63426017008954427</v>
      </c>
      <c r="R26" s="115">
        <f>O26/'סכום נכסי הקרן'!$C$42</f>
        <v>0.14705213797867853</v>
      </c>
    </row>
    <row r="27" spans="2:48" s="133" customFormat="1">
      <c r="B27" s="83" t="s">
        <v>23</v>
      </c>
      <c r="C27" s="80"/>
      <c r="D27" s="80"/>
      <c r="E27" s="80"/>
      <c r="F27" s="80"/>
      <c r="G27" s="80"/>
      <c r="H27" s="89">
        <v>0.66472924129203836</v>
      </c>
      <c r="I27" s="80"/>
      <c r="J27" s="80"/>
      <c r="K27" s="90">
        <v>1.3051971003229365E-3</v>
      </c>
      <c r="L27" s="89"/>
      <c r="M27" s="91"/>
      <c r="N27" s="80"/>
      <c r="O27" s="89">
        <v>31752.181359999999</v>
      </c>
      <c r="P27" s="80"/>
      <c r="Q27" s="90">
        <v>0.22726019539929423</v>
      </c>
      <c r="R27" s="90">
        <f>O27/'סכום נכסי הקרן'!$C$42</f>
        <v>5.2689888450981215E-2</v>
      </c>
    </row>
    <row r="28" spans="2:48" s="133" customFormat="1">
      <c r="B28" s="84" t="s">
        <v>290</v>
      </c>
      <c r="C28" s="82" t="s">
        <v>291</v>
      </c>
      <c r="D28" s="95" t="s">
        <v>130</v>
      </c>
      <c r="E28" s="82" t="s">
        <v>271</v>
      </c>
      <c r="F28" s="82"/>
      <c r="G28" s="82"/>
      <c r="H28" s="92">
        <v>0.61</v>
      </c>
      <c r="I28" s="95" t="s">
        <v>174</v>
      </c>
      <c r="J28" s="96">
        <v>0</v>
      </c>
      <c r="K28" s="93">
        <v>1.1999999999999999E-3</v>
      </c>
      <c r="L28" s="92">
        <v>4000000</v>
      </c>
      <c r="M28" s="94">
        <v>99.93</v>
      </c>
      <c r="N28" s="82"/>
      <c r="O28" s="92">
        <v>3997.2</v>
      </c>
      <c r="P28" s="93">
        <v>5.0000000000000001E-4</v>
      </c>
      <c r="Q28" s="93">
        <v>2.8609198302023645E-2</v>
      </c>
      <c r="R28" s="93">
        <f>O28/'סכום נכסי הקרן'!$C$42</f>
        <v>6.6329938005954409E-3</v>
      </c>
    </row>
    <row r="29" spans="2:48" s="133" customFormat="1">
      <c r="B29" s="84" t="s">
        <v>292</v>
      </c>
      <c r="C29" s="82" t="s">
        <v>293</v>
      </c>
      <c r="D29" s="95" t="s">
        <v>130</v>
      </c>
      <c r="E29" s="82" t="s">
        <v>271</v>
      </c>
      <c r="F29" s="82"/>
      <c r="G29" s="82"/>
      <c r="H29" s="92">
        <v>0.51</v>
      </c>
      <c r="I29" s="95" t="s">
        <v>174</v>
      </c>
      <c r="J29" s="96">
        <v>0</v>
      </c>
      <c r="K29" s="93">
        <v>1.3999999999999998E-3</v>
      </c>
      <c r="L29" s="92">
        <v>2400000</v>
      </c>
      <c r="M29" s="94">
        <v>99.93</v>
      </c>
      <c r="N29" s="82"/>
      <c r="O29" s="92">
        <v>2398.3200000000002</v>
      </c>
      <c r="P29" s="93">
        <v>3.4285714285714285E-4</v>
      </c>
      <c r="Q29" s="93">
        <v>1.7165518981214191E-2</v>
      </c>
      <c r="R29" s="93">
        <f>O29/'סכום נכסי הקרן'!$C$42</f>
        <v>3.979796280357265E-3</v>
      </c>
    </row>
    <row r="30" spans="2:48" s="133" customFormat="1">
      <c r="B30" s="84" t="s">
        <v>294</v>
      </c>
      <c r="C30" s="82" t="s">
        <v>295</v>
      </c>
      <c r="D30" s="95" t="s">
        <v>130</v>
      </c>
      <c r="E30" s="82" t="s">
        <v>271</v>
      </c>
      <c r="F30" s="82"/>
      <c r="G30" s="82"/>
      <c r="H30" s="92">
        <v>0.76</v>
      </c>
      <c r="I30" s="95" t="s">
        <v>174</v>
      </c>
      <c r="J30" s="96">
        <v>0</v>
      </c>
      <c r="K30" s="93">
        <v>1.1999999999999999E-3</v>
      </c>
      <c r="L30" s="92">
        <v>6500000</v>
      </c>
      <c r="M30" s="94">
        <v>99.91</v>
      </c>
      <c r="N30" s="82"/>
      <c r="O30" s="92">
        <v>6494.15</v>
      </c>
      <c r="P30" s="93">
        <v>8.1249999999999996E-4</v>
      </c>
      <c r="Q30" s="93">
        <v>4.6480642738188443E-2</v>
      </c>
      <c r="R30" s="93">
        <f>O30/'סכום נכסי הקרן'!$C$42</f>
        <v>1.0776457692919263E-2</v>
      </c>
    </row>
    <row r="31" spans="2:48" s="133" customFormat="1">
      <c r="B31" s="84" t="s">
        <v>296</v>
      </c>
      <c r="C31" s="82" t="s">
        <v>297</v>
      </c>
      <c r="D31" s="95" t="s">
        <v>130</v>
      </c>
      <c r="E31" s="82" t="s">
        <v>271</v>
      </c>
      <c r="F31" s="82"/>
      <c r="G31" s="82"/>
      <c r="H31" s="92">
        <v>0.67999999999999994</v>
      </c>
      <c r="I31" s="95" t="s">
        <v>174</v>
      </c>
      <c r="J31" s="96">
        <v>0</v>
      </c>
      <c r="K31" s="93">
        <v>1.5E-3</v>
      </c>
      <c r="L31" s="92">
        <v>8379641</v>
      </c>
      <c r="M31" s="94">
        <v>99.9</v>
      </c>
      <c r="N31" s="82"/>
      <c r="O31" s="92">
        <v>8371.2613600000004</v>
      </c>
      <c r="P31" s="93">
        <v>1.047455125E-3</v>
      </c>
      <c r="Q31" s="93">
        <v>5.9915710068625082E-2</v>
      </c>
      <c r="R31" s="93">
        <f>O31/'סכום נכסי הקרן'!$C$42</f>
        <v>1.389135512459826E-2</v>
      </c>
    </row>
    <row r="32" spans="2:48" s="133" customFormat="1">
      <c r="B32" s="84" t="s">
        <v>298</v>
      </c>
      <c r="C32" s="82" t="s">
        <v>299</v>
      </c>
      <c r="D32" s="95" t="s">
        <v>130</v>
      </c>
      <c r="E32" s="82" t="s">
        <v>271</v>
      </c>
      <c r="F32" s="82"/>
      <c r="G32" s="82"/>
      <c r="H32" s="92">
        <v>0.93</v>
      </c>
      <c r="I32" s="95" t="s">
        <v>174</v>
      </c>
      <c r="J32" s="96">
        <v>0</v>
      </c>
      <c r="K32" s="93">
        <v>1.2999999999999999E-3</v>
      </c>
      <c r="L32" s="92">
        <v>7000000</v>
      </c>
      <c r="M32" s="94">
        <v>99.88</v>
      </c>
      <c r="N32" s="82"/>
      <c r="O32" s="92">
        <v>6991.6</v>
      </c>
      <c r="P32" s="93">
        <v>8.7500000000000002E-4</v>
      </c>
      <c r="Q32" s="93">
        <v>5.0041046444618369E-2</v>
      </c>
      <c r="R32" s="93">
        <f>O32/'סכום נכסי הקרן'!$C$42</f>
        <v>1.1601931215911911E-2</v>
      </c>
    </row>
    <row r="33" spans="2:18" s="133" customFormat="1">
      <c r="B33" s="84" t="s">
        <v>300</v>
      </c>
      <c r="C33" s="82" t="s">
        <v>301</v>
      </c>
      <c r="D33" s="95" t="s">
        <v>130</v>
      </c>
      <c r="E33" s="82" t="s">
        <v>271</v>
      </c>
      <c r="F33" s="82"/>
      <c r="G33" s="82"/>
      <c r="H33" s="92">
        <v>0.09</v>
      </c>
      <c r="I33" s="95" t="s">
        <v>174</v>
      </c>
      <c r="J33" s="96">
        <v>0</v>
      </c>
      <c r="K33" s="93">
        <v>1.1000000000000001E-3</v>
      </c>
      <c r="L33" s="92">
        <v>3500000</v>
      </c>
      <c r="M33" s="94">
        <v>99.99</v>
      </c>
      <c r="N33" s="82"/>
      <c r="O33" s="92">
        <v>3499.65</v>
      </c>
      <c r="P33" s="93">
        <v>3.8888888888888887E-4</v>
      </c>
      <c r="Q33" s="93">
        <v>2.5048078864624502E-2</v>
      </c>
      <c r="R33" s="93">
        <f>O33/'סכום נכסי הקרן'!$C$42</f>
        <v>5.8073543365990783E-3</v>
      </c>
    </row>
    <row r="34" spans="2:18" s="133" customFormat="1">
      <c r="B34" s="85"/>
      <c r="C34" s="82"/>
      <c r="D34" s="82"/>
      <c r="E34" s="82"/>
      <c r="F34" s="82"/>
      <c r="G34" s="82"/>
      <c r="H34" s="82"/>
      <c r="I34" s="82"/>
      <c r="J34" s="82"/>
      <c r="K34" s="93"/>
      <c r="L34" s="92"/>
      <c r="M34" s="94"/>
      <c r="N34" s="82"/>
      <c r="O34" s="82"/>
      <c r="P34" s="82"/>
      <c r="Q34" s="93"/>
      <c r="R34" s="82"/>
    </row>
    <row r="35" spans="2:18" s="133" customFormat="1">
      <c r="B35" s="83" t="s">
        <v>24</v>
      </c>
      <c r="C35" s="80"/>
      <c r="D35" s="80"/>
      <c r="E35" s="80"/>
      <c r="F35" s="80"/>
      <c r="G35" s="80"/>
      <c r="H35" s="89">
        <v>4.2836033565279923</v>
      </c>
      <c r="I35" s="80"/>
      <c r="J35" s="80"/>
      <c r="K35" s="90">
        <v>7.4281196542542258E-3</v>
      </c>
      <c r="L35" s="89"/>
      <c r="M35" s="91"/>
      <c r="N35" s="80"/>
      <c r="O35" s="89">
        <v>50463.492159999994</v>
      </c>
      <c r="P35" s="80"/>
      <c r="Q35" s="90">
        <v>0.36118284154359437</v>
      </c>
      <c r="R35" s="90">
        <f>O35/'סכום נכסי הקרן'!$C$42</f>
        <v>8.3739625401199988E-2</v>
      </c>
    </row>
    <row r="36" spans="2:18" s="133" customFormat="1">
      <c r="B36" s="84" t="s">
        <v>302</v>
      </c>
      <c r="C36" s="82" t="s">
        <v>303</v>
      </c>
      <c r="D36" s="95" t="s">
        <v>130</v>
      </c>
      <c r="E36" s="82" t="s">
        <v>271</v>
      </c>
      <c r="F36" s="82"/>
      <c r="G36" s="82"/>
      <c r="H36" s="92">
        <v>0.92000000000000015</v>
      </c>
      <c r="I36" s="95" t="s">
        <v>174</v>
      </c>
      <c r="J36" s="96">
        <v>0.06</v>
      </c>
      <c r="K36" s="93">
        <v>1.5E-3</v>
      </c>
      <c r="L36" s="92">
        <v>4511719</v>
      </c>
      <c r="M36" s="94">
        <v>105.85</v>
      </c>
      <c r="N36" s="82"/>
      <c r="O36" s="92">
        <v>4775.6545199999991</v>
      </c>
      <c r="P36" s="93">
        <v>2.4616138642047109E-4</v>
      </c>
      <c r="Q36" s="93">
        <v>3.4180838383027004E-2</v>
      </c>
      <c r="R36" s="93">
        <f>O36/'סכום נכסי הקרן'!$C$42</f>
        <v>7.9247690445675943E-3</v>
      </c>
    </row>
    <row r="37" spans="2:18" s="133" customFormat="1">
      <c r="B37" s="84" t="s">
        <v>304</v>
      </c>
      <c r="C37" s="82" t="s">
        <v>305</v>
      </c>
      <c r="D37" s="95" t="s">
        <v>130</v>
      </c>
      <c r="E37" s="82" t="s">
        <v>271</v>
      </c>
      <c r="F37" s="82"/>
      <c r="G37" s="82"/>
      <c r="H37" s="92">
        <v>7.0600000000000005</v>
      </c>
      <c r="I37" s="95" t="s">
        <v>174</v>
      </c>
      <c r="J37" s="96">
        <v>6.25E-2</v>
      </c>
      <c r="K37" s="93">
        <v>1.4900000000000002E-2</v>
      </c>
      <c r="L37" s="92">
        <v>1778600</v>
      </c>
      <c r="M37" s="94">
        <v>140.68</v>
      </c>
      <c r="N37" s="82"/>
      <c r="O37" s="92">
        <v>2502.1344800000002</v>
      </c>
      <c r="P37" s="93">
        <v>1.0365010252245747E-4</v>
      </c>
      <c r="Q37" s="93">
        <v>1.7908551365118288E-2</v>
      </c>
      <c r="R37" s="93">
        <f>O37/'סכום נכסי הקרן'!$C$42</f>
        <v>4.1520670704733561E-3</v>
      </c>
    </row>
    <row r="38" spans="2:18" s="133" customFormat="1">
      <c r="B38" s="84" t="s">
        <v>306</v>
      </c>
      <c r="C38" s="82" t="s">
        <v>307</v>
      </c>
      <c r="D38" s="95" t="s">
        <v>130</v>
      </c>
      <c r="E38" s="82" t="s">
        <v>271</v>
      </c>
      <c r="F38" s="82"/>
      <c r="G38" s="82"/>
      <c r="H38" s="92">
        <v>5.5299999999999994</v>
      </c>
      <c r="I38" s="95" t="s">
        <v>174</v>
      </c>
      <c r="J38" s="96">
        <v>3.7499999999999999E-2</v>
      </c>
      <c r="K38" s="93">
        <v>1.0799999999999999E-2</v>
      </c>
      <c r="L38" s="92">
        <v>2800149</v>
      </c>
      <c r="M38" s="94">
        <v>115.48</v>
      </c>
      <c r="N38" s="82"/>
      <c r="O38" s="92">
        <v>3233.6121800000001</v>
      </c>
      <c r="P38" s="93">
        <v>1.8193675928877427E-4</v>
      </c>
      <c r="Q38" s="93">
        <v>2.3143963797022663E-2</v>
      </c>
      <c r="R38" s="93">
        <f>O38/'סכום נכסי הקרן'!$C$42</f>
        <v>5.365888507822953E-3</v>
      </c>
    </row>
    <row r="39" spans="2:18" s="133" customFormat="1">
      <c r="B39" s="84" t="s">
        <v>308</v>
      </c>
      <c r="C39" s="82" t="s">
        <v>309</v>
      </c>
      <c r="D39" s="95" t="s">
        <v>130</v>
      </c>
      <c r="E39" s="82" t="s">
        <v>271</v>
      </c>
      <c r="F39" s="82"/>
      <c r="G39" s="82"/>
      <c r="H39" s="92">
        <v>1.1500000000000001</v>
      </c>
      <c r="I39" s="95" t="s">
        <v>174</v>
      </c>
      <c r="J39" s="96">
        <v>2.2499999999999999E-2</v>
      </c>
      <c r="K39" s="93">
        <v>1.7000000000000001E-3</v>
      </c>
      <c r="L39" s="92">
        <v>4492515</v>
      </c>
      <c r="M39" s="94">
        <v>104.3</v>
      </c>
      <c r="N39" s="82"/>
      <c r="O39" s="92">
        <v>4685.6930000000002</v>
      </c>
      <c r="P39" s="93">
        <v>2.3369656533520325E-4</v>
      </c>
      <c r="Q39" s="93">
        <v>3.3536955923997823E-2</v>
      </c>
      <c r="R39" s="93">
        <f>O39/'סכום נכסי הקרן'!$C$42</f>
        <v>7.775485995320088E-3</v>
      </c>
    </row>
    <row r="40" spans="2:18" s="133" customFormat="1">
      <c r="B40" s="84" t="s">
        <v>310</v>
      </c>
      <c r="C40" s="82" t="s">
        <v>311</v>
      </c>
      <c r="D40" s="95" t="s">
        <v>130</v>
      </c>
      <c r="E40" s="82" t="s">
        <v>271</v>
      </c>
      <c r="F40" s="82"/>
      <c r="G40" s="82"/>
      <c r="H40" s="92">
        <v>0.59</v>
      </c>
      <c r="I40" s="95" t="s">
        <v>174</v>
      </c>
      <c r="J40" s="96">
        <v>5.0000000000000001E-3</v>
      </c>
      <c r="K40" s="93">
        <v>8.0000000000000004E-4</v>
      </c>
      <c r="L40" s="92">
        <v>10951191</v>
      </c>
      <c r="M40" s="94">
        <v>100.45</v>
      </c>
      <c r="N40" s="82"/>
      <c r="O40" s="92">
        <v>11000.47128</v>
      </c>
      <c r="P40" s="93">
        <v>7.1739584152189298E-4</v>
      </c>
      <c r="Q40" s="93">
        <v>7.8733779712107446E-2</v>
      </c>
      <c r="R40" s="93">
        <f>O40/'סכום נכסי הקרן'!$C$42</f>
        <v>1.8254292455686029E-2</v>
      </c>
    </row>
    <row r="41" spans="2:18" s="133" customFormat="1">
      <c r="B41" s="84" t="s">
        <v>312</v>
      </c>
      <c r="C41" s="82" t="s">
        <v>313</v>
      </c>
      <c r="D41" s="95" t="s">
        <v>130</v>
      </c>
      <c r="E41" s="82" t="s">
        <v>271</v>
      </c>
      <c r="F41" s="82"/>
      <c r="G41" s="82"/>
      <c r="H41" s="92">
        <v>4.55</v>
      </c>
      <c r="I41" s="95" t="s">
        <v>174</v>
      </c>
      <c r="J41" s="96">
        <v>1.2500000000000001E-2</v>
      </c>
      <c r="K41" s="93">
        <v>8.0000000000000002E-3</v>
      </c>
      <c r="L41" s="92">
        <v>1550010</v>
      </c>
      <c r="M41" s="94">
        <v>102.46</v>
      </c>
      <c r="N41" s="82"/>
      <c r="O41" s="92">
        <v>1588.1403</v>
      </c>
      <c r="P41" s="93">
        <v>2.1159315512845261E-4</v>
      </c>
      <c r="Q41" s="93">
        <v>1.1366811961907166E-2</v>
      </c>
      <c r="R41" s="93">
        <f>O41/'סכום נכסי הקרן'!$C$42</f>
        <v>2.6353759542619292E-3</v>
      </c>
    </row>
    <row r="42" spans="2:18" s="133" customFormat="1">
      <c r="B42" s="84" t="s">
        <v>314</v>
      </c>
      <c r="C42" s="82" t="s">
        <v>315</v>
      </c>
      <c r="D42" s="95" t="s">
        <v>130</v>
      </c>
      <c r="E42" s="82" t="s">
        <v>271</v>
      </c>
      <c r="F42" s="82"/>
      <c r="G42" s="82"/>
      <c r="H42" s="92">
        <v>2.8299999999999996</v>
      </c>
      <c r="I42" s="95" t="s">
        <v>174</v>
      </c>
      <c r="J42" s="96">
        <v>5.0000000000000001E-3</v>
      </c>
      <c r="K42" s="93">
        <v>4.5000000000000005E-3</v>
      </c>
      <c r="L42" s="92">
        <v>2018319</v>
      </c>
      <c r="M42" s="94">
        <v>100.21</v>
      </c>
      <c r="N42" s="82"/>
      <c r="O42" s="92">
        <v>2022.5574999999999</v>
      </c>
      <c r="P42" s="93">
        <v>5.299469874203433E-4</v>
      </c>
      <c r="Q42" s="93">
        <v>1.4476070397964873E-2</v>
      </c>
      <c r="R42" s="93">
        <f>O42/'סכום נכסי הקרן'!$C$42</f>
        <v>3.3562522162633376E-3</v>
      </c>
    </row>
    <row r="43" spans="2:18" s="133" customFormat="1">
      <c r="B43" s="84" t="s">
        <v>316</v>
      </c>
      <c r="C43" s="82" t="s">
        <v>317</v>
      </c>
      <c r="D43" s="95" t="s">
        <v>130</v>
      </c>
      <c r="E43" s="82" t="s">
        <v>271</v>
      </c>
      <c r="F43" s="82"/>
      <c r="G43" s="82"/>
      <c r="H43" s="92">
        <v>3.5700000000000003</v>
      </c>
      <c r="I43" s="95" t="s">
        <v>174</v>
      </c>
      <c r="J43" s="96">
        <v>5.5E-2</v>
      </c>
      <c r="K43" s="93">
        <v>6.0999999999999995E-3</v>
      </c>
      <c r="L43" s="92">
        <v>2356648</v>
      </c>
      <c r="M43" s="94">
        <v>119.41</v>
      </c>
      <c r="N43" s="82"/>
      <c r="O43" s="92">
        <v>2814.0733999999998</v>
      </c>
      <c r="P43" s="93">
        <v>1.3123618111779119E-4</v>
      </c>
      <c r="Q43" s="93">
        <v>2.0141194820636921E-2</v>
      </c>
      <c r="R43" s="93">
        <f>O43/'סכום נכסי הקרן'!$C$42</f>
        <v>4.6697016453068479E-3</v>
      </c>
    </row>
    <row r="44" spans="2:18" s="133" customFormat="1">
      <c r="B44" s="84" t="s">
        <v>318</v>
      </c>
      <c r="C44" s="82" t="s">
        <v>319</v>
      </c>
      <c r="D44" s="95" t="s">
        <v>130</v>
      </c>
      <c r="E44" s="82" t="s">
        <v>271</v>
      </c>
      <c r="F44" s="82"/>
      <c r="G44" s="82"/>
      <c r="H44" s="92">
        <v>15.639999999999999</v>
      </c>
      <c r="I44" s="95" t="s">
        <v>174</v>
      </c>
      <c r="J44" s="96">
        <v>5.5E-2</v>
      </c>
      <c r="K44" s="93">
        <v>2.6399999999999996E-2</v>
      </c>
      <c r="L44" s="92">
        <v>4155556</v>
      </c>
      <c r="M44" s="94">
        <v>151</v>
      </c>
      <c r="N44" s="82"/>
      <c r="O44" s="92">
        <v>6274.8895400000001</v>
      </c>
      <c r="P44" s="93">
        <v>2.2728292517031358E-4</v>
      </c>
      <c r="Q44" s="93">
        <v>4.4911327722694371E-2</v>
      </c>
      <c r="R44" s="93">
        <f>O44/'סכום נכסי הקרן'!$C$42</f>
        <v>1.0412614684839682E-2</v>
      </c>
    </row>
    <row r="45" spans="2:18" s="133" customFormat="1">
      <c r="B45" s="84" t="s">
        <v>320</v>
      </c>
      <c r="C45" s="82" t="s">
        <v>321</v>
      </c>
      <c r="D45" s="95" t="s">
        <v>130</v>
      </c>
      <c r="E45" s="82" t="s">
        <v>271</v>
      </c>
      <c r="F45" s="82"/>
      <c r="G45" s="82"/>
      <c r="H45" s="92">
        <v>4.6500000000000004</v>
      </c>
      <c r="I45" s="95" t="s">
        <v>174</v>
      </c>
      <c r="J45" s="96">
        <v>4.2500000000000003E-2</v>
      </c>
      <c r="K45" s="93">
        <v>8.2000000000000007E-3</v>
      </c>
      <c r="L45" s="92">
        <v>2129310</v>
      </c>
      <c r="M45" s="94">
        <v>116.75</v>
      </c>
      <c r="N45" s="82"/>
      <c r="O45" s="92">
        <v>2485.9694599999998</v>
      </c>
      <c r="P45" s="93">
        <v>1.1540639086596859E-4</v>
      </c>
      <c r="Q45" s="93">
        <v>1.7792853310796216E-2</v>
      </c>
      <c r="R45" s="93">
        <f>O45/'סכום נכסי הקרן'!$C$42</f>
        <v>4.1252426740342229E-3</v>
      </c>
    </row>
    <row r="46" spans="2:18" s="133" customFormat="1">
      <c r="B46" s="84" t="s">
        <v>322</v>
      </c>
      <c r="C46" s="82" t="s">
        <v>323</v>
      </c>
      <c r="D46" s="95" t="s">
        <v>130</v>
      </c>
      <c r="E46" s="82" t="s">
        <v>271</v>
      </c>
      <c r="F46" s="82"/>
      <c r="G46" s="82"/>
      <c r="H46" s="92">
        <v>8.3400000000000016</v>
      </c>
      <c r="I46" s="95" t="s">
        <v>174</v>
      </c>
      <c r="J46" s="96">
        <v>0.02</v>
      </c>
      <c r="K46" s="93">
        <v>1.6400000000000001E-2</v>
      </c>
      <c r="L46" s="92">
        <v>977000</v>
      </c>
      <c r="M46" s="94">
        <v>102.96</v>
      </c>
      <c r="N46" s="82"/>
      <c r="O46" s="92">
        <v>1005.91919</v>
      </c>
      <c r="P46" s="93">
        <v>7.3597563400873352E-5</v>
      </c>
      <c r="Q46" s="93">
        <v>7.199675168248024E-3</v>
      </c>
      <c r="R46" s="93">
        <f>O46/'סכום נכסי הקרן'!$C$42</f>
        <v>1.6692324004728277E-3</v>
      </c>
    </row>
    <row r="47" spans="2:18" s="133" customFormat="1">
      <c r="B47" s="84" t="s">
        <v>324</v>
      </c>
      <c r="C47" s="82" t="s">
        <v>325</v>
      </c>
      <c r="D47" s="95" t="s">
        <v>130</v>
      </c>
      <c r="E47" s="82" t="s">
        <v>271</v>
      </c>
      <c r="F47" s="82"/>
      <c r="G47" s="82"/>
      <c r="H47" s="92">
        <v>3.0300000000000002</v>
      </c>
      <c r="I47" s="95" t="s">
        <v>174</v>
      </c>
      <c r="J47" s="96">
        <v>0.01</v>
      </c>
      <c r="K47" s="93">
        <v>4.9000000000000007E-3</v>
      </c>
      <c r="L47" s="92">
        <v>5613329</v>
      </c>
      <c r="M47" s="94">
        <v>102.46</v>
      </c>
      <c r="N47" s="82"/>
      <c r="O47" s="92">
        <v>5751.4171399999996</v>
      </c>
      <c r="P47" s="93">
        <v>3.8543545851943368E-4</v>
      </c>
      <c r="Q47" s="93">
        <v>4.1164673640527789E-2</v>
      </c>
      <c r="R47" s="93">
        <f>O47/'סכום נכסי הקרן'!$C$42</f>
        <v>9.5439593300956568E-3</v>
      </c>
    </row>
    <row r="48" spans="2:18" s="133" customFormat="1">
      <c r="B48" s="84" t="s">
        <v>326</v>
      </c>
      <c r="C48" s="82" t="s">
        <v>327</v>
      </c>
      <c r="D48" s="95" t="s">
        <v>130</v>
      </c>
      <c r="E48" s="82" t="s">
        <v>271</v>
      </c>
      <c r="F48" s="82"/>
      <c r="G48" s="82"/>
      <c r="H48" s="92">
        <v>6.9700000000000006</v>
      </c>
      <c r="I48" s="95" t="s">
        <v>174</v>
      </c>
      <c r="J48" s="96">
        <v>1.7500000000000002E-2</v>
      </c>
      <c r="K48" s="93">
        <v>1.38E-2</v>
      </c>
      <c r="L48" s="92">
        <v>308786</v>
      </c>
      <c r="M48" s="94">
        <v>103.58</v>
      </c>
      <c r="N48" s="82"/>
      <c r="O48" s="92">
        <v>319.84055000000001</v>
      </c>
      <c r="P48" s="93">
        <v>1.9182631278077149E-5</v>
      </c>
      <c r="Q48" s="93">
        <v>2.2891978685025292E-3</v>
      </c>
      <c r="R48" s="93">
        <f>O48/'סכום נכסי הקרן'!$C$42</f>
        <v>5.3074661896553488E-4</v>
      </c>
    </row>
    <row r="49" spans="2:18" s="133" customFormat="1">
      <c r="B49" s="84" t="s">
        <v>328</v>
      </c>
      <c r="C49" s="82" t="s">
        <v>329</v>
      </c>
      <c r="D49" s="95" t="s">
        <v>130</v>
      </c>
      <c r="E49" s="82" t="s">
        <v>271</v>
      </c>
      <c r="F49" s="82"/>
      <c r="G49" s="82"/>
      <c r="H49" s="92">
        <v>1.8</v>
      </c>
      <c r="I49" s="95" t="s">
        <v>174</v>
      </c>
      <c r="J49" s="96">
        <v>0.05</v>
      </c>
      <c r="K49" s="93">
        <v>2.3000000000000004E-3</v>
      </c>
      <c r="L49" s="92">
        <v>1828665</v>
      </c>
      <c r="M49" s="94">
        <v>109.54</v>
      </c>
      <c r="N49" s="82"/>
      <c r="O49" s="92">
        <v>2003.1196200000002</v>
      </c>
      <c r="P49" s="93">
        <v>9.8797785097873102E-5</v>
      </c>
      <c r="Q49" s="93">
        <v>1.4336947471043296E-2</v>
      </c>
      <c r="R49" s="93">
        <f>O49/'סכום נכסי הקרן'!$C$42</f>
        <v>3.3239968030899371E-3</v>
      </c>
    </row>
    <row r="50" spans="2:18" s="133" customFormat="1">
      <c r="B50" s="85"/>
      <c r="C50" s="82"/>
      <c r="D50" s="82"/>
      <c r="E50" s="82"/>
      <c r="F50" s="82"/>
      <c r="G50" s="82"/>
      <c r="H50" s="82"/>
      <c r="I50" s="82"/>
      <c r="J50" s="82"/>
      <c r="K50" s="93"/>
      <c r="L50" s="92"/>
      <c r="M50" s="94"/>
      <c r="N50" s="82"/>
      <c r="O50" s="82"/>
      <c r="P50" s="82"/>
      <c r="Q50" s="93"/>
      <c r="R50" s="82"/>
    </row>
    <row r="51" spans="2:18" s="133" customFormat="1">
      <c r="B51" s="83" t="s">
        <v>25</v>
      </c>
      <c r="C51" s="80"/>
      <c r="D51" s="80"/>
      <c r="E51" s="80"/>
      <c r="F51" s="80"/>
      <c r="G51" s="80"/>
      <c r="H51" s="89">
        <v>3.0992276340810565</v>
      </c>
      <c r="I51" s="80"/>
      <c r="J51" s="80"/>
      <c r="K51" s="90">
        <v>1.8238970178774743E-3</v>
      </c>
      <c r="L51" s="89"/>
      <c r="M51" s="91"/>
      <c r="N51" s="80"/>
      <c r="O51" s="89">
        <v>6401.4462300000005</v>
      </c>
      <c r="P51" s="80"/>
      <c r="Q51" s="90">
        <v>4.581713314665558E-2</v>
      </c>
      <c r="R51" s="90">
        <f>O51/'סכום נכסי הקרן'!$C$42</f>
        <v>1.0622624126497313E-2</v>
      </c>
    </row>
    <row r="52" spans="2:18" s="133" customFormat="1">
      <c r="B52" s="84" t="s">
        <v>330</v>
      </c>
      <c r="C52" s="82" t="s">
        <v>331</v>
      </c>
      <c r="D52" s="95" t="s">
        <v>130</v>
      </c>
      <c r="E52" s="82" t="s">
        <v>271</v>
      </c>
      <c r="F52" s="82"/>
      <c r="G52" s="82"/>
      <c r="H52" s="92">
        <v>3.67</v>
      </c>
      <c r="I52" s="95" t="s">
        <v>174</v>
      </c>
      <c r="J52" s="96">
        <v>1.2999999999999999E-3</v>
      </c>
      <c r="K52" s="93">
        <v>1.9E-3</v>
      </c>
      <c r="L52" s="92">
        <v>3974344</v>
      </c>
      <c r="M52" s="94">
        <v>99.78</v>
      </c>
      <c r="N52" s="82"/>
      <c r="O52" s="92">
        <v>3965.6004900000003</v>
      </c>
      <c r="P52" s="93">
        <v>2.8350323744347699E-4</v>
      </c>
      <c r="Q52" s="93">
        <v>2.8383030822829017E-2</v>
      </c>
      <c r="R52" s="93">
        <f>O52/'סכום נכסי הקרן'!$C$42</f>
        <v>6.5805572565316335E-3</v>
      </c>
    </row>
    <row r="53" spans="2:18" s="133" customFormat="1">
      <c r="B53" s="84" t="s">
        <v>332</v>
      </c>
      <c r="C53" s="82" t="s">
        <v>333</v>
      </c>
      <c r="D53" s="95" t="s">
        <v>130</v>
      </c>
      <c r="E53" s="82" t="s">
        <v>271</v>
      </c>
      <c r="F53" s="82"/>
      <c r="G53" s="82"/>
      <c r="H53" s="92">
        <v>2.17</v>
      </c>
      <c r="I53" s="95" t="s">
        <v>174</v>
      </c>
      <c r="J53" s="96">
        <v>1.2999999999999999E-3</v>
      </c>
      <c r="K53" s="93">
        <v>1.6999999999999999E-3</v>
      </c>
      <c r="L53" s="92">
        <v>2437552</v>
      </c>
      <c r="M53" s="94">
        <v>99.93</v>
      </c>
      <c r="N53" s="82"/>
      <c r="O53" s="92">
        <v>2435.8457400000002</v>
      </c>
      <c r="P53" s="93">
        <v>1.3230469869135423E-4</v>
      </c>
      <c r="Q53" s="93">
        <v>1.7434102323826563E-2</v>
      </c>
      <c r="R53" s="93">
        <f>O53/'סכום נכסי הקרן'!$C$42</f>
        <v>4.0420668699656798E-3</v>
      </c>
    </row>
    <row r="54" spans="2:18" s="133" customFormat="1">
      <c r="B54" s="134"/>
    </row>
    <row r="55" spans="2:18" s="133" customFormat="1">
      <c r="B55" s="134"/>
    </row>
    <row r="56" spans="2:18" s="133" customFormat="1">
      <c r="B56" s="134"/>
    </row>
    <row r="57" spans="2:18" s="133" customFormat="1">
      <c r="B57" s="135" t="s">
        <v>122</v>
      </c>
      <c r="C57" s="138"/>
      <c r="D57" s="138"/>
    </row>
    <row r="58" spans="2:18" s="133" customFormat="1">
      <c r="B58" s="135" t="s">
        <v>248</v>
      </c>
      <c r="C58" s="138"/>
      <c r="D58" s="138"/>
    </row>
    <row r="59" spans="2:18" s="133" customFormat="1">
      <c r="B59" s="193" t="s">
        <v>256</v>
      </c>
      <c r="C59" s="193"/>
      <c r="D59" s="193"/>
    </row>
    <row r="60" spans="2:18" s="133" customFormat="1">
      <c r="B60" s="134"/>
    </row>
    <row r="61" spans="2:18" s="133" customFormat="1">
      <c r="B61" s="134"/>
    </row>
    <row r="62" spans="2:18" s="133" customFormat="1">
      <c r="B62" s="134"/>
    </row>
    <row r="63" spans="2:18" s="133" customFormat="1">
      <c r="B63" s="134"/>
    </row>
    <row r="64" spans="2:18" s="133" customFormat="1">
      <c r="B64" s="134"/>
    </row>
    <row r="65" spans="2:2" s="133" customFormat="1">
      <c r="B65" s="134"/>
    </row>
    <row r="66" spans="2:2" s="133" customFormat="1">
      <c r="B66" s="134"/>
    </row>
    <row r="67" spans="2:2" s="133" customFormat="1">
      <c r="B67" s="134"/>
    </row>
    <row r="68" spans="2:2" s="133" customFormat="1">
      <c r="B68" s="134"/>
    </row>
    <row r="69" spans="2:2" s="133" customFormat="1">
      <c r="B69" s="134"/>
    </row>
    <row r="70" spans="2:2" s="133" customFormat="1">
      <c r="B70" s="134"/>
    </row>
    <row r="71" spans="2:2" s="133" customFormat="1">
      <c r="B71" s="134"/>
    </row>
    <row r="72" spans="2:2" s="133" customFormat="1">
      <c r="B72" s="134"/>
    </row>
    <row r="73" spans="2:2" s="133" customFormat="1">
      <c r="B73" s="134"/>
    </row>
    <row r="74" spans="2:2" s="133" customFormat="1">
      <c r="B74" s="134"/>
    </row>
    <row r="75" spans="2:2" s="133" customFormat="1">
      <c r="B75" s="134"/>
    </row>
    <row r="76" spans="2:2" s="133" customFormat="1">
      <c r="B76" s="134"/>
    </row>
    <row r="77" spans="2:2" s="133" customFormat="1">
      <c r="B77" s="134"/>
    </row>
    <row r="78" spans="2:2" s="133" customFormat="1">
      <c r="B78" s="134"/>
    </row>
    <row r="79" spans="2:2" s="133" customFormat="1">
      <c r="B79" s="134"/>
    </row>
    <row r="80" spans="2:2" s="133" customFormat="1">
      <c r="B80" s="134"/>
    </row>
    <row r="81" spans="2:2" s="133" customFormat="1">
      <c r="B81" s="134"/>
    </row>
    <row r="82" spans="2:2" s="133" customFormat="1">
      <c r="B82" s="134"/>
    </row>
    <row r="83" spans="2:2" s="133" customFormat="1">
      <c r="B83" s="134"/>
    </row>
    <row r="84" spans="2:2" s="133" customFormat="1">
      <c r="B84" s="134"/>
    </row>
    <row r="85" spans="2:2" s="133" customFormat="1">
      <c r="B85" s="134"/>
    </row>
    <row r="86" spans="2:2" s="133" customFormat="1">
      <c r="B86" s="134"/>
    </row>
    <row r="87" spans="2:2" s="133" customFormat="1">
      <c r="B87" s="134"/>
    </row>
    <row r="88" spans="2:2" s="133" customFormat="1">
      <c r="B88" s="134"/>
    </row>
    <row r="89" spans="2:2" s="133" customFormat="1">
      <c r="B89" s="134"/>
    </row>
    <row r="90" spans="2:2" s="133" customFormat="1">
      <c r="B90" s="134"/>
    </row>
    <row r="91" spans="2:2" s="133" customFormat="1">
      <c r="B91" s="134"/>
    </row>
    <row r="92" spans="2:2" s="133" customFormat="1">
      <c r="B92" s="134"/>
    </row>
    <row r="93" spans="2:2" s="133" customFormat="1">
      <c r="B93" s="134"/>
    </row>
    <row r="94" spans="2:2" s="133" customFormat="1">
      <c r="B94" s="134"/>
    </row>
    <row r="95" spans="2:2" s="133" customFormat="1">
      <c r="B95" s="134"/>
    </row>
    <row r="96" spans="2:2" s="133" customFormat="1">
      <c r="B96" s="134"/>
    </row>
    <row r="97" spans="2:2" s="133" customFormat="1">
      <c r="B97" s="134"/>
    </row>
    <row r="98" spans="2:2" s="133" customFormat="1">
      <c r="B98" s="134"/>
    </row>
    <row r="99" spans="2:2" s="133" customFormat="1">
      <c r="B99" s="134"/>
    </row>
    <row r="100" spans="2:2" s="133" customFormat="1">
      <c r="B100" s="134"/>
    </row>
    <row r="101" spans="2:2" s="133" customFormat="1">
      <c r="B101" s="134"/>
    </row>
    <row r="102" spans="2:2" s="133" customFormat="1">
      <c r="B102" s="134"/>
    </row>
    <row r="103" spans="2:2" s="133" customFormat="1">
      <c r="B103" s="134"/>
    </row>
    <row r="104" spans="2:2" s="133" customFormat="1">
      <c r="B104" s="134"/>
    </row>
    <row r="105" spans="2:2" s="133" customFormat="1">
      <c r="B105" s="134"/>
    </row>
    <row r="106" spans="2:2" s="133" customFormat="1">
      <c r="B106" s="134"/>
    </row>
    <row r="107" spans="2:2" s="133" customFormat="1">
      <c r="B107" s="134"/>
    </row>
    <row r="108" spans="2:2" s="133" customFormat="1">
      <c r="B108" s="134"/>
    </row>
    <row r="109" spans="2:2" s="133" customFormat="1">
      <c r="B109" s="134"/>
    </row>
    <row r="110" spans="2:2" s="133" customFormat="1">
      <c r="B110" s="134"/>
    </row>
    <row r="111" spans="2:2" s="133" customFormat="1">
      <c r="B111" s="134"/>
    </row>
    <row r="112" spans="2:2" s="133" customFormat="1">
      <c r="B112" s="134"/>
    </row>
    <row r="113" spans="2:2" s="133" customFormat="1">
      <c r="B113" s="134"/>
    </row>
    <row r="114" spans="2:2" s="133" customFormat="1">
      <c r="B114" s="134"/>
    </row>
    <row r="115" spans="2:2" s="133" customFormat="1">
      <c r="B115" s="134"/>
    </row>
    <row r="116" spans="2:2" s="133" customFormat="1">
      <c r="B116" s="134"/>
    </row>
    <row r="117" spans="2:2" s="133" customFormat="1">
      <c r="B117" s="134"/>
    </row>
    <row r="118" spans="2:2" s="133" customFormat="1">
      <c r="B118" s="134"/>
    </row>
    <row r="119" spans="2:2" s="133" customFormat="1">
      <c r="B119" s="134"/>
    </row>
    <row r="120" spans="2:2" s="133" customFormat="1">
      <c r="B120" s="134"/>
    </row>
    <row r="121" spans="2:2" s="133" customFormat="1">
      <c r="B121" s="134"/>
    </row>
    <row r="122" spans="2:2" s="133" customFormat="1">
      <c r="B122" s="134"/>
    </row>
    <row r="123" spans="2:2" s="133" customFormat="1">
      <c r="B123" s="134"/>
    </row>
    <row r="124" spans="2:2" s="133" customFormat="1">
      <c r="B124" s="134"/>
    </row>
    <row r="125" spans="2:2" s="133" customFormat="1">
      <c r="B125" s="134"/>
    </row>
    <row r="126" spans="2:2" s="133" customFormat="1">
      <c r="B126" s="134"/>
    </row>
    <row r="127" spans="2:2" s="133" customFormat="1">
      <c r="B127" s="134"/>
    </row>
    <row r="128" spans="2:2" s="133" customFormat="1">
      <c r="B128" s="134"/>
    </row>
    <row r="129" spans="2:4" s="133" customFormat="1">
      <c r="B129" s="134"/>
    </row>
    <row r="130" spans="2:4" s="133" customFormat="1">
      <c r="B130" s="134"/>
    </row>
    <row r="131" spans="2:4" s="133" customFormat="1">
      <c r="B131" s="134"/>
    </row>
    <row r="132" spans="2:4">
      <c r="C132" s="1"/>
      <c r="D132" s="1"/>
    </row>
    <row r="133" spans="2:4">
      <c r="C133" s="1"/>
      <c r="D133" s="1"/>
    </row>
    <row r="134" spans="2:4">
      <c r="C134" s="1"/>
      <c r="D134" s="1"/>
    </row>
    <row r="135" spans="2:4">
      <c r="C135" s="1"/>
      <c r="D135" s="1"/>
    </row>
    <row r="136" spans="2:4">
      <c r="C136" s="1"/>
      <c r="D136" s="1"/>
    </row>
    <row r="137" spans="2:4">
      <c r="C137" s="1"/>
      <c r="D137" s="1"/>
    </row>
    <row r="138" spans="2:4">
      <c r="C138" s="1"/>
      <c r="D138" s="1"/>
    </row>
    <row r="139" spans="2:4">
      <c r="C139" s="1"/>
      <c r="D139" s="1"/>
    </row>
    <row r="140" spans="2:4">
      <c r="C140" s="1"/>
      <c r="D140" s="1"/>
    </row>
    <row r="141" spans="2:4">
      <c r="C141" s="1"/>
      <c r="D141" s="1"/>
    </row>
    <row r="142" spans="2:4">
      <c r="C142" s="1"/>
      <c r="D142" s="1"/>
    </row>
    <row r="143" spans="2:4">
      <c r="C143" s="1"/>
      <c r="D143" s="1"/>
    </row>
    <row r="144" spans="2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59:D59"/>
  </mergeCells>
  <phoneticPr fontId="4" type="noConversion"/>
  <dataValidations count="1">
    <dataValidation allowBlank="1" showInputMessage="1" showErrorMessage="1" sqref="N10:Q10 N9 N1:N7 N32:N1048576 C5:C29 O1:Q9 O11:Q1048576 B60:B1048576 J1:M1048576 E1:I30 B57:B59 D1:D29 R1:AF1048576 AJ1:XFD1048576 AG1:AI27 AG31:AI1048576 C57:D58 A1:A1048576 B1:B56 E32:I1048576 C32:D56 C60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5" t="s">
        <v>189</v>
      </c>
      <c r="C1" s="76" t="s" vm="1">
        <v>266</v>
      </c>
    </row>
    <row r="2" spans="2:67">
      <c r="B2" s="55" t="s">
        <v>188</v>
      </c>
      <c r="C2" s="76" t="s">
        <v>267</v>
      </c>
    </row>
    <row r="3" spans="2:67">
      <c r="B3" s="55" t="s">
        <v>190</v>
      </c>
      <c r="C3" s="76" t="s">
        <v>268</v>
      </c>
    </row>
    <row r="4" spans="2:67">
      <c r="B4" s="55" t="s">
        <v>191</v>
      </c>
      <c r="C4" s="76">
        <v>2145</v>
      </c>
    </row>
    <row r="6" spans="2:67" ht="26.25" customHeight="1">
      <c r="B6" s="190" t="s">
        <v>219</v>
      </c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4"/>
      <c r="P6" s="194"/>
      <c r="Q6" s="194"/>
      <c r="R6" s="194"/>
      <c r="S6" s="194"/>
      <c r="T6" s="195"/>
      <c r="BO6" s="3"/>
    </row>
    <row r="7" spans="2:67" ht="26.25" customHeight="1">
      <c r="B7" s="190" t="s">
        <v>97</v>
      </c>
      <c r="C7" s="194"/>
      <c r="D7" s="194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4"/>
      <c r="R7" s="194"/>
      <c r="S7" s="194"/>
      <c r="T7" s="195"/>
      <c r="AZ7" s="42"/>
      <c r="BJ7" s="3"/>
      <c r="BO7" s="3"/>
    </row>
    <row r="8" spans="2:67" s="3" customFormat="1" ht="78.75">
      <c r="B8" s="36" t="s">
        <v>125</v>
      </c>
      <c r="C8" s="12" t="s">
        <v>50</v>
      </c>
      <c r="D8" s="12" t="s">
        <v>129</v>
      </c>
      <c r="E8" s="12" t="s">
        <v>235</v>
      </c>
      <c r="F8" s="12" t="s">
        <v>127</v>
      </c>
      <c r="G8" s="12" t="s">
        <v>70</v>
      </c>
      <c r="H8" s="12" t="s">
        <v>15</v>
      </c>
      <c r="I8" s="12" t="s">
        <v>71</v>
      </c>
      <c r="J8" s="12" t="s">
        <v>112</v>
      </c>
      <c r="K8" s="12" t="s">
        <v>18</v>
      </c>
      <c r="L8" s="12" t="s">
        <v>111</v>
      </c>
      <c r="M8" s="12" t="s">
        <v>17</v>
      </c>
      <c r="N8" s="12" t="s">
        <v>19</v>
      </c>
      <c r="O8" s="12" t="s">
        <v>250</v>
      </c>
      <c r="P8" s="12" t="s">
        <v>249</v>
      </c>
      <c r="Q8" s="12" t="s">
        <v>67</v>
      </c>
      <c r="R8" s="12" t="s">
        <v>64</v>
      </c>
      <c r="S8" s="12" t="s">
        <v>192</v>
      </c>
      <c r="T8" s="37" t="s">
        <v>194</v>
      </c>
      <c r="V8" s="1"/>
      <c r="AZ8" s="42"/>
      <c r="BJ8" s="1"/>
      <c r="BK8" s="1"/>
      <c r="BL8" s="1"/>
      <c r="BO8" s="4"/>
    </row>
    <row r="9" spans="2:67" s="3" customFormat="1" ht="20.25" customHeight="1">
      <c r="B9" s="38"/>
      <c r="C9" s="15"/>
      <c r="D9" s="15"/>
      <c r="E9" s="15"/>
      <c r="F9" s="15"/>
      <c r="G9" s="15"/>
      <c r="H9" s="15"/>
      <c r="I9" s="15"/>
      <c r="J9" s="15" t="s">
        <v>22</v>
      </c>
      <c r="K9" s="15" t="s">
        <v>21</v>
      </c>
      <c r="L9" s="15"/>
      <c r="M9" s="15" t="s">
        <v>20</v>
      </c>
      <c r="N9" s="15" t="s">
        <v>20</v>
      </c>
      <c r="O9" s="15" t="s">
        <v>257</v>
      </c>
      <c r="P9" s="15"/>
      <c r="Q9" s="15" t="s">
        <v>253</v>
      </c>
      <c r="R9" s="15" t="s">
        <v>20</v>
      </c>
      <c r="S9" s="15" t="s">
        <v>20</v>
      </c>
      <c r="T9" s="72" t="s">
        <v>20</v>
      </c>
      <c r="BJ9" s="1"/>
      <c r="BL9" s="1"/>
      <c r="BO9" s="4"/>
    </row>
    <row r="10" spans="2:67" s="4" customFormat="1" ht="18" customHeight="1">
      <c r="B10" s="39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8" t="s">
        <v>14</v>
      </c>
      <c r="Q10" s="18" t="s">
        <v>123</v>
      </c>
      <c r="R10" s="18" t="s">
        <v>124</v>
      </c>
      <c r="S10" s="44" t="s">
        <v>195</v>
      </c>
      <c r="T10" s="71" t="s">
        <v>236</v>
      </c>
      <c r="U10" s="5"/>
      <c r="BJ10" s="1"/>
      <c r="BK10" s="3"/>
      <c r="BL10" s="1"/>
      <c r="BO10" s="1"/>
    </row>
    <row r="11" spans="2:67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5"/>
      <c r="BJ11" s="1"/>
      <c r="BK11" s="3"/>
      <c r="BL11" s="1"/>
      <c r="BO11" s="1"/>
    </row>
    <row r="12" spans="2:67" ht="20.25">
      <c r="B12" s="97" t="s">
        <v>265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BK12" s="4"/>
    </row>
    <row r="13" spans="2:67">
      <c r="B13" s="97" t="s">
        <v>122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</row>
    <row r="14" spans="2:67">
      <c r="B14" s="97" t="s">
        <v>248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</row>
    <row r="15" spans="2:67">
      <c r="B15" s="97" t="s">
        <v>256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</row>
    <row r="16" spans="2:67" ht="20.25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BJ16" s="4"/>
    </row>
    <row r="17" spans="2:20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</row>
    <row r="18" spans="2:20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</row>
    <row r="19" spans="2:20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</row>
    <row r="20" spans="2:20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</row>
    <row r="21" spans="2:20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</row>
    <row r="22" spans="2:20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</row>
    <row r="23" spans="2:20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</row>
    <row r="24" spans="2:20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</row>
    <row r="25" spans="2:20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</row>
    <row r="26" spans="2:20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</row>
    <row r="27" spans="2:20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</row>
    <row r="28" spans="2:20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</row>
    <row r="29" spans="2:20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</row>
    <row r="30" spans="2:20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</row>
    <row r="31" spans="2:20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</row>
    <row r="32" spans="2:20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</row>
    <row r="33" spans="2:20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</row>
    <row r="34" spans="2:20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</row>
    <row r="35" spans="2:20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</row>
    <row r="36" spans="2:20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</row>
    <row r="37" spans="2:20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</row>
    <row r="38" spans="2:20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</row>
    <row r="39" spans="2:20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</row>
    <row r="40" spans="2:20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</row>
    <row r="41" spans="2:20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</row>
    <row r="42" spans="2:20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</row>
    <row r="43" spans="2:20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</row>
    <row r="44" spans="2:20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</row>
    <row r="45" spans="2:20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</row>
    <row r="46" spans="2:20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</row>
    <row r="47" spans="2:20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</row>
    <row r="48" spans="2:20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</row>
    <row r="49" spans="2:20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</row>
    <row r="50" spans="2:20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</row>
    <row r="51" spans="2:20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</row>
    <row r="52" spans="2:20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</row>
    <row r="53" spans="2:20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  <c r="T53" s="99"/>
    </row>
    <row r="54" spans="2:20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  <c r="T54" s="99"/>
    </row>
    <row r="55" spans="2:20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  <c r="T55" s="99"/>
    </row>
    <row r="56" spans="2:20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</row>
    <row r="57" spans="2:20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  <c r="T57" s="99"/>
    </row>
    <row r="58" spans="2:20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  <c r="T58" s="99"/>
    </row>
    <row r="59" spans="2:20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  <c r="T59" s="99"/>
    </row>
    <row r="60" spans="2:20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  <c r="T60" s="99"/>
    </row>
    <row r="61" spans="2:20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  <c r="T61" s="99"/>
    </row>
    <row r="62" spans="2:20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</row>
    <row r="63" spans="2:20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  <c r="T63" s="99"/>
    </row>
    <row r="64" spans="2:20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  <c r="T64" s="99"/>
    </row>
    <row r="65" spans="2:20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  <c r="T65" s="99"/>
    </row>
    <row r="66" spans="2:20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</row>
    <row r="67" spans="2:20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  <c r="T67" s="99"/>
    </row>
    <row r="68" spans="2:20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  <c r="T68" s="99"/>
    </row>
    <row r="69" spans="2:20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  <c r="T69" s="99"/>
    </row>
    <row r="70" spans="2:20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  <c r="T70" s="99"/>
    </row>
    <row r="71" spans="2:20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  <c r="T71" s="99"/>
    </row>
    <row r="72" spans="2:20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  <c r="T72" s="99"/>
    </row>
    <row r="73" spans="2:20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  <c r="T73" s="99"/>
    </row>
    <row r="74" spans="2:20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</row>
    <row r="75" spans="2:20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</row>
    <row r="76" spans="2:20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</row>
    <row r="77" spans="2:20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</row>
    <row r="78" spans="2:20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</row>
    <row r="79" spans="2:20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</row>
    <row r="80" spans="2:20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</row>
    <row r="81" spans="2:20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</row>
    <row r="82" spans="2:20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</row>
    <row r="83" spans="2:20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</row>
    <row r="84" spans="2:20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</row>
    <row r="85" spans="2:20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</row>
    <row r="86" spans="2:20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</row>
    <row r="87" spans="2:20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99"/>
    </row>
    <row r="88" spans="2:20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</row>
    <row r="89" spans="2:20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  <c r="T89" s="99"/>
    </row>
    <row r="90" spans="2:20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</row>
    <row r="91" spans="2:20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</row>
    <row r="92" spans="2:20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</row>
    <row r="93" spans="2:20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</row>
    <row r="94" spans="2:20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</row>
    <row r="95" spans="2:20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</row>
    <row r="96" spans="2:20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99"/>
    </row>
    <row r="97" spans="2:20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  <c r="T97" s="99"/>
    </row>
    <row r="98" spans="2:20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  <c r="T98" s="99"/>
    </row>
    <row r="99" spans="2:20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</row>
    <row r="100" spans="2:20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  <c r="T100" s="99"/>
    </row>
    <row r="101" spans="2:20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  <c r="T101" s="99"/>
    </row>
    <row r="102" spans="2:20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  <c r="T102" s="99"/>
    </row>
    <row r="103" spans="2:20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</row>
    <row r="104" spans="2:20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</row>
    <row r="105" spans="2:20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  <c r="T105" s="99"/>
    </row>
    <row r="106" spans="2:20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  <c r="T106" s="99"/>
    </row>
    <row r="107" spans="2:20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</row>
    <row r="108" spans="2:20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  <c r="T108" s="99"/>
    </row>
    <row r="109" spans="2:20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  <c r="T109" s="99"/>
    </row>
    <row r="110" spans="2:20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  <c r="T110" s="99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2"/>
      <c r="C697" s="1"/>
      <c r="D697" s="1"/>
      <c r="E697" s="1"/>
      <c r="F697" s="1"/>
      <c r="G697" s="1"/>
    </row>
    <row r="698" spans="2:7">
      <c r="B698" s="4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4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C830"/>
  <sheetViews>
    <sheetView rightToLeft="1" zoomScale="90" zoomScaleNormal="90" workbookViewId="0">
      <pane ySplit="10" topLeftCell="A11" activePane="bottomLeft" state="frozen"/>
      <selection pane="bottomLeft" activeCell="C18" sqref="C18"/>
    </sheetView>
  </sheetViews>
  <sheetFormatPr defaultColWidth="9.140625" defaultRowHeight="18"/>
  <cols>
    <col min="1" max="1" width="6.28515625" style="1" customWidth="1"/>
    <col min="2" max="2" width="35.42578125" style="2" bestFit="1" customWidth="1"/>
    <col min="3" max="3" width="41.7109375" style="2" bestFit="1" customWidth="1"/>
    <col min="4" max="4" width="6.42578125" style="2" bestFit="1" customWidth="1"/>
    <col min="5" max="5" width="5.7109375" style="2" bestFit="1" customWidth="1"/>
    <col min="6" max="6" width="11.7109375" style="2" bestFit="1" customWidth="1"/>
    <col min="7" max="7" width="27.570312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140625" style="1" bestFit="1" customWidth="1"/>
    <col min="12" max="12" width="9" style="1" bestFit="1" customWidth="1"/>
    <col min="13" max="13" width="6.85546875" style="1" bestFit="1" customWidth="1"/>
    <col min="14" max="14" width="8" style="1" bestFit="1" customWidth="1"/>
    <col min="15" max="15" width="13.140625" style="1" bestFit="1" customWidth="1"/>
    <col min="16" max="16" width="13.28515625" style="1" customWidth="1"/>
    <col min="17" max="17" width="8.28515625" style="1" bestFit="1" customWidth="1"/>
    <col min="18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55">
      <c r="B1" s="55" t="s">
        <v>189</v>
      </c>
      <c r="C1" s="76" t="s" vm="1">
        <v>266</v>
      </c>
    </row>
    <row r="2" spans="2:55">
      <c r="B2" s="55" t="s">
        <v>188</v>
      </c>
      <c r="C2" s="76" t="s">
        <v>267</v>
      </c>
    </row>
    <row r="3" spans="2:55">
      <c r="B3" s="55" t="s">
        <v>190</v>
      </c>
      <c r="C3" s="76" t="s">
        <v>268</v>
      </c>
    </row>
    <row r="4" spans="2:55">
      <c r="B4" s="55" t="s">
        <v>191</v>
      </c>
      <c r="C4" s="76">
        <v>2145</v>
      </c>
    </row>
    <row r="6" spans="2:55" ht="26.25" customHeight="1">
      <c r="B6" s="196" t="s">
        <v>219</v>
      </c>
      <c r="C6" s="197"/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8"/>
    </row>
    <row r="7" spans="2:55" ht="26.25" customHeight="1">
      <c r="B7" s="196" t="s">
        <v>98</v>
      </c>
      <c r="C7" s="197"/>
      <c r="D7" s="197"/>
      <c r="E7" s="197"/>
      <c r="F7" s="197"/>
      <c r="G7" s="197"/>
      <c r="H7" s="197"/>
      <c r="I7" s="197"/>
      <c r="J7" s="197"/>
      <c r="K7" s="197"/>
      <c r="L7" s="197"/>
      <c r="M7" s="197"/>
      <c r="N7" s="197"/>
      <c r="O7" s="197"/>
      <c r="P7" s="197"/>
      <c r="Q7" s="197"/>
      <c r="R7" s="197"/>
      <c r="S7" s="197"/>
      <c r="T7" s="197"/>
      <c r="U7" s="198"/>
      <c r="BC7" s="3"/>
    </row>
    <row r="8" spans="2:55" s="3" customFormat="1" ht="78.75">
      <c r="B8" s="21" t="s">
        <v>125</v>
      </c>
      <c r="C8" s="29" t="s">
        <v>50</v>
      </c>
      <c r="D8" s="29" t="s">
        <v>129</v>
      </c>
      <c r="E8" s="29" t="s">
        <v>235</v>
      </c>
      <c r="F8" s="29" t="s">
        <v>127</v>
      </c>
      <c r="G8" s="29" t="s">
        <v>70</v>
      </c>
      <c r="H8" s="29" t="s">
        <v>15</v>
      </c>
      <c r="I8" s="29" t="s">
        <v>71</v>
      </c>
      <c r="J8" s="29" t="s">
        <v>112</v>
      </c>
      <c r="K8" s="29" t="s">
        <v>18</v>
      </c>
      <c r="L8" s="29" t="s">
        <v>111</v>
      </c>
      <c r="M8" s="29" t="s">
        <v>17</v>
      </c>
      <c r="N8" s="29" t="s">
        <v>19</v>
      </c>
      <c r="O8" s="12" t="s">
        <v>250</v>
      </c>
      <c r="P8" s="29" t="s">
        <v>249</v>
      </c>
      <c r="Q8" s="29" t="s">
        <v>264</v>
      </c>
      <c r="R8" s="29" t="s">
        <v>67</v>
      </c>
      <c r="S8" s="12" t="s">
        <v>64</v>
      </c>
      <c r="T8" s="29" t="s">
        <v>192</v>
      </c>
      <c r="U8" s="13" t="s">
        <v>194</v>
      </c>
      <c r="V8" s="1"/>
      <c r="AY8" s="1"/>
      <c r="AZ8" s="1"/>
    </row>
    <row r="9" spans="2:55" s="3" customFormat="1" ht="20.25">
      <c r="B9" s="14"/>
      <c r="C9" s="15"/>
      <c r="D9" s="15"/>
      <c r="E9" s="15"/>
      <c r="F9" s="15"/>
      <c r="G9" s="15"/>
      <c r="H9" s="31"/>
      <c r="I9" s="31"/>
      <c r="J9" s="31" t="s">
        <v>22</v>
      </c>
      <c r="K9" s="31" t="s">
        <v>21</v>
      </c>
      <c r="L9" s="31"/>
      <c r="M9" s="31" t="s">
        <v>20</v>
      </c>
      <c r="N9" s="31" t="s">
        <v>20</v>
      </c>
      <c r="O9" s="31" t="s">
        <v>257</v>
      </c>
      <c r="P9" s="31"/>
      <c r="Q9" s="15" t="s">
        <v>253</v>
      </c>
      <c r="R9" s="31" t="s">
        <v>253</v>
      </c>
      <c r="S9" s="15" t="s">
        <v>20</v>
      </c>
      <c r="T9" s="31" t="s">
        <v>253</v>
      </c>
      <c r="U9" s="16" t="s">
        <v>20</v>
      </c>
      <c r="AX9" s="1"/>
      <c r="AY9" s="1"/>
      <c r="AZ9" s="1"/>
      <c r="BC9" s="4"/>
    </row>
    <row r="10" spans="2:55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33" t="s">
        <v>14</v>
      </c>
      <c r="Q10" s="41" t="s">
        <v>123</v>
      </c>
      <c r="R10" s="18" t="s">
        <v>124</v>
      </c>
      <c r="S10" s="18" t="s">
        <v>195</v>
      </c>
      <c r="T10" s="19" t="s">
        <v>236</v>
      </c>
      <c r="U10" s="19" t="s">
        <v>259</v>
      </c>
      <c r="V10" s="5"/>
      <c r="AX10" s="1"/>
      <c r="AY10" s="3"/>
      <c r="AZ10" s="1"/>
    </row>
    <row r="11" spans="2:55" s="132" customFormat="1" ht="18" customHeight="1">
      <c r="B11" s="77" t="s">
        <v>36</v>
      </c>
      <c r="C11" s="78"/>
      <c r="D11" s="78"/>
      <c r="E11" s="78"/>
      <c r="F11" s="78"/>
      <c r="G11" s="78"/>
      <c r="H11" s="78"/>
      <c r="I11" s="78"/>
      <c r="J11" s="78"/>
      <c r="K11" s="86">
        <v>4.2122268610624882</v>
      </c>
      <c r="L11" s="78"/>
      <c r="M11" s="78"/>
      <c r="N11" s="101">
        <v>1.0416529999382654E-2</v>
      </c>
      <c r="O11" s="86"/>
      <c r="P11" s="88"/>
      <c r="Q11" s="86">
        <v>191.58735000000001</v>
      </c>
      <c r="R11" s="86">
        <v>111707.93490000001</v>
      </c>
      <c r="S11" s="78"/>
      <c r="T11" s="87">
        <v>1</v>
      </c>
      <c r="U11" s="87">
        <f>R11/'סכום נכסי הקרן'!$C$42</f>
        <v>0.18536926840513837</v>
      </c>
      <c r="V11" s="136"/>
      <c r="AX11" s="133"/>
      <c r="AY11" s="137"/>
      <c r="AZ11" s="133"/>
      <c r="BC11" s="133"/>
    </row>
    <row r="12" spans="2:55" s="133" customFormat="1">
      <c r="B12" s="79" t="s">
        <v>244</v>
      </c>
      <c r="C12" s="80"/>
      <c r="D12" s="80"/>
      <c r="E12" s="80"/>
      <c r="F12" s="80"/>
      <c r="G12" s="80"/>
      <c r="H12" s="80"/>
      <c r="I12" s="80"/>
      <c r="J12" s="80"/>
      <c r="K12" s="89">
        <v>4.2122268610624882</v>
      </c>
      <c r="L12" s="80"/>
      <c r="M12" s="80"/>
      <c r="N12" s="102">
        <v>1.0416529999382654E-2</v>
      </c>
      <c r="O12" s="89"/>
      <c r="P12" s="91"/>
      <c r="Q12" s="89">
        <v>191.58735000000001</v>
      </c>
      <c r="R12" s="89">
        <v>111707.93490000001</v>
      </c>
      <c r="S12" s="80"/>
      <c r="T12" s="90">
        <v>1</v>
      </c>
      <c r="U12" s="90">
        <f>R12/'סכום נכסי הקרן'!$C$42</f>
        <v>0.18536926840513837</v>
      </c>
      <c r="AY12" s="137"/>
    </row>
    <row r="13" spans="2:55" s="133" customFormat="1" ht="20.25">
      <c r="B13" s="100" t="s">
        <v>35</v>
      </c>
      <c r="C13" s="80"/>
      <c r="D13" s="80"/>
      <c r="E13" s="80"/>
      <c r="F13" s="80"/>
      <c r="G13" s="80"/>
      <c r="H13" s="80"/>
      <c r="I13" s="80"/>
      <c r="J13" s="80"/>
      <c r="K13" s="89">
        <v>4.2486094795286835</v>
      </c>
      <c r="L13" s="80"/>
      <c r="M13" s="80"/>
      <c r="N13" s="102">
        <v>6.7037521920562913E-3</v>
      </c>
      <c r="O13" s="89"/>
      <c r="P13" s="91"/>
      <c r="Q13" s="89">
        <v>188.50640000000001</v>
      </c>
      <c r="R13" s="89">
        <v>88738.939660000033</v>
      </c>
      <c r="S13" s="80"/>
      <c r="T13" s="90">
        <v>0.79438349423824173</v>
      </c>
      <c r="U13" s="90">
        <f>R13/'סכום נכסי הקרן'!$C$42</f>
        <v>0.14725428716006031</v>
      </c>
      <c r="AY13" s="132"/>
    </row>
    <row r="14" spans="2:55" s="133" customFormat="1">
      <c r="B14" s="85" t="s">
        <v>334</v>
      </c>
      <c r="C14" s="82" t="s">
        <v>335</v>
      </c>
      <c r="D14" s="95" t="s">
        <v>130</v>
      </c>
      <c r="E14" s="95" t="s">
        <v>336</v>
      </c>
      <c r="F14" s="82" t="s">
        <v>337</v>
      </c>
      <c r="G14" s="95" t="s">
        <v>338</v>
      </c>
      <c r="H14" s="82" t="s">
        <v>339</v>
      </c>
      <c r="I14" s="82" t="s">
        <v>340</v>
      </c>
      <c r="J14" s="82"/>
      <c r="K14" s="92">
        <v>4.53</v>
      </c>
      <c r="L14" s="95" t="s">
        <v>174</v>
      </c>
      <c r="M14" s="96">
        <v>6.1999999999999998E-3</v>
      </c>
      <c r="N14" s="96">
        <v>3.0000000000000005E-3</v>
      </c>
      <c r="O14" s="92">
        <v>2277423</v>
      </c>
      <c r="P14" s="94">
        <v>101.39</v>
      </c>
      <c r="Q14" s="82"/>
      <c r="R14" s="92">
        <v>2309.07917</v>
      </c>
      <c r="S14" s="93">
        <v>7.2872382465112063E-4</v>
      </c>
      <c r="T14" s="93">
        <v>2.0670681738652389E-2</v>
      </c>
      <c r="U14" s="93">
        <f>R14/'סכום נכסי הקרן'!$C$42</f>
        <v>3.8317091513294472E-3</v>
      </c>
    </row>
    <row r="15" spans="2:55" s="133" customFormat="1">
      <c r="B15" s="85" t="s">
        <v>341</v>
      </c>
      <c r="C15" s="82" t="s">
        <v>342</v>
      </c>
      <c r="D15" s="95" t="s">
        <v>130</v>
      </c>
      <c r="E15" s="95" t="s">
        <v>336</v>
      </c>
      <c r="F15" s="82" t="s">
        <v>343</v>
      </c>
      <c r="G15" s="95" t="s">
        <v>344</v>
      </c>
      <c r="H15" s="82" t="s">
        <v>339</v>
      </c>
      <c r="I15" s="82" t="s">
        <v>170</v>
      </c>
      <c r="J15" s="82"/>
      <c r="K15" s="92">
        <v>2.2400000000000002</v>
      </c>
      <c r="L15" s="95" t="s">
        <v>174</v>
      </c>
      <c r="M15" s="96">
        <v>5.8999999999999999E-3</v>
      </c>
      <c r="N15" s="96">
        <v>-1.9E-3</v>
      </c>
      <c r="O15" s="92">
        <v>2939092</v>
      </c>
      <c r="P15" s="94">
        <v>100.89</v>
      </c>
      <c r="Q15" s="82"/>
      <c r="R15" s="92">
        <v>2965.2499199999997</v>
      </c>
      <c r="S15" s="93">
        <v>5.5058240203396274E-4</v>
      </c>
      <c r="T15" s="93">
        <v>2.6544666882030058E-2</v>
      </c>
      <c r="U15" s="93">
        <f>R15/'סכום נכסי הקרן'!$C$42</f>
        <v>4.9205654799800175E-3</v>
      </c>
    </row>
    <row r="16" spans="2:55" s="133" customFormat="1">
      <c r="B16" s="85" t="s">
        <v>345</v>
      </c>
      <c r="C16" s="82" t="s">
        <v>346</v>
      </c>
      <c r="D16" s="95" t="s">
        <v>130</v>
      </c>
      <c r="E16" s="95" t="s">
        <v>336</v>
      </c>
      <c r="F16" s="82" t="s">
        <v>347</v>
      </c>
      <c r="G16" s="95" t="s">
        <v>344</v>
      </c>
      <c r="H16" s="82" t="s">
        <v>339</v>
      </c>
      <c r="I16" s="82" t="s">
        <v>170</v>
      </c>
      <c r="J16" s="82"/>
      <c r="K16" s="92">
        <v>3.14</v>
      </c>
      <c r="L16" s="95" t="s">
        <v>174</v>
      </c>
      <c r="M16" s="96">
        <v>0.04</v>
      </c>
      <c r="N16" s="96">
        <v>0</v>
      </c>
      <c r="O16" s="92">
        <v>1370645</v>
      </c>
      <c r="P16" s="94">
        <v>116.35</v>
      </c>
      <c r="Q16" s="82"/>
      <c r="R16" s="92">
        <v>1594.7454299999999</v>
      </c>
      <c r="S16" s="93">
        <v>6.6160527413288437E-4</v>
      </c>
      <c r="T16" s="93">
        <v>1.4276026420393524E-2</v>
      </c>
      <c r="U16" s="93">
        <f>R16/'סכום נכסי הקרן'!$C$42</f>
        <v>2.646336573280774E-3</v>
      </c>
    </row>
    <row r="17" spans="2:50" s="133" customFormat="1" ht="20.25">
      <c r="B17" s="85" t="s">
        <v>348</v>
      </c>
      <c r="C17" s="82" t="s">
        <v>349</v>
      </c>
      <c r="D17" s="95" t="s">
        <v>130</v>
      </c>
      <c r="E17" s="95" t="s">
        <v>336</v>
      </c>
      <c r="F17" s="82" t="s">
        <v>347</v>
      </c>
      <c r="G17" s="95" t="s">
        <v>344</v>
      </c>
      <c r="H17" s="82" t="s">
        <v>339</v>
      </c>
      <c r="I17" s="82" t="s">
        <v>170</v>
      </c>
      <c r="J17" s="82"/>
      <c r="K17" s="92">
        <v>4.4000000000000004</v>
      </c>
      <c r="L17" s="95" t="s">
        <v>174</v>
      </c>
      <c r="M17" s="96">
        <v>9.8999999999999991E-3</v>
      </c>
      <c r="N17" s="96">
        <v>2.5999999999999999E-3</v>
      </c>
      <c r="O17" s="92">
        <v>2424100</v>
      </c>
      <c r="P17" s="94">
        <v>103.45</v>
      </c>
      <c r="Q17" s="82"/>
      <c r="R17" s="92">
        <v>2507.73153</v>
      </c>
      <c r="S17" s="93">
        <v>8.0431365080292009E-4</v>
      </c>
      <c r="T17" s="93">
        <v>2.2449000890088066E-2</v>
      </c>
      <c r="U17" s="93">
        <f>R17/'סכום נכסי הקרן'!$C$42</f>
        <v>4.161354871421925E-3</v>
      </c>
      <c r="AX17" s="132"/>
    </row>
    <row r="18" spans="2:50" s="133" customFormat="1">
      <c r="B18" s="85" t="s">
        <v>350</v>
      </c>
      <c r="C18" s="82" t="s">
        <v>351</v>
      </c>
      <c r="D18" s="95" t="s">
        <v>130</v>
      </c>
      <c r="E18" s="95" t="s">
        <v>336</v>
      </c>
      <c r="F18" s="82" t="s">
        <v>347</v>
      </c>
      <c r="G18" s="95" t="s">
        <v>344</v>
      </c>
      <c r="H18" s="82" t="s">
        <v>339</v>
      </c>
      <c r="I18" s="82" t="s">
        <v>170</v>
      </c>
      <c r="J18" s="82"/>
      <c r="K18" s="92">
        <v>6.33</v>
      </c>
      <c r="L18" s="95" t="s">
        <v>174</v>
      </c>
      <c r="M18" s="96">
        <v>8.6E-3</v>
      </c>
      <c r="N18" s="96">
        <v>6.4000000000000003E-3</v>
      </c>
      <c r="O18" s="92">
        <v>1930000</v>
      </c>
      <c r="P18" s="94">
        <v>101.62</v>
      </c>
      <c r="Q18" s="82"/>
      <c r="R18" s="92">
        <v>1961.2659900000001</v>
      </c>
      <c r="S18" s="93">
        <v>7.7158303652706073E-4</v>
      </c>
      <c r="T18" s="93">
        <v>1.7557087522526566E-2</v>
      </c>
      <c r="U18" s="93">
        <f>R18/'סכום נכסי הקרן'!$C$42</f>
        <v>3.254544469375733E-3</v>
      </c>
    </row>
    <row r="19" spans="2:50" s="133" customFormat="1">
      <c r="B19" s="85" t="s">
        <v>352</v>
      </c>
      <c r="C19" s="82" t="s">
        <v>353</v>
      </c>
      <c r="D19" s="95" t="s">
        <v>130</v>
      </c>
      <c r="E19" s="95" t="s">
        <v>336</v>
      </c>
      <c r="F19" s="82" t="s">
        <v>347</v>
      </c>
      <c r="G19" s="95" t="s">
        <v>344</v>
      </c>
      <c r="H19" s="82" t="s">
        <v>339</v>
      </c>
      <c r="I19" s="82" t="s">
        <v>170</v>
      </c>
      <c r="J19" s="82"/>
      <c r="K19" s="92">
        <v>11.74</v>
      </c>
      <c r="L19" s="95" t="s">
        <v>174</v>
      </c>
      <c r="M19" s="96">
        <v>6.9999999999999993E-3</v>
      </c>
      <c r="N19" s="96">
        <v>6.6E-3</v>
      </c>
      <c r="O19" s="92">
        <v>811506</v>
      </c>
      <c r="P19" s="94">
        <v>99.78</v>
      </c>
      <c r="Q19" s="82"/>
      <c r="R19" s="92">
        <v>809.72064</v>
      </c>
      <c r="S19" s="93">
        <v>1.1561116754306359E-3</v>
      </c>
      <c r="T19" s="93">
        <v>7.248550792070904E-3</v>
      </c>
      <c r="U19" s="93">
        <f>R19/'סכום נכסי הקרן'!$C$42</f>
        <v>1.3436585573236698E-3</v>
      </c>
      <c r="AX19" s="137"/>
    </row>
    <row r="20" spans="2:50" s="133" customFormat="1">
      <c r="B20" s="85" t="s">
        <v>354</v>
      </c>
      <c r="C20" s="82" t="s">
        <v>355</v>
      </c>
      <c r="D20" s="95" t="s">
        <v>130</v>
      </c>
      <c r="E20" s="95" t="s">
        <v>336</v>
      </c>
      <c r="F20" s="82" t="s">
        <v>347</v>
      </c>
      <c r="G20" s="95" t="s">
        <v>344</v>
      </c>
      <c r="H20" s="82" t="s">
        <v>339</v>
      </c>
      <c r="I20" s="82" t="s">
        <v>170</v>
      </c>
      <c r="J20" s="82"/>
      <c r="K20" s="92">
        <v>0.82000000000000006</v>
      </c>
      <c r="L20" s="95" t="s">
        <v>174</v>
      </c>
      <c r="M20" s="96">
        <v>2.58E-2</v>
      </c>
      <c r="N20" s="96">
        <v>-4.0000000000000001E-3</v>
      </c>
      <c r="O20" s="92">
        <v>1518015</v>
      </c>
      <c r="P20" s="94">
        <v>105.02</v>
      </c>
      <c r="Q20" s="82"/>
      <c r="R20" s="92">
        <v>1594.2192399999999</v>
      </c>
      <c r="S20" s="93">
        <v>5.5735832388807563E-4</v>
      </c>
      <c r="T20" s="93">
        <v>1.4271316011947865E-2</v>
      </c>
      <c r="U20" s="93">
        <f>R20/'סכום נכסי הקרן'!$C$42</f>
        <v>2.6454634083133131E-3</v>
      </c>
    </row>
    <row r="21" spans="2:50" s="133" customFormat="1">
      <c r="B21" s="85" t="s">
        <v>356</v>
      </c>
      <c r="C21" s="82" t="s">
        <v>357</v>
      </c>
      <c r="D21" s="95" t="s">
        <v>130</v>
      </c>
      <c r="E21" s="95" t="s">
        <v>336</v>
      </c>
      <c r="F21" s="82" t="s">
        <v>347</v>
      </c>
      <c r="G21" s="95" t="s">
        <v>344</v>
      </c>
      <c r="H21" s="82" t="s">
        <v>339</v>
      </c>
      <c r="I21" s="82" t="s">
        <v>170</v>
      </c>
      <c r="J21" s="82"/>
      <c r="K21" s="92">
        <v>1.9500000000000002</v>
      </c>
      <c r="L21" s="95" t="s">
        <v>174</v>
      </c>
      <c r="M21" s="96">
        <v>4.0999999999999995E-3</v>
      </c>
      <c r="N21" s="96">
        <v>-1.6999999999999999E-3</v>
      </c>
      <c r="O21" s="92">
        <v>546558.81000000006</v>
      </c>
      <c r="P21" s="94">
        <v>99.85</v>
      </c>
      <c r="Q21" s="82"/>
      <c r="R21" s="92">
        <v>545.73898999999994</v>
      </c>
      <c r="S21" s="93">
        <v>3.3251033945238401E-4</v>
      </c>
      <c r="T21" s="93">
        <v>4.8854093533153295E-3</v>
      </c>
      <c r="U21" s="93">
        <f>R21/'סכום נכסי הקרן'!$C$42</f>
        <v>9.0560475768368279E-4</v>
      </c>
    </row>
    <row r="22" spans="2:50" s="133" customFormat="1">
      <c r="B22" s="85" t="s">
        <v>358</v>
      </c>
      <c r="C22" s="82" t="s">
        <v>359</v>
      </c>
      <c r="D22" s="95" t="s">
        <v>130</v>
      </c>
      <c r="E22" s="95" t="s">
        <v>336</v>
      </c>
      <c r="F22" s="82" t="s">
        <v>347</v>
      </c>
      <c r="G22" s="95" t="s">
        <v>344</v>
      </c>
      <c r="H22" s="82" t="s">
        <v>339</v>
      </c>
      <c r="I22" s="82" t="s">
        <v>170</v>
      </c>
      <c r="J22" s="82"/>
      <c r="K22" s="92">
        <v>1.8399999999999996</v>
      </c>
      <c r="L22" s="95" t="s">
        <v>174</v>
      </c>
      <c r="M22" s="96">
        <v>6.4000000000000003E-3</v>
      </c>
      <c r="N22" s="96">
        <v>-1.2999999999999999E-3</v>
      </c>
      <c r="O22" s="92">
        <v>1997269</v>
      </c>
      <c r="P22" s="94">
        <v>100.3</v>
      </c>
      <c r="Q22" s="82"/>
      <c r="R22" s="92">
        <v>2003.26081</v>
      </c>
      <c r="S22" s="93">
        <v>6.3403452911737579E-4</v>
      </c>
      <c r="T22" s="93">
        <v>1.7933021604895856E-2</v>
      </c>
      <c r="U22" s="93">
        <f>R22/'סכום נכסי הקרן'!$C$42</f>
        <v>3.3242310951930856E-3</v>
      </c>
    </row>
    <row r="23" spans="2:50" s="133" customFormat="1">
      <c r="B23" s="85" t="s">
        <v>360</v>
      </c>
      <c r="C23" s="82" t="s">
        <v>361</v>
      </c>
      <c r="D23" s="95" t="s">
        <v>130</v>
      </c>
      <c r="E23" s="95" t="s">
        <v>336</v>
      </c>
      <c r="F23" s="82" t="s">
        <v>362</v>
      </c>
      <c r="G23" s="95" t="s">
        <v>344</v>
      </c>
      <c r="H23" s="82" t="s">
        <v>339</v>
      </c>
      <c r="I23" s="82" t="s">
        <v>170</v>
      </c>
      <c r="J23" s="82"/>
      <c r="K23" s="92">
        <v>0.36</v>
      </c>
      <c r="L23" s="95" t="s">
        <v>174</v>
      </c>
      <c r="M23" s="96">
        <v>4.4999999999999998E-2</v>
      </c>
      <c r="N23" s="96">
        <v>-8.9999999999999998E-4</v>
      </c>
      <c r="O23" s="92">
        <v>55881.25</v>
      </c>
      <c r="P23" s="94">
        <v>104.37</v>
      </c>
      <c r="Q23" s="82"/>
      <c r="R23" s="92">
        <v>58.323250000000002</v>
      </c>
      <c r="S23" s="93">
        <v>3.4689513144070311E-4</v>
      </c>
      <c r="T23" s="93">
        <v>5.2210480886796871E-4</v>
      </c>
      <c r="U23" s="93">
        <f>R23/'סכום נכסי הקרן'!$C$42</f>
        <v>9.6782186450659975E-5</v>
      </c>
    </row>
    <row r="24" spans="2:50" s="133" customFormat="1">
      <c r="B24" s="85" t="s">
        <v>363</v>
      </c>
      <c r="C24" s="82" t="s">
        <v>364</v>
      </c>
      <c r="D24" s="95" t="s">
        <v>130</v>
      </c>
      <c r="E24" s="95" t="s">
        <v>336</v>
      </c>
      <c r="F24" s="82" t="s">
        <v>362</v>
      </c>
      <c r="G24" s="95" t="s">
        <v>344</v>
      </c>
      <c r="H24" s="82" t="s">
        <v>339</v>
      </c>
      <c r="I24" s="82" t="s">
        <v>170</v>
      </c>
      <c r="J24" s="82"/>
      <c r="K24" s="92">
        <v>4.01</v>
      </c>
      <c r="L24" s="95" t="s">
        <v>174</v>
      </c>
      <c r="M24" s="96">
        <v>0.05</v>
      </c>
      <c r="N24" s="96">
        <v>1.6000000000000001E-3</v>
      </c>
      <c r="O24" s="92">
        <v>1467347</v>
      </c>
      <c r="P24" s="94">
        <v>124.2</v>
      </c>
      <c r="Q24" s="82"/>
      <c r="R24" s="92">
        <v>1822.4450200000001</v>
      </c>
      <c r="S24" s="93">
        <v>4.6558692121194043E-4</v>
      </c>
      <c r="T24" s="93">
        <v>1.6314373921883323E-2</v>
      </c>
      <c r="U24" s="93">
        <f>R24/'סכום נכסי הקרן'!$C$42</f>
        <v>3.0241835583873799E-3</v>
      </c>
    </row>
    <row r="25" spans="2:50" s="133" customFormat="1">
      <c r="B25" s="85" t="s">
        <v>365</v>
      </c>
      <c r="C25" s="82" t="s">
        <v>366</v>
      </c>
      <c r="D25" s="95" t="s">
        <v>130</v>
      </c>
      <c r="E25" s="95" t="s">
        <v>336</v>
      </c>
      <c r="F25" s="82" t="s">
        <v>362</v>
      </c>
      <c r="G25" s="95" t="s">
        <v>344</v>
      </c>
      <c r="H25" s="82" t="s">
        <v>339</v>
      </c>
      <c r="I25" s="82" t="s">
        <v>170</v>
      </c>
      <c r="J25" s="82"/>
      <c r="K25" s="92">
        <v>1.4599999999999997</v>
      </c>
      <c r="L25" s="95" t="s">
        <v>174</v>
      </c>
      <c r="M25" s="96">
        <v>1.6E-2</v>
      </c>
      <c r="N25" s="96">
        <v>-4.0999999999999995E-3</v>
      </c>
      <c r="O25" s="92">
        <v>280793</v>
      </c>
      <c r="P25" s="94">
        <v>102.28</v>
      </c>
      <c r="Q25" s="82"/>
      <c r="R25" s="92">
        <v>287.19508000000002</v>
      </c>
      <c r="S25" s="93">
        <v>8.9174229655564812E-5</v>
      </c>
      <c r="T25" s="93">
        <v>2.5709461038474538E-3</v>
      </c>
      <c r="U25" s="93">
        <f>R25/'סכום נכסי הקרן'!$C$42</f>
        <v>4.7657439837924345E-4</v>
      </c>
    </row>
    <row r="26" spans="2:50" s="133" customFormat="1">
      <c r="B26" s="85" t="s">
        <v>367</v>
      </c>
      <c r="C26" s="82" t="s">
        <v>368</v>
      </c>
      <c r="D26" s="95" t="s">
        <v>130</v>
      </c>
      <c r="E26" s="95" t="s">
        <v>336</v>
      </c>
      <c r="F26" s="82" t="s">
        <v>362</v>
      </c>
      <c r="G26" s="95" t="s">
        <v>344</v>
      </c>
      <c r="H26" s="82" t="s">
        <v>339</v>
      </c>
      <c r="I26" s="82" t="s">
        <v>170</v>
      </c>
      <c r="J26" s="82"/>
      <c r="K26" s="92">
        <v>2.98</v>
      </c>
      <c r="L26" s="95" t="s">
        <v>174</v>
      </c>
      <c r="M26" s="96">
        <v>6.9999999999999993E-3</v>
      </c>
      <c r="N26" s="96">
        <v>-2.9999999999999997E-4</v>
      </c>
      <c r="O26" s="92">
        <v>4318333.8899999997</v>
      </c>
      <c r="P26" s="94">
        <v>102.61</v>
      </c>
      <c r="Q26" s="82"/>
      <c r="R26" s="92">
        <v>4431.0424599999997</v>
      </c>
      <c r="S26" s="93">
        <v>1.2148567376039756E-3</v>
      </c>
      <c r="T26" s="93">
        <v>3.9666317920626061E-2</v>
      </c>
      <c r="U26" s="93">
        <f>R26/'סכום נכסי הקרן'!$C$42</f>
        <v>7.3529163332720828E-3</v>
      </c>
    </row>
    <row r="27" spans="2:50" s="133" customFormat="1">
      <c r="B27" s="85" t="s">
        <v>369</v>
      </c>
      <c r="C27" s="82" t="s">
        <v>370</v>
      </c>
      <c r="D27" s="95" t="s">
        <v>130</v>
      </c>
      <c r="E27" s="95" t="s">
        <v>336</v>
      </c>
      <c r="F27" s="82" t="s">
        <v>371</v>
      </c>
      <c r="G27" s="95" t="s">
        <v>344</v>
      </c>
      <c r="H27" s="82" t="s">
        <v>372</v>
      </c>
      <c r="I27" s="82" t="s">
        <v>170</v>
      </c>
      <c r="J27" s="82"/>
      <c r="K27" s="92">
        <v>0.34</v>
      </c>
      <c r="L27" s="95" t="s">
        <v>174</v>
      </c>
      <c r="M27" s="96">
        <v>4.2000000000000003E-2</v>
      </c>
      <c r="N27" s="96">
        <v>-8.6999999999999994E-3</v>
      </c>
      <c r="O27" s="92">
        <v>146.55000000000001</v>
      </c>
      <c r="P27" s="94">
        <v>127.1</v>
      </c>
      <c r="Q27" s="82"/>
      <c r="R27" s="92">
        <v>0.18628</v>
      </c>
      <c r="S27" s="93">
        <v>2.841238182712651E-6</v>
      </c>
      <c r="T27" s="93">
        <v>1.6675628295049611E-6</v>
      </c>
      <c r="U27" s="93">
        <f>R27/'סכום נכסי הקרן'!$C$42</f>
        <v>3.0911490172493716E-7</v>
      </c>
    </row>
    <row r="28" spans="2:50" s="133" customFormat="1">
      <c r="B28" s="85" t="s">
        <v>373</v>
      </c>
      <c r="C28" s="82" t="s">
        <v>374</v>
      </c>
      <c r="D28" s="95" t="s">
        <v>130</v>
      </c>
      <c r="E28" s="95" t="s">
        <v>336</v>
      </c>
      <c r="F28" s="82" t="s">
        <v>371</v>
      </c>
      <c r="G28" s="95" t="s">
        <v>344</v>
      </c>
      <c r="H28" s="82" t="s">
        <v>372</v>
      </c>
      <c r="I28" s="82" t="s">
        <v>170</v>
      </c>
      <c r="J28" s="82"/>
      <c r="K28" s="92">
        <v>2</v>
      </c>
      <c r="L28" s="95" t="s">
        <v>174</v>
      </c>
      <c r="M28" s="96">
        <v>8.0000000000000002E-3</v>
      </c>
      <c r="N28" s="96">
        <v>-1.6999999999999999E-3</v>
      </c>
      <c r="O28" s="92">
        <v>681018</v>
      </c>
      <c r="P28" s="94">
        <v>102.36</v>
      </c>
      <c r="Q28" s="82"/>
      <c r="R28" s="92">
        <v>697.09003000000007</v>
      </c>
      <c r="S28" s="93">
        <v>1.0565954013715207E-3</v>
      </c>
      <c r="T28" s="93">
        <v>6.240291082491402E-3</v>
      </c>
      <c r="U28" s="93">
        <f>R28/'סכום נכסי הקרן'!$C$42</f>
        <v>1.1567581925965402E-3</v>
      </c>
    </row>
    <row r="29" spans="2:50" s="133" customFormat="1">
      <c r="B29" s="85" t="s">
        <v>375</v>
      </c>
      <c r="C29" s="82" t="s">
        <v>376</v>
      </c>
      <c r="D29" s="95" t="s">
        <v>130</v>
      </c>
      <c r="E29" s="95" t="s">
        <v>336</v>
      </c>
      <c r="F29" s="82" t="s">
        <v>343</v>
      </c>
      <c r="G29" s="95" t="s">
        <v>344</v>
      </c>
      <c r="H29" s="82" t="s">
        <v>372</v>
      </c>
      <c r="I29" s="82" t="s">
        <v>170</v>
      </c>
      <c r="J29" s="82"/>
      <c r="K29" s="92">
        <v>2.5300000000000002</v>
      </c>
      <c r="L29" s="95" t="s">
        <v>174</v>
      </c>
      <c r="M29" s="96">
        <v>3.4000000000000002E-2</v>
      </c>
      <c r="N29" s="96">
        <v>-1.1000000000000001E-3</v>
      </c>
      <c r="O29" s="92">
        <v>1524332</v>
      </c>
      <c r="P29" s="94">
        <v>112.77</v>
      </c>
      <c r="Q29" s="82"/>
      <c r="R29" s="92">
        <v>1718.9892600000001</v>
      </c>
      <c r="S29" s="93">
        <v>8.148261788752609E-4</v>
      </c>
      <c r="T29" s="93">
        <v>1.538824669472965E-2</v>
      </c>
      <c r="U29" s="93">
        <f>R29/'סכום נכסי הקרן'!$C$42</f>
        <v>2.8525080318398243E-3</v>
      </c>
    </row>
    <row r="30" spans="2:50" s="133" customFormat="1">
      <c r="B30" s="85" t="s">
        <v>377</v>
      </c>
      <c r="C30" s="82" t="s">
        <v>378</v>
      </c>
      <c r="D30" s="95" t="s">
        <v>130</v>
      </c>
      <c r="E30" s="95" t="s">
        <v>336</v>
      </c>
      <c r="F30" s="82" t="s">
        <v>347</v>
      </c>
      <c r="G30" s="95" t="s">
        <v>344</v>
      </c>
      <c r="H30" s="82" t="s">
        <v>372</v>
      </c>
      <c r="I30" s="82" t="s">
        <v>170</v>
      </c>
      <c r="J30" s="82"/>
      <c r="K30" s="92">
        <v>1.4500000000000002</v>
      </c>
      <c r="L30" s="95" t="s">
        <v>174</v>
      </c>
      <c r="M30" s="96">
        <v>0.03</v>
      </c>
      <c r="N30" s="96">
        <v>-1.9E-3</v>
      </c>
      <c r="O30" s="92">
        <v>440748</v>
      </c>
      <c r="P30" s="94">
        <v>111.96</v>
      </c>
      <c r="Q30" s="82"/>
      <c r="R30" s="92">
        <v>493.46143000000001</v>
      </c>
      <c r="S30" s="93">
        <v>9.1822500000000005E-4</v>
      </c>
      <c r="T30" s="93">
        <v>4.4174250507964582E-3</v>
      </c>
      <c r="U30" s="93">
        <f>R30/'סכום נכסי הקרן'!$C$42</f>
        <v>8.1885484990067072E-4</v>
      </c>
    </row>
    <row r="31" spans="2:50" s="133" customFormat="1">
      <c r="B31" s="85" t="s">
        <v>379</v>
      </c>
      <c r="C31" s="82" t="s">
        <v>380</v>
      </c>
      <c r="D31" s="95" t="s">
        <v>130</v>
      </c>
      <c r="E31" s="95" t="s">
        <v>336</v>
      </c>
      <c r="F31" s="82" t="s">
        <v>381</v>
      </c>
      <c r="G31" s="95" t="s">
        <v>382</v>
      </c>
      <c r="H31" s="82" t="s">
        <v>372</v>
      </c>
      <c r="I31" s="82" t="s">
        <v>340</v>
      </c>
      <c r="J31" s="82"/>
      <c r="K31" s="92">
        <v>3.9700000000000006</v>
      </c>
      <c r="L31" s="95" t="s">
        <v>174</v>
      </c>
      <c r="M31" s="96">
        <v>6.5000000000000006E-3</v>
      </c>
      <c r="N31" s="96">
        <v>2.5000000000000001E-3</v>
      </c>
      <c r="O31" s="92">
        <v>674446.5</v>
      </c>
      <c r="P31" s="94">
        <v>100.39</v>
      </c>
      <c r="Q31" s="92">
        <v>98.854590000000002</v>
      </c>
      <c r="R31" s="92">
        <v>776.30718999999999</v>
      </c>
      <c r="S31" s="93">
        <v>6.3822979902777919E-4</v>
      </c>
      <c r="T31" s="93">
        <v>6.9494364092841177E-3</v>
      </c>
      <c r="U31" s="93">
        <f>R31/'סכום נכסי הקרן'!$C$42</f>
        <v>1.2882119430170287E-3</v>
      </c>
    </row>
    <row r="32" spans="2:50" s="133" customFormat="1">
      <c r="B32" s="85" t="s">
        <v>383</v>
      </c>
      <c r="C32" s="82" t="s">
        <v>384</v>
      </c>
      <c r="D32" s="95" t="s">
        <v>130</v>
      </c>
      <c r="E32" s="95" t="s">
        <v>336</v>
      </c>
      <c r="F32" s="82" t="s">
        <v>381</v>
      </c>
      <c r="G32" s="95" t="s">
        <v>382</v>
      </c>
      <c r="H32" s="82" t="s">
        <v>372</v>
      </c>
      <c r="I32" s="82" t="s">
        <v>340</v>
      </c>
      <c r="J32" s="82"/>
      <c r="K32" s="92">
        <v>4.6100000000000003</v>
      </c>
      <c r="L32" s="95" t="s">
        <v>174</v>
      </c>
      <c r="M32" s="96">
        <v>1.6399999999999998E-2</v>
      </c>
      <c r="N32" s="96">
        <v>5.1000000000000004E-3</v>
      </c>
      <c r="O32" s="92">
        <v>2124624</v>
      </c>
      <c r="P32" s="94">
        <v>104.43</v>
      </c>
      <c r="Q32" s="82"/>
      <c r="R32" s="92">
        <v>2218.7448399999998</v>
      </c>
      <c r="S32" s="93">
        <v>1.7942201530381735E-3</v>
      </c>
      <c r="T32" s="93">
        <v>1.986201644481389E-2</v>
      </c>
      <c r="U32" s="93">
        <f>R32/'סכום נכסי הקרן'!$C$42</f>
        <v>3.6818074574259787E-3</v>
      </c>
    </row>
    <row r="33" spans="2:21" s="133" customFormat="1">
      <c r="B33" s="85" t="s">
        <v>385</v>
      </c>
      <c r="C33" s="82" t="s">
        <v>386</v>
      </c>
      <c r="D33" s="95" t="s">
        <v>130</v>
      </c>
      <c r="E33" s="95" t="s">
        <v>336</v>
      </c>
      <c r="F33" s="82" t="s">
        <v>381</v>
      </c>
      <c r="G33" s="95" t="s">
        <v>382</v>
      </c>
      <c r="H33" s="82" t="s">
        <v>372</v>
      </c>
      <c r="I33" s="82" t="s">
        <v>170</v>
      </c>
      <c r="J33" s="82"/>
      <c r="K33" s="92">
        <v>5.9800000000000013</v>
      </c>
      <c r="L33" s="95" t="s">
        <v>174</v>
      </c>
      <c r="M33" s="96">
        <v>1.34E-2</v>
      </c>
      <c r="N33" s="96">
        <v>1.0200000000000001E-2</v>
      </c>
      <c r="O33" s="92">
        <v>2669632</v>
      </c>
      <c r="P33" s="94">
        <v>102.34</v>
      </c>
      <c r="Q33" s="82"/>
      <c r="R33" s="92">
        <v>2732.1015299999999</v>
      </c>
      <c r="S33" s="93">
        <v>5.8741241507750074E-4</v>
      </c>
      <c r="T33" s="93">
        <v>2.4457542183066529E-2</v>
      </c>
      <c r="U33" s="93">
        <f>R33/'סכום נכסי הקרן'!$C$42</f>
        <v>4.5336767014628535E-3</v>
      </c>
    </row>
    <row r="34" spans="2:21" s="133" customFormat="1">
      <c r="B34" s="85" t="s">
        <v>387</v>
      </c>
      <c r="C34" s="82" t="s">
        <v>388</v>
      </c>
      <c r="D34" s="95" t="s">
        <v>130</v>
      </c>
      <c r="E34" s="95" t="s">
        <v>336</v>
      </c>
      <c r="F34" s="82" t="s">
        <v>362</v>
      </c>
      <c r="G34" s="95" t="s">
        <v>344</v>
      </c>
      <c r="H34" s="82" t="s">
        <v>372</v>
      </c>
      <c r="I34" s="82" t="s">
        <v>170</v>
      </c>
      <c r="J34" s="82"/>
      <c r="K34" s="92">
        <v>3.83</v>
      </c>
      <c r="L34" s="95" t="s">
        <v>174</v>
      </c>
      <c r="M34" s="96">
        <v>4.2000000000000003E-2</v>
      </c>
      <c r="N34" s="96">
        <v>1.4000000000000002E-3</v>
      </c>
      <c r="O34" s="92">
        <v>78900</v>
      </c>
      <c r="P34" s="94">
        <v>121.29</v>
      </c>
      <c r="Q34" s="82"/>
      <c r="R34" s="92">
        <v>95.697810000000004</v>
      </c>
      <c r="S34" s="93">
        <v>7.9079193452363049E-5</v>
      </c>
      <c r="T34" s="93">
        <v>8.5667871387711057E-4</v>
      </c>
      <c r="U34" s="93">
        <f>R34/'סכום נכסי הקרן'!$C$42</f>
        <v>1.5880190644965486E-4</v>
      </c>
    </row>
    <row r="35" spans="2:21" s="133" customFormat="1">
      <c r="B35" s="85" t="s">
        <v>389</v>
      </c>
      <c r="C35" s="82" t="s">
        <v>390</v>
      </c>
      <c r="D35" s="95" t="s">
        <v>130</v>
      </c>
      <c r="E35" s="95" t="s">
        <v>336</v>
      </c>
      <c r="F35" s="82" t="s">
        <v>362</v>
      </c>
      <c r="G35" s="95" t="s">
        <v>344</v>
      </c>
      <c r="H35" s="82" t="s">
        <v>372</v>
      </c>
      <c r="I35" s="82" t="s">
        <v>170</v>
      </c>
      <c r="J35" s="82"/>
      <c r="K35" s="92">
        <v>1.97</v>
      </c>
      <c r="L35" s="95" t="s">
        <v>174</v>
      </c>
      <c r="M35" s="96">
        <v>4.0999999999999995E-2</v>
      </c>
      <c r="N35" s="96">
        <v>-2.9999999999999997E-4</v>
      </c>
      <c r="O35" s="92">
        <v>1317173.3999999999</v>
      </c>
      <c r="P35" s="94">
        <v>129.81</v>
      </c>
      <c r="Q35" s="82"/>
      <c r="R35" s="92">
        <v>1709.8228000000001</v>
      </c>
      <c r="S35" s="93">
        <v>5.6353661363445586E-4</v>
      </c>
      <c r="T35" s="93">
        <v>1.5306189318875323E-2</v>
      </c>
      <c r="U35" s="93">
        <f>R35/'סכום נכסי הקרן'!$C$42</f>
        <v>2.8372971161104623E-3</v>
      </c>
    </row>
    <row r="36" spans="2:21" s="133" customFormat="1">
      <c r="B36" s="85" t="s">
        <v>391</v>
      </c>
      <c r="C36" s="82" t="s">
        <v>392</v>
      </c>
      <c r="D36" s="95" t="s">
        <v>130</v>
      </c>
      <c r="E36" s="95" t="s">
        <v>336</v>
      </c>
      <c r="F36" s="82" t="s">
        <v>362</v>
      </c>
      <c r="G36" s="95" t="s">
        <v>344</v>
      </c>
      <c r="H36" s="82" t="s">
        <v>372</v>
      </c>
      <c r="I36" s="82" t="s">
        <v>170</v>
      </c>
      <c r="J36" s="82"/>
      <c r="K36" s="92">
        <v>3.03</v>
      </c>
      <c r="L36" s="95" t="s">
        <v>174</v>
      </c>
      <c r="M36" s="96">
        <v>0.04</v>
      </c>
      <c r="N36" s="96">
        <v>4.0000000000000002E-4</v>
      </c>
      <c r="O36" s="92">
        <v>2034848</v>
      </c>
      <c r="P36" s="94">
        <v>119.26</v>
      </c>
      <c r="Q36" s="82"/>
      <c r="R36" s="92">
        <v>2426.7596200000003</v>
      </c>
      <c r="S36" s="93">
        <v>7.0054481325729473E-4</v>
      </c>
      <c r="T36" s="93">
        <v>2.1724147189475976E-2</v>
      </c>
      <c r="U36" s="93">
        <f>R36/'סכום נכסי הקרן'!$C$42</f>
        <v>4.0269892712387042E-3</v>
      </c>
    </row>
    <row r="37" spans="2:21" s="133" customFormat="1">
      <c r="B37" s="85" t="s">
        <v>393</v>
      </c>
      <c r="C37" s="82" t="s">
        <v>394</v>
      </c>
      <c r="D37" s="95" t="s">
        <v>130</v>
      </c>
      <c r="E37" s="95" t="s">
        <v>336</v>
      </c>
      <c r="F37" s="82" t="s">
        <v>395</v>
      </c>
      <c r="G37" s="95" t="s">
        <v>382</v>
      </c>
      <c r="H37" s="82" t="s">
        <v>396</v>
      </c>
      <c r="I37" s="82" t="s">
        <v>340</v>
      </c>
      <c r="J37" s="82"/>
      <c r="K37" s="92">
        <v>1.75</v>
      </c>
      <c r="L37" s="95" t="s">
        <v>174</v>
      </c>
      <c r="M37" s="96">
        <v>1.6399999999999998E-2</v>
      </c>
      <c r="N37" s="96">
        <v>1E-4</v>
      </c>
      <c r="O37" s="92">
        <v>154004.94</v>
      </c>
      <c r="P37" s="94">
        <v>101.58</v>
      </c>
      <c r="Q37" s="82"/>
      <c r="R37" s="92">
        <v>156.43822</v>
      </c>
      <c r="S37" s="93">
        <v>2.8070915670928295E-4</v>
      </c>
      <c r="T37" s="93">
        <v>1.4004217349469594E-3</v>
      </c>
      <c r="U37" s="93">
        <f>R37/'סכום נכסי הקרן'!$C$42</f>
        <v>2.5959515246577248E-4</v>
      </c>
    </row>
    <row r="38" spans="2:21" s="133" customFormat="1">
      <c r="B38" s="85" t="s">
        <v>397</v>
      </c>
      <c r="C38" s="82" t="s">
        <v>398</v>
      </c>
      <c r="D38" s="95" t="s">
        <v>130</v>
      </c>
      <c r="E38" s="95" t="s">
        <v>336</v>
      </c>
      <c r="F38" s="82" t="s">
        <v>395</v>
      </c>
      <c r="G38" s="95" t="s">
        <v>382</v>
      </c>
      <c r="H38" s="82" t="s">
        <v>396</v>
      </c>
      <c r="I38" s="82" t="s">
        <v>340</v>
      </c>
      <c r="J38" s="82"/>
      <c r="K38" s="92">
        <v>5.95</v>
      </c>
      <c r="L38" s="95" t="s">
        <v>174</v>
      </c>
      <c r="M38" s="96">
        <v>2.3399999999999997E-2</v>
      </c>
      <c r="N38" s="96">
        <v>1.1300000000000001E-2</v>
      </c>
      <c r="O38" s="92">
        <v>1699196.38</v>
      </c>
      <c r="P38" s="94">
        <v>106</v>
      </c>
      <c r="Q38" s="82"/>
      <c r="R38" s="92">
        <v>1801.1481699999999</v>
      </c>
      <c r="S38" s="93">
        <v>8.1921333199256284E-4</v>
      </c>
      <c r="T38" s="93">
        <v>1.6123726319105018E-2</v>
      </c>
      <c r="U38" s="93">
        <f>R38/'סכום נכסי הקרן'!$C$42</f>
        <v>2.9888433517371716E-3</v>
      </c>
    </row>
    <row r="39" spans="2:21" s="133" customFormat="1">
      <c r="B39" s="85" t="s">
        <v>399</v>
      </c>
      <c r="C39" s="82" t="s">
        <v>400</v>
      </c>
      <c r="D39" s="95" t="s">
        <v>130</v>
      </c>
      <c r="E39" s="95" t="s">
        <v>336</v>
      </c>
      <c r="F39" s="82" t="s">
        <v>395</v>
      </c>
      <c r="G39" s="95" t="s">
        <v>382</v>
      </c>
      <c r="H39" s="82" t="s">
        <v>396</v>
      </c>
      <c r="I39" s="82" t="s">
        <v>340</v>
      </c>
      <c r="J39" s="82"/>
      <c r="K39" s="92">
        <v>2.5500000000000003</v>
      </c>
      <c r="L39" s="95" t="s">
        <v>174</v>
      </c>
      <c r="M39" s="96">
        <v>0.03</v>
      </c>
      <c r="N39" s="96">
        <v>3.9000000000000003E-3</v>
      </c>
      <c r="O39" s="92">
        <v>633560.84</v>
      </c>
      <c r="P39" s="94">
        <v>107.19</v>
      </c>
      <c r="Q39" s="82"/>
      <c r="R39" s="92">
        <v>679.11385999999993</v>
      </c>
      <c r="S39" s="93">
        <v>1.053330046505484E-3</v>
      </c>
      <c r="T39" s="93">
        <v>6.0793699266568383E-3</v>
      </c>
      <c r="U39" s="93">
        <f>R39/'סכום נכסי הקרן'!$C$42</f>
        <v>1.1269283556685778E-3</v>
      </c>
    </row>
    <row r="40" spans="2:21" s="133" customFormat="1">
      <c r="B40" s="85" t="s">
        <v>401</v>
      </c>
      <c r="C40" s="82" t="s">
        <v>402</v>
      </c>
      <c r="D40" s="95" t="s">
        <v>130</v>
      </c>
      <c r="E40" s="95" t="s">
        <v>336</v>
      </c>
      <c r="F40" s="82" t="s">
        <v>403</v>
      </c>
      <c r="G40" s="95" t="s">
        <v>382</v>
      </c>
      <c r="H40" s="82" t="s">
        <v>396</v>
      </c>
      <c r="I40" s="82" t="s">
        <v>170</v>
      </c>
      <c r="J40" s="82"/>
      <c r="K40" s="92">
        <v>0.75</v>
      </c>
      <c r="L40" s="95" t="s">
        <v>174</v>
      </c>
      <c r="M40" s="96">
        <v>4.9500000000000002E-2</v>
      </c>
      <c r="N40" s="96">
        <v>-7.000000000000001E-4</v>
      </c>
      <c r="O40" s="92">
        <v>26833.759999999998</v>
      </c>
      <c r="P40" s="94">
        <v>126.34</v>
      </c>
      <c r="Q40" s="82"/>
      <c r="R40" s="92">
        <v>33.901780000000002</v>
      </c>
      <c r="S40" s="93">
        <v>1.0401942498924481E-4</v>
      </c>
      <c r="T40" s="93">
        <v>3.0348587170954855E-4</v>
      </c>
      <c r="U40" s="93">
        <f>R40/'סכום נכסי הקרן'!$C$42</f>
        <v>5.6256954010094696E-5</v>
      </c>
    </row>
    <row r="41" spans="2:21" s="133" customFormat="1">
      <c r="B41" s="85" t="s">
        <v>404</v>
      </c>
      <c r="C41" s="82" t="s">
        <v>405</v>
      </c>
      <c r="D41" s="95" t="s">
        <v>130</v>
      </c>
      <c r="E41" s="95" t="s">
        <v>336</v>
      </c>
      <c r="F41" s="82" t="s">
        <v>403</v>
      </c>
      <c r="G41" s="95" t="s">
        <v>382</v>
      </c>
      <c r="H41" s="82" t="s">
        <v>396</v>
      </c>
      <c r="I41" s="82" t="s">
        <v>170</v>
      </c>
      <c r="J41" s="82"/>
      <c r="K41" s="92">
        <v>2.86</v>
      </c>
      <c r="L41" s="95" t="s">
        <v>174</v>
      </c>
      <c r="M41" s="96">
        <v>4.8000000000000001E-2</v>
      </c>
      <c r="N41" s="96">
        <v>1.6999999999999999E-3</v>
      </c>
      <c r="O41" s="92">
        <v>1933830</v>
      </c>
      <c r="P41" s="94">
        <v>118.59</v>
      </c>
      <c r="Q41" s="82"/>
      <c r="R41" s="92">
        <v>2293.3289300000001</v>
      </c>
      <c r="S41" s="93">
        <v>1.4224086570075599E-3</v>
      </c>
      <c r="T41" s="93">
        <v>2.0529686920208207E-2</v>
      </c>
      <c r="U41" s="93">
        <f>R41/'סכום נכסי הקרן'!$C$42</f>
        <v>3.805573044985534E-3</v>
      </c>
    </row>
    <row r="42" spans="2:21" s="133" customFormat="1">
      <c r="B42" s="85" t="s">
        <v>406</v>
      </c>
      <c r="C42" s="82" t="s">
        <v>407</v>
      </c>
      <c r="D42" s="95" t="s">
        <v>130</v>
      </c>
      <c r="E42" s="95" t="s">
        <v>336</v>
      </c>
      <c r="F42" s="82" t="s">
        <v>403</v>
      </c>
      <c r="G42" s="95" t="s">
        <v>382</v>
      </c>
      <c r="H42" s="82" t="s">
        <v>396</v>
      </c>
      <c r="I42" s="82" t="s">
        <v>170</v>
      </c>
      <c r="J42" s="82"/>
      <c r="K42" s="92">
        <v>6.7599999999999989</v>
      </c>
      <c r="L42" s="95" t="s">
        <v>174</v>
      </c>
      <c r="M42" s="96">
        <v>3.2000000000000001E-2</v>
      </c>
      <c r="N42" s="96">
        <v>1.3300000000000001E-2</v>
      </c>
      <c r="O42" s="92">
        <v>1058504</v>
      </c>
      <c r="P42" s="94">
        <v>114.12</v>
      </c>
      <c r="Q42" s="82"/>
      <c r="R42" s="92">
        <v>1207.9648200000001</v>
      </c>
      <c r="S42" s="93">
        <v>8.4706341788197339E-4</v>
      </c>
      <c r="T42" s="93">
        <v>1.0813599061529157E-2</v>
      </c>
      <c r="U42" s="93">
        <f>R42/'סכום נכסי הקרן'!$C$42</f>
        <v>2.0045089468621506E-3</v>
      </c>
    </row>
    <row r="43" spans="2:21" s="133" customFormat="1">
      <c r="B43" s="85" t="s">
        <v>408</v>
      </c>
      <c r="C43" s="82" t="s">
        <v>409</v>
      </c>
      <c r="D43" s="95" t="s">
        <v>130</v>
      </c>
      <c r="E43" s="95" t="s">
        <v>336</v>
      </c>
      <c r="F43" s="82" t="s">
        <v>403</v>
      </c>
      <c r="G43" s="95" t="s">
        <v>382</v>
      </c>
      <c r="H43" s="82" t="s">
        <v>396</v>
      </c>
      <c r="I43" s="82" t="s">
        <v>170</v>
      </c>
      <c r="J43" s="82"/>
      <c r="K43" s="92">
        <v>1.72</v>
      </c>
      <c r="L43" s="95" t="s">
        <v>174</v>
      </c>
      <c r="M43" s="96">
        <v>4.9000000000000002E-2</v>
      </c>
      <c r="N43" s="96">
        <v>0</v>
      </c>
      <c r="O43" s="92">
        <v>243556.06</v>
      </c>
      <c r="P43" s="94">
        <v>117.53</v>
      </c>
      <c r="Q43" s="82"/>
      <c r="R43" s="92">
        <v>286.25142999999997</v>
      </c>
      <c r="S43" s="93">
        <v>8.1962467077727858E-4</v>
      </c>
      <c r="T43" s="93">
        <v>2.5624986287343852E-3</v>
      </c>
      <c r="U43" s="93">
        <f>R43/'סכום נכסי הקרן'!$C$42</f>
        <v>4.7500849609766329E-4</v>
      </c>
    </row>
    <row r="44" spans="2:21" s="133" customFormat="1">
      <c r="B44" s="85" t="s">
        <v>410</v>
      </c>
      <c r="C44" s="82" t="s">
        <v>411</v>
      </c>
      <c r="D44" s="95" t="s">
        <v>130</v>
      </c>
      <c r="E44" s="95" t="s">
        <v>336</v>
      </c>
      <c r="F44" s="82" t="s">
        <v>412</v>
      </c>
      <c r="G44" s="95" t="s">
        <v>413</v>
      </c>
      <c r="H44" s="82" t="s">
        <v>396</v>
      </c>
      <c r="I44" s="82" t="s">
        <v>170</v>
      </c>
      <c r="J44" s="82"/>
      <c r="K44" s="92">
        <v>2.58</v>
      </c>
      <c r="L44" s="95" t="s">
        <v>174</v>
      </c>
      <c r="M44" s="96">
        <v>3.7000000000000005E-2</v>
      </c>
      <c r="N44" s="96">
        <v>1E-3</v>
      </c>
      <c r="O44" s="92">
        <v>1729454</v>
      </c>
      <c r="P44" s="94">
        <v>113.5</v>
      </c>
      <c r="Q44" s="82"/>
      <c r="R44" s="92">
        <v>1962.9304199999999</v>
      </c>
      <c r="S44" s="93">
        <v>5.7648820073149989E-4</v>
      </c>
      <c r="T44" s="93">
        <v>1.7571987359333054E-2</v>
      </c>
      <c r="U44" s="93">
        <f>R44/'סכום נכסי הקרן'!$C$42</f>
        <v>3.2573064412239078E-3</v>
      </c>
    </row>
    <row r="45" spans="2:21" s="133" customFormat="1">
      <c r="B45" s="85" t="s">
        <v>414</v>
      </c>
      <c r="C45" s="82" t="s">
        <v>415</v>
      </c>
      <c r="D45" s="95" t="s">
        <v>130</v>
      </c>
      <c r="E45" s="95" t="s">
        <v>336</v>
      </c>
      <c r="F45" s="82" t="s">
        <v>412</v>
      </c>
      <c r="G45" s="95" t="s">
        <v>413</v>
      </c>
      <c r="H45" s="82" t="s">
        <v>396</v>
      </c>
      <c r="I45" s="82" t="s">
        <v>170</v>
      </c>
      <c r="J45" s="82"/>
      <c r="K45" s="92">
        <v>6.05</v>
      </c>
      <c r="L45" s="95" t="s">
        <v>174</v>
      </c>
      <c r="M45" s="96">
        <v>2.2000000000000002E-2</v>
      </c>
      <c r="N45" s="96">
        <v>1.1199999999999998E-2</v>
      </c>
      <c r="O45" s="92">
        <v>612450</v>
      </c>
      <c r="P45" s="94">
        <v>106.35</v>
      </c>
      <c r="Q45" s="82"/>
      <c r="R45" s="92">
        <v>651.34059999999999</v>
      </c>
      <c r="S45" s="93">
        <v>6.9463677844926468E-4</v>
      </c>
      <c r="T45" s="93">
        <v>5.8307460484617723E-3</v>
      </c>
      <c r="U45" s="93">
        <f>R45/'סכום נכסי הקרן'!$C$42</f>
        <v>1.0808411292595104E-3</v>
      </c>
    </row>
    <row r="46" spans="2:21" s="133" customFormat="1">
      <c r="B46" s="85" t="s">
        <v>416</v>
      </c>
      <c r="C46" s="82" t="s">
        <v>417</v>
      </c>
      <c r="D46" s="95" t="s">
        <v>130</v>
      </c>
      <c r="E46" s="95" t="s">
        <v>336</v>
      </c>
      <c r="F46" s="82" t="s">
        <v>371</v>
      </c>
      <c r="G46" s="95" t="s">
        <v>344</v>
      </c>
      <c r="H46" s="82" t="s">
        <v>396</v>
      </c>
      <c r="I46" s="82" t="s">
        <v>170</v>
      </c>
      <c r="J46" s="82"/>
      <c r="K46" s="92">
        <v>1.8100000000000003</v>
      </c>
      <c r="L46" s="95" t="s">
        <v>174</v>
      </c>
      <c r="M46" s="96">
        <v>3.1E-2</v>
      </c>
      <c r="N46" s="96">
        <v>-2.0000000000000001E-4</v>
      </c>
      <c r="O46" s="92">
        <v>191155.20000000001</v>
      </c>
      <c r="P46" s="94">
        <v>111.18</v>
      </c>
      <c r="Q46" s="82"/>
      <c r="R46" s="92">
        <v>212.52632999999997</v>
      </c>
      <c r="S46" s="93">
        <v>3.7041834140034676E-4</v>
      </c>
      <c r="T46" s="93">
        <v>1.9025177592822903E-3</v>
      </c>
      <c r="U46" s="93">
        <f>R46/'סכום נכסי הקרן'!$C$42</f>
        <v>3.5266832516594131E-4</v>
      </c>
    </row>
    <row r="47" spans="2:21" s="133" customFormat="1">
      <c r="B47" s="85" t="s">
        <v>418</v>
      </c>
      <c r="C47" s="82" t="s">
        <v>419</v>
      </c>
      <c r="D47" s="95" t="s">
        <v>130</v>
      </c>
      <c r="E47" s="95" t="s">
        <v>336</v>
      </c>
      <c r="F47" s="82" t="s">
        <v>371</v>
      </c>
      <c r="G47" s="95" t="s">
        <v>344</v>
      </c>
      <c r="H47" s="82" t="s">
        <v>396</v>
      </c>
      <c r="I47" s="82" t="s">
        <v>170</v>
      </c>
      <c r="J47" s="82"/>
      <c r="K47" s="92">
        <v>1.25</v>
      </c>
      <c r="L47" s="95" t="s">
        <v>174</v>
      </c>
      <c r="M47" s="96">
        <v>2.7999999999999997E-2</v>
      </c>
      <c r="N47" s="96">
        <v>-2.8000000000000004E-3</v>
      </c>
      <c r="O47" s="92">
        <v>557871</v>
      </c>
      <c r="P47" s="94">
        <v>106.8</v>
      </c>
      <c r="Q47" s="82"/>
      <c r="R47" s="92">
        <v>595.80623000000003</v>
      </c>
      <c r="S47" s="93">
        <v>5.6721126794932145E-4</v>
      </c>
      <c r="T47" s="93">
        <v>5.3336070578456282E-3</v>
      </c>
      <c r="U47" s="93">
        <f>R47/'סכום נכסי הקרן'!$C$42</f>
        <v>9.8868683827332674E-4</v>
      </c>
    </row>
    <row r="48" spans="2:21" s="133" customFormat="1">
      <c r="B48" s="85" t="s">
        <v>420</v>
      </c>
      <c r="C48" s="82" t="s">
        <v>421</v>
      </c>
      <c r="D48" s="95" t="s">
        <v>130</v>
      </c>
      <c r="E48" s="95" t="s">
        <v>336</v>
      </c>
      <c r="F48" s="82" t="s">
        <v>343</v>
      </c>
      <c r="G48" s="95" t="s">
        <v>344</v>
      </c>
      <c r="H48" s="82" t="s">
        <v>396</v>
      </c>
      <c r="I48" s="82" t="s">
        <v>170</v>
      </c>
      <c r="J48" s="82"/>
      <c r="K48" s="92">
        <v>2.7100000000000004</v>
      </c>
      <c r="L48" s="95" t="s">
        <v>174</v>
      </c>
      <c r="M48" s="96">
        <v>0.04</v>
      </c>
      <c r="N48" s="96">
        <v>8.9999999999999998E-4</v>
      </c>
      <c r="O48" s="92">
        <v>1187840</v>
      </c>
      <c r="P48" s="94">
        <v>119.59</v>
      </c>
      <c r="Q48" s="82"/>
      <c r="R48" s="92">
        <v>1420.5378899999998</v>
      </c>
      <c r="S48" s="93">
        <v>8.7988278501153333E-4</v>
      </c>
      <c r="T48" s="93">
        <v>1.2716535233344465E-2</v>
      </c>
      <c r="U48" s="93">
        <f>R48/'סכום נכסי הקרן'!$C$42</f>
        <v>2.3572548328532291E-3</v>
      </c>
    </row>
    <row r="49" spans="2:21" s="133" customFormat="1">
      <c r="B49" s="85" t="s">
        <v>422</v>
      </c>
      <c r="C49" s="82" t="s">
        <v>423</v>
      </c>
      <c r="D49" s="95" t="s">
        <v>130</v>
      </c>
      <c r="E49" s="95" t="s">
        <v>336</v>
      </c>
      <c r="F49" s="82" t="s">
        <v>424</v>
      </c>
      <c r="G49" s="95" t="s">
        <v>344</v>
      </c>
      <c r="H49" s="82" t="s">
        <v>396</v>
      </c>
      <c r="I49" s="82" t="s">
        <v>170</v>
      </c>
      <c r="J49" s="82"/>
      <c r="K49" s="92">
        <v>2.59</v>
      </c>
      <c r="L49" s="95" t="s">
        <v>174</v>
      </c>
      <c r="M49" s="96">
        <v>3.85E-2</v>
      </c>
      <c r="N49" s="96">
        <v>4.0000000000000002E-4</v>
      </c>
      <c r="O49" s="92">
        <v>111199</v>
      </c>
      <c r="P49" s="94">
        <v>118.83</v>
      </c>
      <c r="Q49" s="82"/>
      <c r="R49" s="92">
        <v>132.13777999999999</v>
      </c>
      <c r="S49" s="93">
        <v>2.6107157698511266E-4</v>
      </c>
      <c r="T49" s="93">
        <v>1.1828862481281085E-3</v>
      </c>
      <c r="U49" s="93">
        <f>R49/'סכום נכסי הקרן'!$C$42</f>
        <v>2.1927075842200646E-4</v>
      </c>
    </row>
    <row r="50" spans="2:21" s="133" customFormat="1">
      <c r="B50" s="85" t="s">
        <v>425</v>
      </c>
      <c r="C50" s="82" t="s">
        <v>426</v>
      </c>
      <c r="D50" s="95" t="s">
        <v>130</v>
      </c>
      <c r="E50" s="95" t="s">
        <v>336</v>
      </c>
      <c r="F50" s="82" t="s">
        <v>424</v>
      </c>
      <c r="G50" s="95" t="s">
        <v>344</v>
      </c>
      <c r="H50" s="82" t="s">
        <v>396</v>
      </c>
      <c r="I50" s="82" t="s">
        <v>170</v>
      </c>
      <c r="J50" s="82"/>
      <c r="K50" s="92">
        <v>2.5</v>
      </c>
      <c r="L50" s="95" t="s">
        <v>174</v>
      </c>
      <c r="M50" s="96">
        <v>4.7500000000000001E-2</v>
      </c>
      <c r="N50" s="96">
        <v>1E-4</v>
      </c>
      <c r="O50" s="92">
        <v>289233.75</v>
      </c>
      <c r="P50" s="94">
        <v>133.31</v>
      </c>
      <c r="Q50" s="82"/>
      <c r="R50" s="92">
        <v>385.57751999999999</v>
      </c>
      <c r="S50" s="93">
        <v>7.9722972945036978E-4</v>
      </c>
      <c r="T50" s="93">
        <v>3.4516573987798246E-3</v>
      </c>
      <c r="U50" s="93">
        <f>R50/'סכום נכסי הקרן'!$C$42</f>
        <v>6.3983120679699901E-4</v>
      </c>
    </row>
    <row r="51" spans="2:21" s="133" customFormat="1">
      <c r="B51" s="85" t="s">
        <v>427</v>
      </c>
      <c r="C51" s="82" t="s">
        <v>428</v>
      </c>
      <c r="D51" s="95" t="s">
        <v>130</v>
      </c>
      <c r="E51" s="95" t="s">
        <v>336</v>
      </c>
      <c r="F51" s="82" t="s">
        <v>429</v>
      </c>
      <c r="G51" s="95" t="s">
        <v>344</v>
      </c>
      <c r="H51" s="82" t="s">
        <v>396</v>
      </c>
      <c r="I51" s="82" t="s">
        <v>340</v>
      </c>
      <c r="J51" s="82"/>
      <c r="K51" s="92">
        <v>2.75</v>
      </c>
      <c r="L51" s="95" t="s">
        <v>174</v>
      </c>
      <c r="M51" s="96">
        <v>3.5499999999999997E-2</v>
      </c>
      <c r="N51" s="96">
        <v>-5.0000000000000001E-4</v>
      </c>
      <c r="O51" s="92">
        <v>140365.94</v>
      </c>
      <c r="P51" s="94">
        <v>120.05</v>
      </c>
      <c r="Q51" s="82"/>
      <c r="R51" s="92">
        <v>168.50929000000002</v>
      </c>
      <c r="S51" s="93">
        <v>3.2823369643058625E-4</v>
      </c>
      <c r="T51" s="93">
        <v>1.5084809342402409E-3</v>
      </c>
      <c r="U51" s="93">
        <f>R51/'סכום נכסי הקרן'!$C$42</f>
        <v>2.7962600718321311E-4</v>
      </c>
    </row>
    <row r="52" spans="2:21" s="133" customFormat="1">
      <c r="B52" s="85" t="s">
        <v>430</v>
      </c>
      <c r="C52" s="82" t="s">
        <v>431</v>
      </c>
      <c r="D52" s="95" t="s">
        <v>130</v>
      </c>
      <c r="E52" s="95" t="s">
        <v>336</v>
      </c>
      <c r="F52" s="82" t="s">
        <v>429</v>
      </c>
      <c r="G52" s="95" t="s">
        <v>344</v>
      </c>
      <c r="H52" s="82" t="s">
        <v>396</v>
      </c>
      <c r="I52" s="82" t="s">
        <v>340</v>
      </c>
      <c r="J52" s="82"/>
      <c r="K52" s="92">
        <v>1.67</v>
      </c>
      <c r="L52" s="95" t="s">
        <v>174</v>
      </c>
      <c r="M52" s="96">
        <v>4.6500000000000007E-2</v>
      </c>
      <c r="N52" s="96">
        <v>-5.0000000000000001E-4</v>
      </c>
      <c r="O52" s="92">
        <v>237118.46</v>
      </c>
      <c r="P52" s="94">
        <v>130.08000000000001</v>
      </c>
      <c r="Q52" s="82"/>
      <c r="R52" s="92">
        <v>308.44367999999997</v>
      </c>
      <c r="S52" s="93">
        <v>7.2268707797091712E-4</v>
      </c>
      <c r="T52" s="93">
        <v>2.7611617767002508E-3</v>
      </c>
      <c r="U52" s="93">
        <f>R52/'סכום נכסי הקרן'!$C$42</f>
        <v>5.1183453849515761E-4</v>
      </c>
    </row>
    <row r="53" spans="2:21" s="133" customFormat="1">
      <c r="B53" s="85" t="s">
        <v>432</v>
      </c>
      <c r="C53" s="82" t="s">
        <v>433</v>
      </c>
      <c r="D53" s="95" t="s">
        <v>130</v>
      </c>
      <c r="E53" s="95" t="s">
        <v>336</v>
      </c>
      <c r="F53" s="82" t="s">
        <v>429</v>
      </c>
      <c r="G53" s="95" t="s">
        <v>344</v>
      </c>
      <c r="H53" s="82" t="s">
        <v>396</v>
      </c>
      <c r="I53" s="82" t="s">
        <v>340</v>
      </c>
      <c r="J53" s="82"/>
      <c r="K53" s="92">
        <v>6.1000000000000005</v>
      </c>
      <c r="L53" s="95" t="s">
        <v>174</v>
      </c>
      <c r="M53" s="96">
        <v>1.4999999999999999E-2</v>
      </c>
      <c r="N53" s="96">
        <v>6.9000000000000008E-3</v>
      </c>
      <c r="O53" s="92">
        <v>524015.25</v>
      </c>
      <c r="P53" s="94">
        <v>103.94</v>
      </c>
      <c r="Q53" s="82"/>
      <c r="R53" s="92">
        <v>544.66144999999995</v>
      </c>
      <c r="S53" s="93">
        <v>9.3979714362387508E-4</v>
      </c>
      <c r="T53" s="93">
        <v>4.8757633062286596E-3</v>
      </c>
      <c r="U53" s="93">
        <f>R53/'סכום נכסי הקרן'!$C$42</f>
        <v>9.038166769922254E-4</v>
      </c>
    </row>
    <row r="54" spans="2:21" s="133" customFormat="1">
      <c r="B54" s="85" t="s">
        <v>434</v>
      </c>
      <c r="C54" s="82" t="s">
        <v>435</v>
      </c>
      <c r="D54" s="95" t="s">
        <v>130</v>
      </c>
      <c r="E54" s="95" t="s">
        <v>336</v>
      </c>
      <c r="F54" s="82" t="s">
        <v>436</v>
      </c>
      <c r="G54" s="95" t="s">
        <v>437</v>
      </c>
      <c r="H54" s="82" t="s">
        <v>396</v>
      </c>
      <c r="I54" s="82" t="s">
        <v>340</v>
      </c>
      <c r="J54" s="82"/>
      <c r="K54" s="92">
        <v>2.2000000000000002</v>
      </c>
      <c r="L54" s="95" t="s">
        <v>174</v>
      </c>
      <c r="M54" s="96">
        <v>4.6500000000000007E-2</v>
      </c>
      <c r="N54" s="96">
        <v>2.2000000000000001E-3</v>
      </c>
      <c r="O54" s="92">
        <v>4792.1000000000004</v>
      </c>
      <c r="P54" s="94">
        <v>132.36000000000001</v>
      </c>
      <c r="Q54" s="82"/>
      <c r="R54" s="92">
        <v>6.3428100000000001</v>
      </c>
      <c r="S54" s="93">
        <v>4.7291627416109374E-5</v>
      </c>
      <c r="T54" s="93">
        <v>5.6780299498670617E-5</v>
      </c>
      <c r="U54" s="93">
        <f>R54/'סכום נכסי הקרן'!$C$42</f>
        <v>1.0525322577893218E-5</v>
      </c>
    </row>
    <row r="55" spans="2:21" s="133" customFormat="1">
      <c r="B55" s="85" t="s">
        <v>438</v>
      </c>
      <c r="C55" s="82" t="s">
        <v>439</v>
      </c>
      <c r="D55" s="95" t="s">
        <v>130</v>
      </c>
      <c r="E55" s="95" t="s">
        <v>336</v>
      </c>
      <c r="F55" s="82" t="s">
        <v>440</v>
      </c>
      <c r="G55" s="95" t="s">
        <v>382</v>
      </c>
      <c r="H55" s="82" t="s">
        <v>396</v>
      </c>
      <c r="I55" s="82" t="s">
        <v>340</v>
      </c>
      <c r="J55" s="82"/>
      <c r="K55" s="92">
        <v>2.38</v>
      </c>
      <c r="L55" s="95" t="s">
        <v>174</v>
      </c>
      <c r="M55" s="96">
        <v>3.6400000000000002E-2</v>
      </c>
      <c r="N55" s="96">
        <v>3.2999999999999995E-3</v>
      </c>
      <c r="O55" s="92">
        <v>18750</v>
      </c>
      <c r="P55" s="94">
        <v>116.63</v>
      </c>
      <c r="Q55" s="82"/>
      <c r="R55" s="92">
        <v>21.868130000000001</v>
      </c>
      <c r="S55" s="93">
        <v>2.0408163265306123E-4</v>
      </c>
      <c r="T55" s="93">
        <v>1.9576165309631913E-4</v>
      </c>
      <c r="U55" s="93">
        <f>R55/'סכום נכסי הקרן'!$C$42</f>
        <v>3.628819441624517E-5</v>
      </c>
    </row>
    <row r="56" spans="2:21" s="133" customFormat="1">
      <c r="B56" s="85" t="s">
        <v>441</v>
      </c>
      <c r="C56" s="82" t="s">
        <v>442</v>
      </c>
      <c r="D56" s="95" t="s">
        <v>130</v>
      </c>
      <c r="E56" s="95" t="s">
        <v>336</v>
      </c>
      <c r="F56" s="82" t="s">
        <v>443</v>
      </c>
      <c r="G56" s="95" t="s">
        <v>444</v>
      </c>
      <c r="H56" s="82" t="s">
        <v>396</v>
      </c>
      <c r="I56" s="82" t="s">
        <v>170</v>
      </c>
      <c r="J56" s="82"/>
      <c r="K56" s="92">
        <v>8.2200000000000006</v>
      </c>
      <c r="L56" s="95" t="s">
        <v>174</v>
      </c>
      <c r="M56" s="96">
        <v>3.85E-2</v>
      </c>
      <c r="N56" s="96">
        <v>1.3899999999999999E-2</v>
      </c>
      <c r="O56" s="92">
        <v>845879.47</v>
      </c>
      <c r="P56" s="94">
        <v>123.26</v>
      </c>
      <c r="Q56" s="82"/>
      <c r="R56" s="92">
        <v>1042.63105</v>
      </c>
      <c r="S56" s="93">
        <v>3.0767613630521137E-4</v>
      </c>
      <c r="T56" s="93">
        <v>9.3335451141707566E-3</v>
      </c>
      <c r="U56" s="93">
        <f>R56/'סכום נכסי הקרן'!$C$42</f>
        <v>1.730152429440187E-3</v>
      </c>
    </row>
    <row r="57" spans="2:21" s="133" customFormat="1">
      <c r="B57" s="85" t="s">
        <v>445</v>
      </c>
      <c r="C57" s="82" t="s">
        <v>446</v>
      </c>
      <c r="D57" s="95" t="s">
        <v>130</v>
      </c>
      <c r="E57" s="95" t="s">
        <v>336</v>
      </c>
      <c r="F57" s="82" t="s">
        <v>443</v>
      </c>
      <c r="G57" s="95" t="s">
        <v>444</v>
      </c>
      <c r="H57" s="82" t="s">
        <v>396</v>
      </c>
      <c r="I57" s="82" t="s">
        <v>170</v>
      </c>
      <c r="J57" s="82"/>
      <c r="K57" s="92">
        <v>6.5</v>
      </c>
      <c r="L57" s="95" t="s">
        <v>174</v>
      </c>
      <c r="M57" s="96">
        <v>4.4999999999999998E-2</v>
      </c>
      <c r="N57" s="96">
        <v>1.0500000000000001E-2</v>
      </c>
      <c r="O57" s="92">
        <v>3479748</v>
      </c>
      <c r="P57" s="94">
        <v>125.2</v>
      </c>
      <c r="Q57" s="82"/>
      <c r="R57" s="92">
        <v>4356.6443799999997</v>
      </c>
      <c r="S57" s="93">
        <v>1.1829906265000932E-3</v>
      </c>
      <c r="T57" s="93">
        <v>3.9000312591044056E-2</v>
      </c>
      <c r="U57" s="93">
        <f>R57/'סכום נכסי הקרן'!$C$42</f>
        <v>7.2294594125735427E-3</v>
      </c>
    </row>
    <row r="58" spans="2:21" s="133" customFormat="1">
      <c r="B58" s="85" t="s">
        <v>447</v>
      </c>
      <c r="C58" s="82" t="s">
        <v>448</v>
      </c>
      <c r="D58" s="95" t="s">
        <v>130</v>
      </c>
      <c r="E58" s="95" t="s">
        <v>336</v>
      </c>
      <c r="F58" s="82" t="s">
        <v>343</v>
      </c>
      <c r="G58" s="95" t="s">
        <v>344</v>
      </c>
      <c r="H58" s="82" t="s">
        <v>396</v>
      </c>
      <c r="I58" s="82" t="s">
        <v>170</v>
      </c>
      <c r="J58" s="82"/>
      <c r="K58" s="92">
        <v>2.2399999999999998</v>
      </c>
      <c r="L58" s="95" t="s">
        <v>174</v>
      </c>
      <c r="M58" s="96">
        <v>0.05</v>
      </c>
      <c r="N58" s="96">
        <v>-5.0000000000000001E-4</v>
      </c>
      <c r="O58" s="92">
        <v>267468</v>
      </c>
      <c r="P58" s="94">
        <v>122.64</v>
      </c>
      <c r="Q58" s="82"/>
      <c r="R58" s="92">
        <v>328.02276000000001</v>
      </c>
      <c r="S58" s="93">
        <v>2.6746826746826746E-4</v>
      </c>
      <c r="T58" s="93">
        <v>2.9364320474963858E-3</v>
      </c>
      <c r="U58" s="93">
        <f>R58/'סכום נכסי הקרן'!$C$42</f>
        <v>5.4432426036580758E-4</v>
      </c>
    </row>
    <row r="59" spans="2:21" s="133" customFormat="1">
      <c r="B59" s="85" t="s">
        <v>449</v>
      </c>
      <c r="C59" s="82" t="s">
        <v>450</v>
      </c>
      <c r="D59" s="95" t="s">
        <v>130</v>
      </c>
      <c r="E59" s="95" t="s">
        <v>336</v>
      </c>
      <c r="F59" s="82" t="s">
        <v>451</v>
      </c>
      <c r="G59" s="95" t="s">
        <v>382</v>
      </c>
      <c r="H59" s="82" t="s">
        <v>396</v>
      </c>
      <c r="I59" s="82" t="s">
        <v>340</v>
      </c>
      <c r="J59" s="82"/>
      <c r="K59" s="92">
        <v>2.12</v>
      </c>
      <c r="L59" s="95" t="s">
        <v>174</v>
      </c>
      <c r="M59" s="96">
        <v>5.0999999999999997E-2</v>
      </c>
      <c r="N59" s="96">
        <v>-5.0000000000000001E-4</v>
      </c>
      <c r="O59" s="92">
        <v>243306.7</v>
      </c>
      <c r="P59" s="94">
        <v>123.65</v>
      </c>
      <c r="Q59" s="82"/>
      <c r="R59" s="92">
        <v>300.84875</v>
      </c>
      <c r="S59" s="93">
        <v>5.2128759615496095E-4</v>
      </c>
      <c r="T59" s="93">
        <v>2.6931726046973943E-3</v>
      </c>
      <c r="U59" s="93">
        <f>R59/'סכום נכסי הקרן'!$C$42</f>
        <v>4.9923143542151692E-4</v>
      </c>
    </row>
    <row r="60" spans="2:21" s="133" customFormat="1">
      <c r="B60" s="85" t="s">
        <v>452</v>
      </c>
      <c r="C60" s="82" t="s">
        <v>453</v>
      </c>
      <c r="D60" s="95" t="s">
        <v>130</v>
      </c>
      <c r="E60" s="95" t="s">
        <v>336</v>
      </c>
      <c r="F60" s="82" t="s">
        <v>451</v>
      </c>
      <c r="G60" s="95" t="s">
        <v>382</v>
      </c>
      <c r="H60" s="82" t="s">
        <v>396</v>
      </c>
      <c r="I60" s="82" t="s">
        <v>340</v>
      </c>
      <c r="J60" s="82"/>
      <c r="K60" s="92">
        <v>2.3899999999999997</v>
      </c>
      <c r="L60" s="95" t="s">
        <v>174</v>
      </c>
      <c r="M60" s="96">
        <v>3.4000000000000002E-2</v>
      </c>
      <c r="N60" s="96">
        <v>7.000000000000001E-4</v>
      </c>
      <c r="O60" s="92">
        <v>20</v>
      </c>
      <c r="P60" s="94">
        <v>110.81</v>
      </c>
      <c r="Q60" s="82"/>
      <c r="R60" s="92">
        <v>2.2159999999999999E-2</v>
      </c>
      <c r="S60" s="93">
        <v>2.1647214011133291E-7</v>
      </c>
      <c r="T60" s="93">
        <v>1.9837444868923091E-7</v>
      </c>
      <c r="U60" s="93">
        <f>R60/'סכום נכסי הקרן'!$C$42</f>
        <v>3.6772526423795401E-8</v>
      </c>
    </row>
    <row r="61" spans="2:21" s="133" customFormat="1">
      <c r="B61" s="85" t="s">
        <v>454</v>
      </c>
      <c r="C61" s="82" t="s">
        <v>455</v>
      </c>
      <c r="D61" s="95" t="s">
        <v>130</v>
      </c>
      <c r="E61" s="95" t="s">
        <v>336</v>
      </c>
      <c r="F61" s="82" t="s">
        <v>451</v>
      </c>
      <c r="G61" s="95" t="s">
        <v>382</v>
      </c>
      <c r="H61" s="82" t="s">
        <v>396</v>
      </c>
      <c r="I61" s="82" t="s">
        <v>340</v>
      </c>
      <c r="J61" s="82"/>
      <c r="K61" s="92">
        <v>3.4599999999999995</v>
      </c>
      <c r="L61" s="95" t="s">
        <v>174</v>
      </c>
      <c r="M61" s="96">
        <v>2.5499999999999998E-2</v>
      </c>
      <c r="N61" s="96">
        <v>5.6999999999999993E-3</v>
      </c>
      <c r="O61" s="92">
        <v>253490.74</v>
      </c>
      <c r="P61" s="94">
        <v>107.63</v>
      </c>
      <c r="Q61" s="82"/>
      <c r="R61" s="92">
        <v>272.83209000000005</v>
      </c>
      <c r="S61" s="93">
        <v>2.8587228727526662E-4</v>
      </c>
      <c r="T61" s="93">
        <v>2.4423698302563465E-3</v>
      </c>
      <c r="U61" s="93">
        <f>R61/'סכום נכסי הקרן'!$C$42</f>
        <v>4.5274030860940103E-4</v>
      </c>
    </row>
    <row r="62" spans="2:21" s="133" customFormat="1">
      <c r="B62" s="85" t="s">
        <v>456</v>
      </c>
      <c r="C62" s="82" t="s">
        <v>457</v>
      </c>
      <c r="D62" s="95" t="s">
        <v>130</v>
      </c>
      <c r="E62" s="95" t="s">
        <v>336</v>
      </c>
      <c r="F62" s="82" t="s">
        <v>451</v>
      </c>
      <c r="G62" s="95" t="s">
        <v>382</v>
      </c>
      <c r="H62" s="82" t="s">
        <v>396</v>
      </c>
      <c r="I62" s="82" t="s">
        <v>340</v>
      </c>
      <c r="J62" s="82"/>
      <c r="K62" s="92">
        <v>7.53</v>
      </c>
      <c r="L62" s="95" t="s">
        <v>174</v>
      </c>
      <c r="M62" s="96">
        <v>2.35E-2</v>
      </c>
      <c r="N62" s="96">
        <v>1.6700000000000003E-2</v>
      </c>
      <c r="O62" s="92">
        <v>331740</v>
      </c>
      <c r="P62" s="94">
        <v>105.2</v>
      </c>
      <c r="Q62" s="92">
        <v>7.3581300000000001</v>
      </c>
      <c r="R62" s="92">
        <v>356.52645000000001</v>
      </c>
      <c r="S62" s="93">
        <v>9.0486844015080152E-4</v>
      </c>
      <c r="T62" s="93">
        <v>3.1915946733699755E-3</v>
      </c>
      <c r="U62" s="93">
        <f>R62/'סכום נכסי הקרן'!$C$42</f>
        <v>5.9162356964832894E-4</v>
      </c>
    </row>
    <row r="63" spans="2:21" s="133" customFormat="1">
      <c r="B63" s="85" t="s">
        <v>458</v>
      </c>
      <c r="C63" s="82" t="s">
        <v>459</v>
      </c>
      <c r="D63" s="95" t="s">
        <v>130</v>
      </c>
      <c r="E63" s="95" t="s">
        <v>336</v>
      </c>
      <c r="F63" s="82" t="s">
        <v>451</v>
      </c>
      <c r="G63" s="95" t="s">
        <v>382</v>
      </c>
      <c r="H63" s="82" t="s">
        <v>396</v>
      </c>
      <c r="I63" s="82" t="s">
        <v>340</v>
      </c>
      <c r="J63" s="82"/>
      <c r="K63" s="92">
        <v>6.3500000000000005</v>
      </c>
      <c r="L63" s="95" t="s">
        <v>174</v>
      </c>
      <c r="M63" s="96">
        <v>1.7600000000000001E-2</v>
      </c>
      <c r="N63" s="96">
        <v>1.3199999999999998E-2</v>
      </c>
      <c r="O63" s="92">
        <v>586503.18999999994</v>
      </c>
      <c r="P63" s="94">
        <v>103.63</v>
      </c>
      <c r="Q63" s="82"/>
      <c r="R63" s="92">
        <v>607.79324999999994</v>
      </c>
      <c r="S63" s="93">
        <v>5.2387622397241543E-4</v>
      </c>
      <c r="T63" s="93">
        <v>5.4409138486365477E-3</v>
      </c>
      <c r="U63" s="93">
        <f>R63/'סכום נכסי הקרן'!$C$42</f>
        <v>1.0085782195771427E-3</v>
      </c>
    </row>
    <row r="64" spans="2:21" s="133" customFormat="1">
      <c r="B64" s="85" t="s">
        <v>460</v>
      </c>
      <c r="C64" s="82" t="s">
        <v>461</v>
      </c>
      <c r="D64" s="95" t="s">
        <v>130</v>
      </c>
      <c r="E64" s="95" t="s">
        <v>336</v>
      </c>
      <c r="F64" s="82" t="s">
        <v>451</v>
      </c>
      <c r="G64" s="95" t="s">
        <v>382</v>
      </c>
      <c r="H64" s="82" t="s">
        <v>396</v>
      </c>
      <c r="I64" s="82" t="s">
        <v>340</v>
      </c>
      <c r="J64" s="82"/>
      <c r="K64" s="92">
        <v>6.8100000000000005</v>
      </c>
      <c r="L64" s="95" t="s">
        <v>174</v>
      </c>
      <c r="M64" s="96">
        <v>2.1499999999999998E-2</v>
      </c>
      <c r="N64" s="96">
        <v>1.4900000000000002E-2</v>
      </c>
      <c r="O64" s="92">
        <v>2155832.7200000002</v>
      </c>
      <c r="P64" s="94">
        <v>106.13</v>
      </c>
      <c r="Q64" s="82"/>
      <c r="R64" s="92">
        <v>2287.9853800000001</v>
      </c>
      <c r="S64" s="93">
        <v>2.7419716741327368E-3</v>
      </c>
      <c r="T64" s="93">
        <v>2.0481851911846594E-2</v>
      </c>
      <c r="U64" s="93">
        <f>R64/'סכום נכסי הקרן'!$C$42</f>
        <v>3.7967059044813883E-3</v>
      </c>
    </row>
    <row r="65" spans="2:21" s="133" customFormat="1">
      <c r="B65" s="85" t="s">
        <v>462</v>
      </c>
      <c r="C65" s="82" t="s">
        <v>463</v>
      </c>
      <c r="D65" s="95" t="s">
        <v>130</v>
      </c>
      <c r="E65" s="95" t="s">
        <v>336</v>
      </c>
      <c r="F65" s="82" t="s">
        <v>424</v>
      </c>
      <c r="G65" s="95" t="s">
        <v>344</v>
      </c>
      <c r="H65" s="82" t="s">
        <v>396</v>
      </c>
      <c r="I65" s="82" t="s">
        <v>170</v>
      </c>
      <c r="J65" s="82"/>
      <c r="K65" s="92">
        <v>1.1600000000000001</v>
      </c>
      <c r="L65" s="95" t="s">
        <v>174</v>
      </c>
      <c r="M65" s="96">
        <v>5.2499999999999998E-2</v>
      </c>
      <c r="N65" s="96">
        <v>-6.9999999999999988E-4</v>
      </c>
      <c r="O65" s="92">
        <v>143440</v>
      </c>
      <c r="P65" s="94">
        <v>131.83000000000001</v>
      </c>
      <c r="Q65" s="82"/>
      <c r="R65" s="92">
        <v>189.09696</v>
      </c>
      <c r="S65" s="93">
        <v>5.976666666666667E-4</v>
      </c>
      <c r="T65" s="93">
        <v>1.6927800175455573E-3</v>
      </c>
      <c r="U65" s="93">
        <f>R65/'סכום נכסי הקרן'!$C$42</f>
        <v>3.1378939342325727E-4</v>
      </c>
    </row>
    <row r="66" spans="2:21" s="133" customFormat="1">
      <c r="B66" s="85" t="s">
        <v>464</v>
      </c>
      <c r="C66" s="82" t="s">
        <v>465</v>
      </c>
      <c r="D66" s="95" t="s">
        <v>130</v>
      </c>
      <c r="E66" s="95" t="s">
        <v>336</v>
      </c>
      <c r="F66" s="82" t="s">
        <v>424</v>
      </c>
      <c r="G66" s="95" t="s">
        <v>344</v>
      </c>
      <c r="H66" s="82" t="s">
        <v>396</v>
      </c>
      <c r="I66" s="82" t="s">
        <v>170</v>
      </c>
      <c r="J66" s="82"/>
      <c r="K66" s="92">
        <v>0.01</v>
      </c>
      <c r="L66" s="95" t="s">
        <v>174</v>
      </c>
      <c r="M66" s="96">
        <v>5.5E-2</v>
      </c>
      <c r="N66" s="96">
        <v>2.0499999999999997E-2</v>
      </c>
      <c r="O66" s="92">
        <v>0</v>
      </c>
      <c r="P66" s="94">
        <v>130.36000000000001</v>
      </c>
      <c r="Q66" s="92">
        <v>15.323600000000001</v>
      </c>
      <c r="R66" s="92">
        <v>16.120709999999999</v>
      </c>
      <c r="S66" s="93">
        <v>0</v>
      </c>
      <c r="T66" s="93">
        <v>1.4431123459968283E-4</v>
      </c>
      <c r="U66" s="93">
        <f>R66/'סכום נכסי הקרן'!$C$42</f>
        <v>2.6750867980385499E-5</v>
      </c>
    </row>
    <row r="67" spans="2:21" s="133" customFormat="1">
      <c r="B67" s="85" t="s">
        <v>466</v>
      </c>
      <c r="C67" s="82" t="s">
        <v>467</v>
      </c>
      <c r="D67" s="95" t="s">
        <v>130</v>
      </c>
      <c r="E67" s="95" t="s">
        <v>336</v>
      </c>
      <c r="F67" s="82" t="s">
        <v>362</v>
      </c>
      <c r="G67" s="95" t="s">
        <v>344</v>
      </c>
      <c r="H67" s="82" t="s">
        <v>396</v>
      </c>
      <c r="I67" s="82" t="s">
        <v>340</v>
      </c>
      <c r="J67" s="82"/>
      <c r="K67" s="92">
        <v>2.13</v>
      </c>
      <c r="L67" s="95" t="s">
        <v>174</v>
      </c>
      <c r="M67" s="96">
        <v>6.5000000000000002E-2</v>
      </c>
      <c r="N67" s="96">
        <v>-2.9999999999999997E-4</v>
      </c>
      <c r="O67" s="92">
        <v>612553</v>
      </c>
      <c r="P67" s="94">
        <v>125.98</v>
      </c>
      <c r="Q67" s="92">
        <v>10.93455</v>
      </c>
      <c r="R67" s="92">
        <v>782.62887000000001</v>
      </c>
      <c r="S67" s="93">
        <v>3.8892253968253969E-4</v>
      </c>
      <c r="T67" s="93">
        <v>7.0060275548071201E-3</v>
      </c>
      <c r="U67" s="93">
        <f>R67/'סכום נכסי הקרן'!$C$42</f>
        <v>1.2987022022608364E-3</v>
      </c>
    </row>
    <row r="68" spans="2:21" s="133" customFormat="1">
      <c r="B68" s="85" t="s">
        <v>468</v>
      </c>
      <c r="C68" s="82" t="s">
        <v>469</v>
      </c>
      <c r="D68" s="95" t="s">
        <v>130</v>
      </c>
      <c r="E68" s="95" t="s">
        <v>336</v>
      </c>
      <c r="F68" s="82" t="s">
        <v>470</v>
      </c>
      <c r="G68" s="95" t="s">
        <v>437</v>
      </c>
      <c r="H68" s="82" t="s">
        <v>396</v>
      </c>
      <c r="I68" s="82" t="s">
        <v>170</v>
      </c>
      <c r="J68" s="82"/>
      <c r="K68" s="92">
        <v>0.43000000000000005</v>
      </c>
      <c r="L68" s="95" t="s">
        <v>174</v>
      </c>
      <c r="M68" s="96">
        <v>4.4000000000000004E-2</v>
      </c>
      <c r="N68" s="96">
        <v>-3.2000000000000002E-3</v>
      </c>
      <c r="O68" s="92">
        <v>766.33</v>
      </c>
      <c r="P68" s="94">
        <v>110.27</v>
      </c>
      <c r="Q68" s="82"/>
      <c r="R68" s="92">
        <v>0.84502999999999995</v>
      </c>
      <c r="S68" s="93">
        <v>1.2790815035447598E-5</v>
      </c>
      <c r="T68" s="93">
        <v>7.5646372010767506E-6</v>
      </c>
      <c r="U68" s="93">
        <f>R68/'סכום נכסי הקרן'!$C$42</f>
        <v>1.402251263713891E-6</v>
      </c>
    </row>
    <row r="69" spans="2:21" s="133" customFormat="1">
      <c r="B69" s="85" t="s">
        <v>471</v>
      </c>
      <c r="C69" s="82" t="s">
        <v>472</v>
      </c>
      <c r="D69" s="95" t="s">
        <v>130</v>
      </c>
      <c r="E69" s="95" t="s">
        <v>336</v>
      </c>
      <c r="F69" s="82" t="s">
        <v>473</v>
      </c>
      <c r="G69" s="95" t="s">
        <v>382</v>
      </c>
      <c r="H69" s="82" t="s">
        <v>396</v>
      </c>
      <c r="I69" s="82" t="s">
        <v>340</v>
      </c>
      <c r="J69" s="82"/>
      <c r="K69" s="92">
        <v>8.5799999999999983</v>
      </c>
      <c r="L69" s="95" t="s">
        <v>174</v>
      </c>
      <c r="M69" s="96">
        <v>3.5000000000000003E-2</v>
      </c>
      <c r="N69" s="96">
        <v>1.6399999999999998E-2</v>
      </c>
      <c r="O69" s="92">
        <v>54740.3</v>
      </c>
      <c r="P69" s="94">
        <v>117.44</v>
      </c>
      <c r="Q69" s="82"/>
      <c r="R69" s="92">
        <v>64.287009999999995</v>
      </c>
      <c r="S69" s="93">
        <v>2.021001464608855E-4</v>
      </c>
      <c r="T69" s="93">
        <v>5.7549188477568026E-4</v>
      </c>
      <c r="U69" s="93">
        <f>R69/'סכום נכסי הקרן'!$C$42</f>
        <v>1.0667850965396204E-4</v>
      </c>
    </row>
    <row r="70" spans="2:21" s="133" customFormat="1">
      <c r="B70" s="85" t="s">
        <v>474</v>
      </c>
      <c r="C70" s="82" t="s">
        <v>475</v>
      </c>
      <c r="D70" s="95" t="s">
        <v>130</v>
      </c>
      <c r="E70" s="95" t="s">
        <v>336</v>
      </c>
      <c r="F70" s="82" t="s">
        <v>473</v>
      </c>
      <c r="G70" s="95" t="s">
        <v>382</v>
      </c>
      <c r="H70" s="82" t="s">
        <v>396</v>
      </c>
      <c r="I70" s="82" t="s">
        <v>340</v>
      </c>
      <c r="J70" s="82"/>
      <c r="K70" s="92">
        <v>4.43</v>
      </c>
      <c r="L70" s="95" t="s">
        <v>174</v>
      </c>
      <c r="M70" s="96">
        <v>0.04</v>
      </c>
      <c r="N70" s="96">
        <v>4.5999999999999999E-3</v>
      </c>
      <c r="O70" s="92">
        <v>307440.15000000002</v>
      </c>
      <c r="P70" s="94">
        <v>115.08</v>
      </c>
      <c r="Q70" s="82"/>
      <c r="R70" s="92">
        <v>353.80212999999998</v>
      </c>
      <c r="S70" s="93">
        <v>4.3595719287589749E-4</v>
      </c>
      <c r="T70" s="93">
        <v>3.167206790786354E-3</v>
      </c>
      <c r="U70" s="93">
        <f>R70/'סכום נכסי הקרן'!$C$42</f>
        <v>5.8710280569585264E-4</v>
      </c>
    </row>
    <row r="71" spans="2:21" s="133" customFormat="1">
      <c r="B71" s="85" t="s">
        <v>476</v>
      </c>
      <c r="C71" s="82" t="s">
        <v>477</v>
      </c>
      <c r="D71" s="95" t="s">
        <v>130</v>
      </c>
      <c r="E71" s="95" t="s">
        <v>336</v>
      </c>
      <c r="F71" s="82" t="s">
        <v>473</v>
      </c>
      <c r="G71" s="95" t="s">
        <v>382</v>
      </c>
      <c r="H71" s="82" t="s">
        <v>396</v>
      </c>
      <c r="I71" s="82" t="s">
        <v>340</v>
      </c>
      <c r="J71" s="82"/>
      <c r="K71" s="92">
        <v>7.2100000000000009</v>
      </c>
      <c r="L71" s="95" t="s">
        <v>174</v>
      </c>
      <c r="M71" s="96">
        <v>0.04</v>
      </c>
      <c r="N71" s="96">
        <v>1.2100000000000001E-2</v>
      </c>
      <c r="O71" s="92">
        <v>637078.25</v>
      </c>
      <c r="P71" s="94">
        <v>121.03</v>
      </c>
      <c r="Q71" s="82"/>
      <c r="R71" s="92">
        <v>771.05581999999993</v>
      </c>
      <c r="S71" s="93">
        <v>8.7958882458977693E-4</v>
      </c>
      <c r="T71" s="93">
        <v>6.9024265884983244E-3</v>
      </c>
      <c r="U71" s="93">
        <f>R71/'סכום נכסי הקרן'!$C$42</f>
        <v>1.2794977669301096E-3</v>
      </c>
    </row>
    <row r="72" spans="2:21" s="133" customFormat="1">
      <c r="B72" s="85" t="s">
        <v>478</v>
      </c>
      <c r="C72" s="82" t="s">
        <v>479</v>
      </c>
      <c r="D72" s="95" t="s">
        <v>130</v>
      </c>
      <c r="E72" s="95" t="s">
        <v>336</v>
      </c>
      <c r="F72" s="82" t="s">
        <v>480</v>
      </c>
      <c r="G72" s="95" t="s">
        <v>481</v>
      </c>
      <c r="H72" s="82" t="s">
        <v>482</v>
      </c>
      <c r="I72" s="82" t="s">
        <v>340</v>
      </c>
      <c r="J72" s="82"/>
      <c r="K72" s="92">
        <v>8.56</v>
      </c>
      <c r="L72" s="95" t="s">
        <v>174</v>
      </c>
      <c r="M72" s="96">
        <v>5.1500000000000004E-2</v>
      </c>
      <c r="N72" s="96">
        <v>2.3599999999999999E-2</v>
      </c>
      <c r="O72" s="92">
        <v>1785730</v>
      </c>
      <c r="P72" s="94">
        <v>151.84</v>
      </c>
      <c r="Q72" s="82"/>
      <c r="R72" s="92">
        <v>2711.4522900000002</v>
      </c>
      <c r="S72" s="93">
        <v>5.0287776307778433E-4</v>
      </c>
      <c r="T72" s="93">
        <v>2.4272691930320521E-2</v>
      </c>
      <c r="U72" s="93">
        <f>R72/'סכום נכסי הקרן'!$C$42</f>
        <v>4.4994111453468206E-3</v>
      </c>
    </row>
    <row r="73" spans="2:21" s="133" customFormat="1">
      <c r="B73" s="85" t="s">
        <v>483</v>
      </c>
      <c r="C73" s="82" t="s">
        <v>484</v>
      </c>
      <c r="D73" s="95" t="s">
        <v>130</v>
      </c>
      <c r="E73" s="95" t="s">
        <v>336</v>
      </c>
      <c r="F73" s="82" t="s">
        <v>485</v>
      </c>
      <c r="G73" s="95" t="s">
        <v>382</v>
      </c>
      <c r="H73" s="82" t="s">
        <v>482</v>
      </c>
      <c r="I73" s="82" t="s">
        <v>340</v>
      </c>
      <c r="J73" s="82"/>
      <c r="K73" s="92">
        <v>1.27</v>
      </c>
      <c r="L73" s="95" t="s">
        <v>174</v>
      </c>
      <c r="M73" s="96">
        <v>4.8000000000000001E-2</v>
      </c>
      <c r="N73" s="96">
        <v>1.6999999999999999E-3</v>
      </c>
      <c r="O73" s="92">
        <v>0.8</v>
      </c>
      <c r="P73" s="94">
        <v>111.3</v>
      </c>
      <c r="Q73" s="82"/>
      <c r="R73" s="92">
        <v>8.9000000000000006E-4</v>
      </c>
      <c r="S73" s="93">
        <v>4.6641791044776118E-9</v>
      </c>
      <c r="T73" s="93">
        <v>7.9672048435656824E-9</v>
      </c>
      <c r="U73" s="93">
        <f>R73/'סכום נכסי הקרן'!$C$42</f>
        <v>1.4768749330856456E-9</v>
      </c>
    </row>
    <row r="74" spans="2:21" s="133" customFormat="1">
      <c r="B74" s="85" t="s">
        <v>486</v>
      </c>
      <c r="C74" s="82" t="s">
        <v>487</v>
      </c>
      <c r="D74" s="95" t="s">
        <v>130</v>
      </c>
      <c r="E74" s="95" t="s">
        <v>336</v>
      </c>
      <c r="F74" s="82" t="s">
        <v>485</v>
      </c>
      <c r="G74" s="95" t="s">
        <v>382</v>
      </c>
      <c r="H74" s="82" t="s">
        <v>482</v>
      </c>
      <c r="I74" s="82" t="s">
        <v>340</v>
      </c>
      <c r="J74" s="82"/>
      <c r="K74" s="92">
        <v>4.1500000000000004</v>
      </c>
      <c r="L74" s="95" t="s">
        <v>174</v>
      </c>
      <c r="M74" s="96">
        <v>3.2899999999999999E-2</v>
      </c>
      <c r="N74" s="96">
        <v>7.8000000000000005E-3</v>
      </c>
      <c r="O74" s="92">
        <v>0.24</v>
      </c>
      <c r="P74" s="94">
        <v>111.59</v>
      </c>
      <c r="Q74" s="82"/>
      <c r="R74" s="92">
        <v>2.7E-4</v>
      </c>
      <c r="S74" s="93">
        <v>1.2E-9</v>
      </c>
      <c r="T74" s="93">
        <v>2.4170171997334091E-9</v>
      </c>
      <c r="U74" s="93">
        <f>R74/'סכום נכסי הקרן'!$C$42</f>
        <v>4.4804071003721831E-10</v>
      </c>
    </row>
    <row r="75" spans="2:21" s="133" customFormat="1">
      <c r="B75" s="85" t="s">
        <v>488</v>
      </c>
      <c r="C75" s="82" t="s">
        <v>489</v>
      </c>
      <c r="D75" s="95" t="s">
        <v>130</v>
      </c>
      <c r="E75" s="95" t="s">
        <v>336</v>
      </c>
      <c r="F75" s="82" t="s">
        <v>490</v>
      </c>
      <c r="G75" s="95" t="s">
        <v>382</v>
      </c>
      <c r="H75" s="82" t="s">
        <v>482</v>
      </c>
      <c r="I75" s="82" t="s">
        <v>170</v>
      </c>
      <c r="J75" s="82"/>
      <c r="K75" s="92">
        <v>0.01</v>
      </c>
      <c r="L75" s="95" t="s">
        <v>174</v>
      </c>
      <c r="M75" s="96">
        <v>4.5499999999999999E-2</v>
      </c>
      <c r="N75" s="96">
        <v>1.26E-2</v>
      </c>
      <c r="O75" s="92">
        <v>29464.400000000001</v>
      </c>
      <c r="P75" s="94">
        <v>122.62</v>
      </c>
      <c r="Q75" s="82"/>
      <c r="R75" s="92">
        <v>36.932949999999998</v>
      </c>
      <c r="S75" s="93">
        <v>2.0834382203617542E-4</v>
      </c>
      <c r="T75" s="93">
        <v>3.3062064958108895E-4</v>
      </c>
      <c r="U75" s="93">
        <f>R75/'סכום נכסי הקרן'!$C$42</f>
        <v>6.1286907932478084E-5</v>
      </c>
    </row>
    <row r="76" spans="2:21" s="133" customFormat="1">
      <c r="B76" s="85" t="s">
        <v>491</v>
      </c>
      <c r="C76" s="82" t="s">
        <v>492</v>
      </c>
      <c r="D76" s="95" t="s">
        <v>130</v>
      </c>
      <c r="E76" s="95" t="s">
        <v>336</v>
      </c>
      <c r="F76" s="82" t="s">
        <v>490</v>
      </c>
      <c r="G76" s="95" t="s">
        <v>382</v>
      </c>
      <c r="H76" s="82" t="s">
        <v>482</v>
      </c>
      <c r="I76" s="82" t="s">
        <v>170</v>
      </c>
      <c r="J76" s="82"/>
      <c r="K76" s="92">
        <v>5.01</v>
      </c>
      <c r="L76" s="95" t="s">
        <v>174</v>
      </c>
      <c r="M76" s="96">
        <v>4.7500000000000001E-2</v>
      </c>
      <c r="N76" s="96">
        <v>7.7999999999999988E-3</v>
      </c>
      <c r="O76" s="92">
        <v>1957383</v>
      </c>
      <c r="P76" s="94">
        <v>145.41</v>
      </c>
      <c r="Q76" s="82"/>
      <c r="R76" s="92">
        <v>2846.2306200000003</v>
      </c>
      <c r="S76" s="93">
        <v>1.0371340009537435E-3</v>
      </c>
      <c r="T76" s="93">
        <v>2.5479216159066245E-2</v>
      </c>
      <c r="U76" s="93">
        <f>R76/'סכום נכסי הקרן'!$C$42</f>
        <v>4.7230636589424895E-3</v>
      </c>
    </row>
    <row r="77" spans="2:21" s="133" customFormat="1">
      <c r="B77" s="85" t="s">
        <v>493</v>
      </c>
      <c r="C77" s="82" t="s">
        <v>494</v>
      </c>
      <c r="D77" s="95" t="s">
        <v>130</v>
      </c>
      <c r="E77" s="95" t="s">
        <v>336</v>
      </c>
      <c r="F77" s="82" t="s">
        <v>495</v>
      </c>
      <c r="G77" s="95" t="s">
        <v>382</v>
      </c>
      <c r="H77" s="82" t="s">
        <v>482</v>
      </c>
      <c r="I77" s="82" t="s">
        <v>170</v>
      </c>
      <c r="J77" s="82"/>
      <c r="K77" s="92">
        <v>0.25</v>
      </c>
      <c r="L77" s="95" t="s">
        <v>174</v>
      </c>
      <c r="M77" s="96">
        <v>4.9500000000000002E-2</v>
      </c>
      <c r="N77" s="96">
        <v>-6.0000000000000001E-3</v>
      </c>
      <c r="O77" s="92">
        <v>12916.66</v>
      </c>
      <c r="P77" s="94">
        <v>126.07</v>
      </c>
      <c r="Q77" s="82"/>
      <c r="R77" s="92">
        <v>16.284040000000001</v>
      </c>
      <c r="S77" s="93">
        <v>3.6985156195085965E-5</v>
      </c>
      <c r="T77" s="93">
        <v>1.4577335096721048E-4</v>
      </c>
      <c r="U77" s="93">
        <f>R77/'סכום נכסי הקרן'!$C$42</f>
        <v>2.7021899421757278E-5</v>
      </c>
    </row>
    <row r="78" spans="2:21" s="133" customFormat="1">
      <c r="B78" s="85" t="s">
        <v>496</v>
      </c>
      <c r="C78" s="82" t="s">
        <v>497</v>
      </c>
      <c r="D78" s="95" t="s">
        <v>130</v>
      </c>
      <c r="E78" s="95" t="s">
        <v>336</v>
      </c>
      <c r="F78" s="82" t="s">
        <v>495</v>
      </c>
      <c r="G78" s="95" t="s">
        <v>382</v>
      </c>
      <c r="H78" s="82" t="s">
        <v>482</v>
      </c>
      <c r="I78" s="82" t="s">
        <v>170</v>
      </c>
      <c r="J78" s="82"/>
      <c r="K78" s="92">
        <v>1.45</v>
      </c>
      <c r="L78" s="95" t="s">
        <v>174</v>
      </c>
      <c r="M78" s="96">
        <v>6.5000000000000002E-2</v>
      </c>
      <c r="N78" s="96">
        <v>-2.8999999999999998E-3</v>
      </c>
      <c r="O78" s="92">
        <v>378892.81</v>
      </c>
      <c r="P78" s="94">
        <v>123.12</v>
      </c>
      <c r="Q78" s="82"/>
      <c r="R78" s="92">
        <v>466.49283000000003</v>
      </c>
      <c r="S78" s="93">
        <v>5.60477378632733E-4</v>
      </c>
      <c r="T78" s="93">
        <v>4.1760044209715307E-3</v>
      </c>
      <c r="U78" s="93">
        <f>R78/'סכום נכסי הקרן'!$C$42</f>
        <v>7.7410288437211627E-4</v>
      </c>
    </row>
    <row r="79" spans="2:21" s="133" customFormat="1">
      <c r="B79" s="85" t="s">
        <v>498</v>
      </c>
      <c r="C79" s="82" t="s">
        <v>499</v>
      </c>
      <c r="D79" s="95" t="s">
        <v>130</v>
      </c>
      <c r="E79" s="95" t="s">
        <v>336</v>
      </c>
      <c r="F79" s="82" t="s">
        <v>495</v>
      </c>
      <c r="G79" s="95" t="s">
        <v>382</v>
      </c>
      <c r="H79" s="82" t="s">
        <v>482</v>
      </c>
      <c r="I79" s="82" t="s">
        <v>170</v>
      </c>
      <c r="J79" s="82"/>
      <c r="K79" s="92">
        <v>6.79</v>
      </c>
      <c r="L79" s="95" t="s">
        <v>174</v>
      </c>
      <c r="M79" s="96">
        <v>0.04</v>
      </c>
      <c r="N79" s="96">
        <v>2.3299999999999998E-2</v>
      </c>
      <c r="O79" s="92">
        <v>256243</v>
      </c>
      <c r="P79" s="94">
        <v>111.3</v>
      </c>
      <c r="Q79" s="82"/>
      <c r="R79" s="92">
        <v>285.19846000000001</v>
      </c>
      <c r="S79" s="93">
        <v>8.6632941161356023E-5</v>
      </c>
      <c r="T79" s="93">
        <v>2.5530725302128918E-3</v>
      </c>
      <c r="U79" s="93">
        <f>R79/'סכום נכסי הקרן'!$C$42</f>
        <v>4.7326118711081929E-4</v>
      </c>
    </row>
    <row r="80" spans="2:21" s="133" customFormat="1">
      <c r="B80" s="85" t="s">
        <v>500</v>
      </c>
      <c r="C80" s="82" t="s">
        <v>501</v>
      </c>
      <c r="D80" s="95" t="s">
        <v>130</v>
      </c>
      <c r="E80" s="95" t="s">
        <v>336</v>
      </c>
      <c r="F80" s="82" t="s">
        <v>495</v>
      </c>
      <c r="G80" s="95" t="s">
        <v>382</v>
      </c>
      <c r="H80" s="82" t="s">
        <v>482</v>
      </c>
      <c r="I80" s="82" t="s">
        <v>170</v>
      </c>
      <c r="J80" s="82"/>
      <c r="K80" s="92">
        <v>7.13</v>
      </c>
      <c r="L80" s="95" t="s">
        <v>174</v>
      </c>
      <c r="M80" s="96">
        <v>2.7799999999999998E-2</v>
      </c>
      <c r="N80" s="96">
        <v>2.5499999999999998E-2</v>
      </c>
      <c r="O80" s="92">
        <v>475887</v>
      </c>
      <c r="P80" s="94">
        <v>102.1</v>
      </c>
      <c r="Q80" s="82"/>
      <c r="R80" s="92">
        <v>485.88064000000003</v>
      </c>
      <c r="S80" s="93">
        <v>5.530624388407104E-4</v>
      </c>
      <c r="T80" s="93">
        <v>4.3495624588795441E-3</v>
      </c>
      <c r="U80" s="93">
        <f>R80/'סכום נכסי הקרן'!$C$42</f>
        <v>8.0627521088495583E-4</v>
      </c>
    </row>
    <row r="81" spans="2:21" s="133" customFormat="1">
      <c r="B81" s="85" t="s">
        <v>502</v>
      </c>
      <c r="C81" s="82" t="s">
        <v>503</v>
      </c>
      <c r="D81" s="95" t="s">
        <v>130</v>
      </c>
      <c r="E81" s="95" t="s">
        <v>336</v>
      </c>
      <c r="F81" s="82" t="s">
        <v>495</v>
      </c>
      <c r="G81" s="95" t="s">
        <v>382</v>
      </c>
      <c r="H81" s="82" t="s">
        <v>482</v>
      </c>
      <c r="I81" s="82" t="s">
        <v>170</v>
      </c>
      <c r="J81" s="82"/>
      <c r="K81" s="92">
        <v>2.06</v>
      </c>
      <c r="L81" s="95" t="s">
        <v>174</v>
      </c>
      <c r="M81" s="96">
        <v>5.0999999999999997E-2</v>
      </c>
      <c r="N81" s="96">
        <v>7.8000000000000005E-3</v>
      </c>
      <c r="O81" s="92">
        <v>37361</v>
      </c>
      <c r="P81" s="94">
        <v>127.81</v>
      </c>
      <c r="Q81" s="92">
        <v>2.2354699999999998</v>
      </c>
      <c r="R81" s="92">
        <v>49.986559999999997</v>
      </c>
      <c r="S81" s="93">
        <v>1.8057099487128256E-5</v>
      </c>
      <c r="T81" s="93">
        <v>4.4747546398335572E-4</v>
      </c>
      <c r="U81" s="93">
        <f>R81/'סכום נכסי הקרן'!$C$42</f>
        <v>8.2948199387844498E-5</v>
      </c>
    </row>
    <row r="82" spans="2:21" s="133" customFormat="1">
      <c r="B82" s="85" t="s">
        <v>504</v>
      </c>
      <c r="C82" s="82" t="s">
        <v>505</v>
      </c>
      <c r="D82" s="95" t="s">
        <v>130</v>
      </c>
      <c r="E82" s="95" t="s">
        <v>336</v>
      </c>
      <c r="F82" s="82" t="s">
        <v>495</v>
      </c>
      <c r="G82" s="95" t="s">
        <v>382</v>
      </c>
      <c r="H82" s="82" t="s">
        <v>482</v>
      </c>
      <c r="I82" s="82" t="s">
        <v>170</v>
      </c>
      <c r="J82" s="82"/>
      <c r="K82" s="92">
        <v>0.25</v>
      </c>
      <c r="L82" s="95" t="s">
        <v>174</v>
      </c>
      <c r="M82" s="96">
        <v>5.2999999999999999E-2</v>
      </c>
      <c r="N82" s="96">
        <v>-7.7999999999999988E-3</v>
      </c>
      <c r="O82" s="92">
        <v>59284.41</v>
      </c>
      <c r="P82" s="94">
        <v>119.45</v>
      </c>
      <c r="Q82" s="82"/>
      <c r="R82" s="92">
        <v>70.815240000000003</v>
      </c>
      <c r="S82" s="93">
        <v>1.2957394513202531E-4</v>
      </c>
      <c r="T82" s="93">
        <v>6.3393204845647898E-4</v>
      </c>
      <c r="U82" s="93">
        <f>R82/'סכום נכסי הקרן'!$C$42</f>
        <v>1.1751152004094825E-4</v>
      </c>
    </row>
    <row r="83" spans="2:21" s="133" customFormat="1">
      <c r="B83" s="85" t="s">
        <v>506</v>
      </c>
      <c r="C83" s="82" t="s">
        <v>507</v>
      </c>
      <c r="D83" s="95" t="s">
        <v>130</v>
      </c>
      <c r="E83" s="95" t="s">
        <v>336</v>
      </c>
      <c r="F83" s="82" t="s">
        <v>436</v>
      </c>
      <c r="G83" s="95" t="s">
        <v>437</v>
      </c>
      <c r="H83" s="82" t="s">
        <v>482</v>
      </c>
      <c r="I83" s="82" t="s">
        <v>340</v>
      </c>
      <c r="J83" s="82"/>
      <c r="K83" s="92">
        <v>4.7299999999999995</v>
      </c>
      <c r="L83" s="95" t="s">
        <v>174</v>
      </c>
      <c r="M83" s="96">
        <v>3.85E-2</v>
      </c>
      <c r="N83" s="96">
        <v>6.1999999999999998E-3</v>
      </c>
      <c r="O83" s="92">
        <v>286042</v>
      </c>
      <c r="P83" s="94">
        <v>120.06</v>
      </c>
      <c r="Q83" s="82"/>
      <c r="R83" s="92">
        <v>343.42202000000003</v>
      </c>
      <c r="S83" s="93">
        <v>1.1940961201414937E-3</v>
      </c>
      <c r="T83" s="93">
        <v>3.0742849226192259E-3</v>
      </c>
      <c r="U83" s="93">
        <f>R83/'סכום נכסי הקרן'!$C$42</f>
        <v>5.6987794697487329E-4</v>
      </c>
    </row>
    <row r="84" spans="2:21" s="133" customFormat="1">
      <c r="B84" s="85" t="s">
        <v>508</v>
      </c>
      <c r="C84" s="82" t="s">
        <v>509</v>
      </c>
      <c r="D84" s="95" t="s">
        <v>130</v>
      </c>
      <c r="E84" s="95" t="s">
        <v>336</v>
      </c>
      <c r="F84" s="82" t="s">
        <v>436</v>
      </c>
      <c r="G84" s="95" t="s">
        <v>437</v>
      </c>
      <c r="H84" s="82" t="s">
        <v>482</v>
      </c>
      <c r="I84" s="82" t="s">
        <v>340</v>
      </c>
      <c r="J84" s="82"/>
      <c r="K84" s="92">
        <v>2.08</v>
      </c>
      <c r="L84" s="95" t="s">
        <v>174</v>
      </c>
      <c r="M84" s="96">
        <v>3.9E-2</v>
      </c>
      <c r="N84" s="96">
        <v>1.1999999999999999E-3</v>
      </c>
      <c r="O84" s="92">
        <v>215469</v>
      </c>
      <c r="P84" s="94">
        <v>117.17</v>
      </c>
      <c r="Q84" s="82"/>
      <c r="R84" s="92">
        <v>252.46503000000001</v>
      </c>
      <c r="S84" s="93">
        <v>1.0825819903784557E-3</v>
      </c>
      <c r="T84" s="93">
        <v>2.2600456290415229E-3</v>
      </c>
      <c r="U84" s="93">
        <f>R84/'סכום נכסי הקרן'!$C$42</f>
        <v>4.189430048176579E-4</v>
      </c>
    </row>
    <row r="85" spans="2:21" s="133" customFormat="1">
      <c r="B85" s="85" t="s">
        <v>510</v>
      </c>
      <c r="C85" s="82" t="s">
        <v>511</v>
      </c>
      <c r="D85" s="95" t="s">
        <v>130</v>
      </c>
      <c r="E85" s="95" t="s">
        <v>336</v>
      </c>
      <c r="F85" s="82" t="s">
        <v>436</v>
      </c>
      <c r="G85" s="95" t="s">
        <v>437</v>
      </c>
      <c r="H85" s="82" t="s">
        <v>482</v>
      </c>
      <c r="I85" s="82" t="s">
        <v>340</v>
      </c>
      <c r="J85" s="82"/>
      <c r="K85" s="92">
        <v>2.99</v>
      </c>
      <c r="L85" s="95" t="s">
        <v>174</v>
      </c>
      <c r="M85" s="96">
        <v>3.9E-2</v>
      </c>
      <c r="N85" s="96">
        <v>3.4999999999999996E-3</v>
      </c>
      <c r="O85" s="92">
        <v>276055</v>
      </c>
      <c r="P85" s="94">
        <v>120.36</v>
      </c>
      <c r="Q85" s="82"/>
      <c r="R85" s="92">
        <v>332.25979999999998</v>
      </c>
      <c r="S85" s="93">
        <v>6.9181081741462162E-4</v>
      </c>
      <c r="T85" s="93">
        <v>2.9743616717777133E-3</v>
      </c>
      <c r="U85" s="93">
        <f>R85/'סכום נכסי הקרן'!$C$42</f>
        <v>5.5135524706971908E-4</v>
      </c>
    </row>
    <row r="86" spans="2:21" s="133" customFormat="1">
      <c r="B86" s="85" t="s">
        <v>512</v>
      </c>
      <c r="C86" s="82" t="s">
        <v>513</v>
      </c>
      <c r="D86" s="95" t="s">
        <v>130</v>
      </c>
      <c r="E86" s="95" t="s">
        <v>336</v>
      </c>
      <c r="F86" s="82" t="s">
        <v>436</v>
      </c>
      <c r="G86" s="95" t="s">
        <v>437</v>
      </c>
      <c r="H86" s="82" t="s">
        <v>482</v>
      </c>
      <c r="I86" s="82" t="s">
        <v>340</v>
      </c>
      <c r="J86" s="82"/>
      <c r="K86" s="92">
        <v>5.5599999999999987</v>
      </c>
      <c r="L86" s="95" t="s">
        <v>174</v>
      </c>
      <c r="M86" s="96">
        <v>3.85E-2</v>
      </c>
      <c r="N86" s="96">
        <v>8.3999999999999995E-3</v>
      </c>
      <c r="O86" s="92">
        <v>200777</v>
      </c>
      <c r="P86" s="94">
        <v>121.79</v>
      </c>
      <c r="Q86" s="82"/>
      <c r="R86" s="92">
        <v>244.52631</v>
      </c>
      <c r="S86" s="93">
        <v>8.0310799999999997E-4</v>
      </c>
      <c r="T86" s="93">
        <v>2.1889788779901613E-3</v>
      </c>
      <c r="U86" s="93">
        <f>R86/'סכום נכסי הקרן'!$C$42</f>
        <v>4.0576941316733688E-4</v>
      </c>
    </row>
    <row r="87" spans="2:21" s="133" customFormat="1">
      <c r="B87" s="85" t="s">
        <v>514</v>
      </c>
      <c r="C87" s="82" t="s">
        <v>515</v>
      </c>
      <c r="D87" s="95" t="s">
        <v>130</v>
      </c>
      <c r="E87" s="95" t="s">
        <v>336</v>
      </c>
      <c r="F87" s="82" t="s">
        <v>516</v>
      </c>
      <c r="G87" s="95" t="s">
        <v>437</v>
      </c>
      <c r="H87" s="82" t="s">
        <v>482</v>
      </c>
      <c r="I87" s="82" t="s">
        <v>170</v>
      </c>
      <c r="J87" s="82"/>
      <c r="K87" s="92">
        <v>3.1700000000000004</v>
      </c>
      <c r="L87" s="95" t="s">
        <v>174</v>
      </c>
      <c r="M87" s="96">
        <v>3.7499999999999999E-2</v>
      </c>
      <c r="N87" s="96">
        <v>3.0000000000000005E-3</v>
      </c>
      <c r="O87" s="92">
        <v>943898</v>
      </c>
      <c r="P87" s="94">
        <v>119.13</v>
      </c>
      <c r="Q87" s="82"/>
      <c r="R87" s="92">
        <v>1124.4656499999999</v>
      </c>
      <c r="S87" s="93">
        <v>1.2184024912672634E-3</v>
      </c>
      <c r="T87" s="93">
        <v>1.006612154281262E-2</v>
      </c>
      <c r="U87" s="93">
        <f>R87/'סכום נכסי הקרן'!$C$42</f>
        <v>1.8659495860683783E-3</v>
      </c>
    </row>
    <row r="88" spans="2:21" s="133" customFormat="1">
      <c r="B88" s="85" t="s">
        <v>517</v>
      </c>
      <c r="C88" s="82" t="s">
        <v>518</v>
      </c>
      <c r="D88" s="95" t="s">
        <v>130</v>
      </c>
      <c r="E88" s="95" t="s">
        <v>336</v>
      </c>
      <c r="F88" s="82" t="s">
        <v>516</v>
      </c>
      <c r="G88" s="95" t="s">
        <v>437</v>
      </c>
      <c r="H88" s="82" t="s">
        <v>482</v>
      </c>
      <c r="I88" s="82" t="s">
        <v>170</v>
      </c>
      <c r="J88" s="82"/>
      <c r="K88" s="92">
        <v>6.77</v>
      </c>
      <c r="L88" s="95" t="s">
        <v>174</v>
      </c>
      <c r="M88" s="96">
        <v>2.4799999999999999E-2</v>
      </c>
      <c r="N88" s="96">
        <v>1.0500000000000001E-2</v>
      </c>
      <c r="O88" s="92">
        <v>899670</v>
      </c>
      <c r="P88" s="94">
        <v>109.36</v>
      </c>
      <c r="Q88" s="82"/>
      <c r="R88" s="92">
        <v>983.87914999999998</v>
      </c>
      <c r="S88" s="93">
        <v>2.1244375297971626E-3</v>
      </c>
      <c r="T88" s="93">
        <v>8.8076030667003213E-3</v>
      </c>
      <c r="U88" s="93">
        <f>R88/'סכום נכסי הקרן'!$C$42</f>
        <v>1.6326589368770919E-3</v>
      </c>
    </row>
    <row r="89" spans="2:21" s="133" customFormat="1">
      <c r="B89" s="85" t="s">
        <v>519</v>
      </c>
      <c r="C89" s="82" t="s">
        <v>520</v>
      </c>
      <c r="D89" s="95" t="s">
        <v>130</v>
      </c>
      <c r="E89" s="95" t="s">
        <v>336</v>
      </c>
      <c r="F89" s="82" t="s">
        <v>347</v>
      </c>
      <c r="G89" s="95" t="s">
        <v>344</v>
      </c>
      <c r="H89" s="82" t="s">
        <v>482</v>
      </c>
      <c r="I89" s="82" t="s">
        <v>170</v>
      </c>
      <c r="J89" s="82"/>
      <c r="K89" s="92">
        <v>4.62</v>
      </c>
      <c r="L89" s="95" t="s">
        <v>174</v>
      </c>
      <c r="M89" s="96">
        <v>1.06E-2</v>
      </c>
      <c r="N89" s="96">
        <v>9.8000000000000014E-3</v>
      </c>
      <c r="O89" s="92">
        <f>600000/50000</f>
        <v>12</v>
      </c>
      <c r="P89" s="94">
        <v>5018000</v>
      </c>
      <c r="Q89" s="82"/>
      <c r="R89" s="92">
        <v>602.16001000000006</v>
      </c>
      <c r="S89" s="93">
        <f>4418.58752485456%/50000</f>
        <v>8.8371750497091199E-4</v>
      </c>
      <c r="T89" s="93">
        <v>5.390485559857933E-3</v>
      </c>
      <c r="U89" s="93">
        <f>R89/'סכום נכסי הקרן'!$C$42</f>
        <v>9.992303645793277E-4</v>
      </c>
    </row>
    <row r="90" spans="2:21" s="133" customFormat="1">
      <c r="B90" s="85" t="s">
        <v>521</v>
      </c>
      <c r="C90" s="82" t="s">
        <v>522</v>
      </c>
      <c r="D90" s="95" t="s">
        <v>130</v>
      </c>
      <c r="E90" s="95" t="s">
        <v>336</v>
      </c>
      <c r="F90" s="82" t="s">
        <v>451</v>
      </c>
      <c r="G90" s="95" t="s">
        <v>382</v>
      </c>
      <c r="H90" s="82" t="s">
        <v>482</v>
      </c>
      <c r="I90" s="82" t="s">
        <v>340</v>
      </c>
      <c r="J90" s="82"/>
      <c r="K90" s="92">
        <v>2.92</v>
      </c>
      <c r="L90" s="95" t="s">
        <v>174</v>
      </c>
      <c r="M90" s="96">
        <v>4.9000000000000002E-2</v>
      </c>
      <c r="N90" s="96">
        <v>6.4000000000000003E-3</v>
      </c>
      <c r="O90" s="92">
        <v>306649.23</v>
      </c>
      <c r="P90" s="94">
        <v>114.65</v>
      </c>
      <c r="Q90" s="92">
        <v>7.6516099999999998</v>
      </c>
      <c r="R90" s="92">
        <v>359.22495000000004</v>
      </c>
      <c r="S90" s="93">
        <v>3.8426454479257986E-4</v>
      </c>
      <c r="T90" s="93">
        <v>3.215751417493978E-3</v>
      </c>
      <c r="U90" s="93">
        <f>R90/'סכום נכסי הקרן'!$C$42</f>
        <v>5.9610148763364541E-4</v>
      </c>
    </row>
    <row r="91" spans="2:21" s="133" customFormat="1">
      <c r="B91" s="85" t="s">
        <v>523</v>
      </c>
      <c r="C91" s="82" t="s">
        <v>524</v>
      </c>
      <c r="D91" s="95" t="s">
        <v>130</v>
      </c>
      <c r="E91" s="95" t="s">
        <v>336</v>
      </c>
      <c r="F91" s="82" t="s">
        <v>451</v>
      </c>
      <c r="G91" s="95" t="s">
        <v>382</v>
      </c>
      <c r="H91" s="82" t="s">
        <v>482</v>
      </c>
      <c r="I91" s="82" t="s">
        <v>340</v>
      </c>
      <c r="J91" s="82"/>
      <c r="K91" s="92">
        <v>6.24</v>
      </c>
      <c r="L91" s="95" t="s">
        <v>174</v>
      </c>
      <c r="M91" s="96">
        <v>2.3E-2</v>
      </c>
      <c r="N91" s="96">
        <v>1.8699999999999998E-2</v>
      </c>
      <c r="O91" s="92">
        <v>73012.100000000006</v>
      </c>
      <c r="P91" s="94">
        <v>103.67</v>
      </c>
      <c r="Q91" s="82"/>
      <c r="R91" s="92">
        <v>75.691639999999992</v>
      </c>
      <c r="S91" s="93">
        <v>5.1223078698382921E-5</v>
      </c>
      <c r="T91" s="93">
        <v>6.7758516946677511E-4</v>
      </c>
      <c r="U91" s="93">
        <f>R91/'סכום נכסי הקרן'!$C$42</f>
        <v>1.2560346714622783E-4</v>
      </c>
    </row>
    <row r="92" spans="2:21" s="133" customFormat="1">
      <c r="B92" s="85" t="s">
        <v>525</v>
      </c>
      <c r="C92" s="82" t="s">
        <v>526</v>
      </c>
      <c r="D92" s="95" t="s">
        <v>130</v>
      </c>
      <c r="E92" s="95" t="s">
        <v>336</v>
      </c>
      <c r="F92" s="82" t="s">
        <v>451</v>
      </c>
      <c r="G92" s="95" t="s">
        <v>382</v>
      </c>
      <c r="H92" s="82" t="s">
        <v>482</v>
      </c>
      <c r="I92" s="82" t="s">
        <v>340</v>
      </c>
      <c r="J92" s="82"/>
      <c r="K92" s="92">
        <v>0.16999999999999998</v>
      </c>
      <c r="L92" s="95" t="s">
        <v>174</v>
      </c>
      <c r="M92" s="96">
        <v>5.5E-2</v>
      </c>
      <c r="N92" s="96">
        <v>-6.1999999999999989E-3</v>
      </c>
      <c r="O92" s="92">
        <v>944.9</v>
      </c>
      <c r="P92" s="94">
        <v>122.46</v>
      </c>
      <c r="Q92" s="82"/>
      <c r="R92" s="92">
        <v>1.1571300000000002</v>
      </c>
      <c r="S92" s="93">
        <v>6.3162482461364861E-5</v>
      </c>
      <c r="T92" s="93">
        <v>1.0358530045657483E-5</v>
      </c>
      <c r="U92" s="93">
        <f>R92/'סכום נכסי הקרן'!$C$42</f>
        <v>1.9201531363161725E-6</v>
      </c>
    </row>
    <row r="93" spans="2:21" s="133" customFormat="1">
      <c r="B93" s="85" t="s">
        <v>527</v>
      </c>
      <c r="C93" s="82" t="s">
        <v>528</v>
      </c>
      <c r="D93" s="95" t="s">
        <v>130</v>
      </c>
      <c r="E93" s="95" t="s">
        <v>336</v>
      </c>
      <c r="F93" s="82" t="s">
        <v>451</v>
      </c>
      <c r="G93" s="95" t="s">
        <v>382</v>
      </c>
      <c r="H93" s="82" t="s">
        <v>482</v>
      </c>
      <c r="I93" s="82" t="s">
        <v>340</v>
      </c>
      <c r="J93" s="82"/>
      <c r="K93" s="92">
        <v>2.5399999999999996</v>
      </c>
      <c r="L93" s="95" t="s">
        <v>174</v>
      </c>
      <c r="M93" s="96">
        <v>5.8499999999999996E-2</v>
      </c>
      <c r="N93" s="96">
        <v>5.4999999999999997E-3</v>
      </c>
      <c r="O93" s="92">
        <v>166865.34</v>
      </c>
      <c r="P93" s="94">
        <v>124.1</v>
      </c>
      <c r="Q93" s="82"/>
      <c r="R93" s="92">
        <v>207.07989000000001</v>
      </c>
      <c r="S93" s="93">
        <v>1.2881578038937319E-4</v>
      </c>
      <c r="T93" s="93">
        <v>1.8537616883292684E-3</v>
      </c>
      <c r="U93" s="93">
        <f>R93/'סכום נכסי הקרן'!$C$42</f>
        <v>3.436304479630706E-4</v>
      </c>
    </row>
    <row r="94" spans="2:21" s="133" customFormat="1">
      <c r="B94" s="85" t="s">
        <v>529</v>
      </c>
      <c r="C94" s="82" t="s">
        <v>530</v>
      </c>
      <c r="D94" s="95" t="s">
        <v>130</v>
      </c>
      <c r="E94" s="95" t="s">
        <v>336</v>
      </c>
      <c r="F94" s="82" t="s">
        <v>451</v>
      </c>
      <c r="G94" s="95" t="s">
        <v>382</v>
      </c>
      <c r="H94" s="82" t="s">
        <v>482</v>
      </c>
      <c r="I94" s="82" t="s">
        <v>340</v>
      </c>
      <c r="J94" s="82"/>
      <c r="K94" s="92">
        <v>7.73</v>
      </c>
      <c r="L94" s="95" t="s">
        <v>174</v>
      </c>
      <c r="M94" s="96">
        <v>2.2499999999999999E-2</v>
      </c>
      <c r="N94" s="96">
        <v>2.3199999999999998E-2</v>
      </c>
      <c r="O94" s="92">
        <v>243000</v>
      </c>
      <c r="P94" s="94">
        <v>99.77</v>
      </c>
      <c r="Q94" s="82"/>
      <c r="R94" s="92">
        <v>242.44111999999998</v>
      </c>
      <c r="S94" s="93">
        <v>1.2923263469710104E-3</v>
      </c>
      <c r="T94" s="93">
        <v>2.1703124331949311E-3</v>
      </c>
      <c r="U94" s="93">
        <f>R94/'סכום נכסי הקרן'!$C$42</f>
        <v>4.0230922795192014E-4</v>
      </c>
    </row>
    <row r="95" spans="2:21" s="133" customFormat="1">
      <c r="B95" s="85" t="s">
        <v>531</v>
      </c>
      <c r="C95" s="82" t="s">
        <v>532</v>
      </c>
      <c r="D95" s="95" t="s">
        <v>130</v>
      </c>
      <c r="E95" s="95" t="s">
        <v>336</v>
      </c>
      <c r="F95" s="82" t="s">
        <v>533</v>
      </c>
      <c r="G95" s="95" t="s">
        <v>437</v>
      </c>
      <c r="H95" s="82" t="s">
        <v>482</v>
      </c>
      <c r="I95" s="82" t="s">
        <v>170</v>
      </c>
      <c r="J95" s="82"/>
      <c r="K95" s="92">
        <v>2.1799999999999997</v>
      </c>
      <c r="L95" s="95" t="s">
        <v>174</v>
      </c>
      <c r="M95" s="96">
        <v>4.0500000000000001E-2</v>
      </c>
      <c r="N95" s="96">
        <v>-9.9999999999999991E-5</v>
      </c>
      <c r="O95" s="92">
        <v>108886.37</v>
      </c>
      <c r="P95" s="94">
        <v>133.55000000000001</v>
      </c>
      <c r="Q95" s="82"/>
      <c r="R95" s="92">
        <v>145.41776000000002</v>
      </c>
      <c r="S95" s="93">
        <v>5.9887431635082032E-4</v>
      </c>
      <c r="T95" s="93">
        <v>1.3017675076544631E-3</v>
      </c>
      <c r="U95" s="93">
        <f>R95/'סכום נכסי הקרן'!$C$42</f>
        <v>2.413076905274882E-4</v>
      </c>
    </row>
    <row r="96" spans="2:21" s="133" customFormat="1">
      <c r="B96" s="85" t="s">
        <v>534</v>
      </c>
      <c r="C96" s="82" t="s">
        <v>535</v>
      </c>
      <c r="D96" s="95" t="s">
        <v>130</v>
      </c>
      <c r="E96" s="95" t="s">
        <v>336</v>
      </c>
      <c r="F96" s="82" t="s">
        <v>533</v>
      </c>
      <c r="G96" s="95" t="s">
        <v>437</v>
      </c>
      <c r="H96" s="82" t="s">
        <v>482</v>
      </c>
      <c r="I96" s="82" t="s">
        <v>170</v>
      </c>
      <c r="J96" s="82"/>
      <c r="K96" s="92">
        <v>0.78</v>
      </c>
      <c r="L96" s="95" t="s">
        <v>174</v>
      </c>
      <c r="M96" s="96">
        <v>4.2800000000000005E-2</v>
      </c>
      <c r="N96" s="96">
        <v>-5.1999999999999998E-3</v>
      </c>
      <c r="O96" s="92">
        <v>250000</v>
      </c>
      <c r="P96" s="94">
        <v>127.22</v>
      </c>
      <c r="Q96" s="82"/>
      <c r="R96" s="92">
        <v>318.05</v>
      </c>
      <c r="S96" s="93">
        <v>1.7475665432970901E-3</v>
      </c>
      <c r="T96" s="93">
        <v>2.8471567421304105E-3</v>
      </c>
      <c r="U96" s="93">
        <f>R96/'סכום נכסי הקרן'!$C$42</f>
        <v>5.2777536232347143E-4</v>
      </c>
    </row>
    <row r="97" spans="2:21" s="133" customFormat="1">
      <c r="B97" s="85" t="s">
        <v>536</v>
      </c>
      <c r="C97" s="82" t="s">
        <v>537</v>
      </c>
      <c r="D97" s="95" t="s">
        <v>130</v>
      </c>
      <c r="E97" s="95" t="s">
        <v>336</v>
      </c>
      <c r="F97" s="82" t="s">
        <v>538</v>
      </c>
      <c r="G97" s="95" t="s">
        <v>382</v>
      </c>
      <c r="H97" s="82" t="s">
        <v>482</v>
      </c>
      <c r="I97" s="82" t="s">
        <v>170</v>
      </c>
      <c r="J97" s="82"/>
      <c r="K97" s="92">
        <v>6.3199999999999994</v>
      </c>
      <c r="L97" s="95" t="s">
        <v>174</v>
      </c>
      <c r="M97" s="96">
        <v>1.9599999999999999E-2</v>
      </c>
      <c r="N97" s="96">
        <v>1.46E-2</v>
      </c>
      <c r="O97" s="92">
        <v>292370</v>
      </c>
      <c r="P97" s="94">
        <v>103.5</v>
      </c>
      <c r="Q97" s="82"/>
      <c r="R97" s="92">
        <v>302.60296</v>
      </c>
      <c r="S97" s="93">
        <v>3.8583660175571028E-4</v>
      </c>
      <c r="T97" s="93">
        <v>2.7088761444823734E-3</v>
      </c>
      <c r="U97" s="93">
        <f>R97/'סכום נכסי הקרן'!$C$42</f>
        <v>5.0214238910282951E-4</v>
      </c>
    </row>
    <row r="98" spans="2:21" s="133" customFormat="1">
      <c r="B98" s="85" t="s">
        <v>539</v>
      </c>
      <c r="C98" s="82" t="s">
        <v>540</v>
      </c>
      <c r="D98" s="95" t="s">
        <v>130</v>
      </c>
      <c r="E98" s="95" t="s">
        <v>336</v>
      </c>
      <c r="F98" s="82" t="s">
        <v>538</v>
      </c>
      <c r="G98" s="95" t="s">
        <v>382</v>
      </c>
      <c r="H98" s="82" t="s">
        <v>482</v>
      </c>
      <c r="I98" s="82" t="s">
        <v>170</v>
      </c>
      <c r="J98" s="82"/>
      <c r="K98" s="92">
        <v>4.47</v>
      </c>
      <c r="L98" s="95" t="s">
        <v>174</v>
      </c>
      <c r="M98" s="96">
        <v>2.75E-2</v>
      </c>
      <c r="N98" s="96">
        <v>7.6E-3</v>
      </c>
      <c r="O98" s="92">
        <v>128065.22</v>
      </c>
      <c r="P98" s="94">
        <v>108.23</v>
      </c>
      <c r="Q98" s="82"/>
      <c r="R98" s="92">
        <v>138.60499999999999</v>
      </c>
      <c r="S98" s="93">
        <v>2.689024343896195E-4</v>
      </c>
      <c r="T98" s="93">
        <v>1.2407802554409229E-3</v>
      </c>
      <c r="U98" s="93">
        <f>R98/'סכום נכסי הקרן'!$C$42</f>
        <v>2.3000252820262458E-4</v>
      </c>
    </row>
    <row r="99" spans="2:21" s="133" customFormat="1">
      <c r="B99" s="85" t="s">
        <v>541</v>
      </c>
      <c r="C99" s="82" t="s">
        <v>542</v>
      </c>
      <c r="D99" s="95" t="s">
        <v>130</v>
      </c>
      <c r="E99" s="95" t="s">
        <v>336</v>
      </c>
      <c r="F99" s="82" t="s">
        <v>543</v>
      </c>
      <c r="G99" s="95" t="s">
        <v>544</v>
      </c>
      <c r="H99" s="82" t="s">
        <v>482</v>
      </c>
      <c r="I99" s="82" t="s">
        <v>340</v>
      </c>
      <c r="J99" s="82"/>
      <c r="K99" s="92">
        <v>5.4</v>
      </c>
      <c r="L99" s="95" t="s">
        <v>174</v>
      </c>
      <c r="M99" s="96">
        <v>1.9400000000000001E-2</v>
      </c>
      <c r="N99" s="96">
        <v>7.6E-3</v>
      </c>
      <c r="O99" s="92">
        <v>654496.30000000005</v>
      </c>
      <c r="P99" s="94">
        <v>106.71</v>
      </c>
      <c r="Q99" s="82"/>
      <c r="R99" s="92">
        <v>698.41296999999997</v>
      </c>
      <c r="S99" s="93">
        <v>9.8805154960827468E-4</v>
      </c>
      <c r="T99" s="93">
        <v>6.252133929655161E-3</v>
      </c>
      <c r="U99" s="93">
        <f>R99/'סכום נכסי הקרן'!$C$42</f>
        <v>1.1589534925111201E-3</v>
      </c>
    </row>
    <row r="100" spans="2:21" s="133" customFormat="1">
      <c r="B100" s="85" t="s">
        <v>545</v>
      </c>
      <c r="C100" s="82" t="s">
        <v>546</v>
      </c>
      <c r="D100" s="95" t="s">
        <v>130</v>
      </c>
      <c r="E100" s="95" t="s">
        <v>336</v>
      </c>
      <c r="F100" s="82" t="s">
        <v>470</v>
      </c>
      <c r="G100" s="95" t="s">
        <v>437</v>
      </c>
      <c r="H100" s="82" t="s">
        <v>482</v>
      </c>
      <c r="I100" s="82" t="s">
        <v>170</v>
      </c>
      <c r="J100" s="82"/>
      <c r="K100" s="92">
        <v>1.48</v>
      </c>
      <c r="L100" s="95" t="s">
        <v>174</v>
      </c>
      <c r="M100" s="96">
        <v>3.6000000000000004E-2</v>
      </c>
      <c r="N100" s="96">
        <v>-1.6999999999999999E-3</v>
      </c>
      <c r="O100" s="92">
        <v>751006</v>
      </c>
      <c r="P100" s="94">
        <v>111.3</v>
      </c>
      <c r="Q100" s="92">
        <v>14.23855</v>
      </c>
      <c r="R100" s="92">
        <v>850.10821999999996</v>
      </c>
      <c r="S100" s="93">
        <v>1.8152869629113973E-3</v>
      </c>
      <c r="T100" s="93">
        <v>7.6100969976842705E-3</v>
      </c>
      <c r="U100" s="93">
        <f>R100/'סכום נכסי הקרן'!$C$42</f>
        <v>1.4106781129528732E-3</v>
      </c>
    </row>
    <row r="101" spans="2:21" s="133" customFormat="1">
      <c r="B101" s="85" t="s">
        <v>547</v>
      </c>
      <c r="C101" s="82" t="s">
        <v>548</v>
      </c>
      <c r="D101" s="95" t="s">
        <v>130</v>
      </c>
      <c r="E101" s="95" t="s">
        <v>336</v>
      </c>
      <c r="F101" s="82" t="s">
        <v>470</v>
      </c>
      <c r="G101" s="95" t="s">
        <v>437</v>
      </c>
      <c r="H101" s="82" t="s">
        <v>482</v>
      </c>
      <c r="I101" s="82" t="s">
        <v>170</v>
      </c>
      <c r="J101" s="82"/>
      <c r="K101" s="92">
        <v>7.83</v>
      </c>
      <c r="L101" s="95" t="s">
        <v>174</v>
      </c>
      <c r="M101" s="96">
        <v>2.2499999999999999E-2</v>
      </c>
      <c r="N101" s="96">
        <v>1.21E-2</v>
      </c>
      <c r="O101" s="92">
        <v>97979</v>
      </c>
      <c r="P101" s="94">
        <v>109.54</v>
      </c>
      <c r="Q101" s="82"/>
      <c r="R101" s="92">
        <v>107.32619</v>
      </c>
      <c r="S101" s="93">
        <v>2.3948945450415931E-4</v>
      </c>
      <c r="T101" s="93">
        <v>9.6077498967354013E-4</v>
      </c>
      <c r="U101" s="93">
        <f>R101/'סכום נכסי הקרן'!$C$42</f>
        <v>1.7809815693773851E-4</v>
      </c>
    </row>
    <row r="102" spans="2:21" s="133" customFormat="1">
      <c r="B102" s="85" t="s">
        <v>549</v>
      </c>
      <c r="C102" s="82" t="s">
        <v>550</v>
      </c>
      <c r="D102" s="95" t="s">
        <v>130</v>
      </c>
      <c r="E102" s="95" t="s">
        <v>336</v>
      </c>
      <c r="F102" s="82" t="s">
        <v>551</v>
      </c>
      <c r="G102" s="95" t="s">
        <v>344</v>
      </c>
      <c r="H102" s="82" t="s">
        <v>552</v>
      </c>
      <c r="I102" s="82" t="s">
        <v>170</v>
      </c>
      <c r="J102" s="82"/>
      <c r="K102" s="92">
        <v>2.17</v>
      </c>
      <c r="L102" s="95" t="s">
        <v>174</v>
      </c>
      <c r="M102" s="96">
        <v>4.1500000000000002E-2</v>
      </c>
      <c r="N102" s="96">
        <v>8.9999999999999998E-4</v>
      </c>
      <c r="O102" s="92">
        <v>18000</v>
      </c>
      <c r="P102" s="94">
        <v>114.97</v>
      </c>
      <c r="Q102" s="82"/>
      <c r="R102" s="92">
        <v>20.694610000000001</v>
      </c>
      <c r="S102" s="93">
        <v>5.9821532428255702E-5</v>
      </c>
      <c r="T102" s="93">
        <v>1.8525640115472228E-4</v>
      </c>
      <c r="U102" s="93">
        <f>R102/'סכום נכסי הקרן'!$C$42</f>
        <v>3.4340843549419701E-5</v>
      </c>
    </row>
    <row r="103" spans="2:21" s="133" customFormat="1">
      <c r="B103" s="85" t="s">
        <v>553</v>
      </c>
      <c r="C103" s="82" t="s">
        <v>554</v>
      </c>
      <c r="D103" s="95" t="s">
        <v>130</v>
      </c>
      <c r="E103" s="95" t="s">
        <v>336</v>
      </c>
      <c r="F103" s="82" t="s">
        <v>555</v>
      </c>
      <c r="G103" s="95" t="s">
        <v>382</v>
      </c>
      <c r="H103" s="82" t="s">
        <v>552</v>
      </c>
      <c r="I103" s="82" t="s">
        <v>170</v>
      </c>
      <c r="J103" s="82"/>
      <c r="K103" s="92">
        <v>3.27</v>
      </c>
      <c r="L103" s="95" t="s">
        <v>174</v>
      </c>
      <c r="M103" s="96">
        <v>2.8500000000000001E-2</v>
      </c>
      <c r="N103" s="96">
        <v>6.4000000000000003E-3</v>
      </c>
      <c r="O103" s="92">
        <v>224738.01</v>
      </c>
      <c r="P103" s="94">
        <v>107.66</v>
      </c>
      <c r="Q103" s="82"/>
      <c r="R103" s="92">
        <v>241.95294000000001</v>
      </c>
      <c r="S103" s="93">
        <v>4.5934310023467605E-4</v>
      </c>
      <c r="T103" s="93">
        <v>2.1659422870595022E-3</v>
      </c>
      <c r="U103" s="93">
        <f>R103/'סכום נכסי הקרן'!$C$42</f>
        <v>4.0149913715997217E-4</v>
      </c>
    </row>
    <row r="104" spans="2:21" s="133" customFormat="1">
      <c r="B104" s="85" t="s">
        <v>556</v>
      </c>
      <c r="C104" s="82" t="s">
        <v>557</v>
      </c>
      <c r="D104" s="95" t="s">
        <v>130</v>
      </c>
      <c r="E104" s="95" t="s">
        <v>336</v>
      </c>
      <c r="F104" s="82" t="s">
        <v>555</v>
      </c>
      <c r="G104" s="95" t="s">
        <v>382</v>
      </c>
      <c r="H104" s="82" t="s">
        <v>552</v>
      </c>
      <c r="I104" s="82" t="s">
        <v>170</v>
      </c>
      <c r="J104" s="82"/>
      <c r="K104" s="92">
        <v>0.99</v>
      </c>
      <c r="L104" s="95" t="s">
        <v>174</v>
      </c>
      <c r="M104" s="96">
        <v>4.8499999999999995E-2</v>
      </c>
      <c r="N104" s="96">
        <v>9.9999999999999991E-5</v>
      </c>
      <c r="O104" s="92">
        <v>5508.66</v>
      </c>
      <c r="P104" s="94">
        <v>125.7</v>
      </c>
      <c r="Q104" s="82"/>
      <c r="R104" s="92">
        <v>6.9243800000000002</v>
      </c>
      <c r="S104" s="93">
        <v>4.3987413090051929E-5</v>
      </c>
      <c r="T104" s="93">
        <v>6.1986465027740828E-5</v>
      </c>
      <c r="U104" s="93">
        <f>R104/'סכום נכסי הקרן'!$C$42</f>
        <v>1.1490385673213015E-5</v>
      </c>
    </row>
    <row r="105" spans="2:21" s="133" customFormat="1">
      <c r="B105" s="85" t="s">
        <v>558</v>
      </c>
      <c r="C105" s="82" t="s">
        <v>559</v>
      </c>
      <c r="D105" s="95" t="s">
        <v>130</v>
      </c>
      <c r="E105" s="95" t="s">
        <v>336</v>
      </c>
      <c r="F105" s="82" t="s">
        <v>555</v>
      </c>
      <c r="G105" s="95" t="s">
        <v>382</v>
      </c>
      <c r="H105" s="82" t="s">
        <v>552</v>
      </c>
      <c r="I105" s="82" t="s">
        <v>170</v>
      </c>
      <c r="J105" s="82"/>
      <c r="K105" s="92">
        <v>1.6800000000000002</v>
      </c>
      <c r="L105" s="95" t="s">
        <v>174</v>
      </c>
      <c r="M105" s="96">
        <v>3.7699999999999997E-2</v>
      </c>
      <c r="N105" s="96">
        <v>2.9999999999999997E-4</v>
      </c>
      <c r="O105" s="92">
        <v>44828.79</v>
      </c>
      <c r="P105" s="94">
        <v>115.58</v>
      </c>
      <c r="Q105" s="82"/>
      <c r="R105" s="92">
        <v>51.813099999999999</v>
      </c>
      <c r="S105" s="93">
        <v>1.2359263292483849E-4</v>
      </c>
      <c r="T105" s="93">
        <v>4.638264958203967E-4</v>
      </c>
      <c r="U105" s="93">
        <f>R105/'סכום נכסי הקרן'!$C$42</f>
        <v>8.5979178197145907E-5</v>
      </c>
    </row>
    <row r="106" spans="2:21" s="133" customFormat="1">
      <c r="B106" s="85" t="s">
        <v>560</v>
      </c>
      <c r="C106" s="82" t="s">
        <v>561</v>
      </c>
      <c r="D106" s="95" t="s">
        <v>130</v>
      </c>
      <c r="E106" s="95" t="s">
        <v>336</v>
      </c>
      <c r="F106" s="82" t="s">
        <v>555</v>
      </c>
      <c r="G106" s="95" t="s">
        <v>382</v>
      </c>
      <c r="H106" s="82" t="s">
        <v>552</v>
      </c>
      <c r="I106" s="82" t="s">
        <v>170</v>
      </c>
      <c r="J106" s="82"/>
      <c r="K106" s="92">
        <v>5.12</v>
      </c>
      <c r="L106" s="95" t="s">
        <v>174</v>
      </c>
      <c r="M106" s="96">
        <v>2.5000000000000001E-2</v>
      </c>
      <c r="N106" s="96">
        <v>1.1899999999999999E-2</v>
      </c>
      <c r="O106" s="92">
        <v>655585.77</v>
      </c>
      <c r="P106" s="94">
        <v>106.79</v>
      </c>
      <c r="Q106" s="82"/>
      <c r="R106" s="92">
        <v>700.10001999999997</v>
      </c>
      <c r="S106" s="93">
        <v>1.3559790851116018E-3</v>
      </c>
      <c r="T106" s="93">
        <v>6.2672362587914959E-3</v>
      </c>
      <c r="U106" s="93">
        <f>R106/'סכום נכסי הקרן'!$C$42</f>
        <v>1.1617530002143361E-3</v>
      </c>
    </row>
    <row r="107" spans="2:21" s="133" customFormat="1">
      <c r="B107" s="85" t="s">
        <v>562</v>
      </c>
      <c r="C107" s="82" t="s">
        <v>563</v>
      </c>
      <c r="D107" s="95" t="s">
        <v>130</v>
      </c>
      <c r="E107" s="95" t="s">
        <v>336</v>
      </c>
      <c r="F107" s="82" t="s">
        <v>555</v>
      </c>
      <c r="G107" s="95" t="s">
        <v>382</v>
      </c>
      <c r="H107" s="82" t="s">
        <v>552</v>
      </c>
      <c r="I107" s="82" t="s">
        <v>170</v>
      </c>
      <c r="J107" s="82"/>
      <c r="K107" s="92">
        <v>5.8500000000000014</v>
      </c>
      <c r="L107" s="95" t="s">
        <v>174</v>
      </c>
      <c r="M107" s="96">
        <v>1.34E-2</v>
      </c>
      <c r="N107" s="96">
        <v>1.21E-2</v>
      </c>
      <c r="O107" s="92">
        <v>32243</v>
      </c>
      <c r="P107" s="94">
        <v>101.21</v>
      </c>
      <c r="Q107" s="82"/>
      <c r="R107" s="92">
        <v>32.633139999999997</v>
      </c>
      <c r="S107" s="93">
        <v>8.9220698991863932E-5</v>
      </c>
      <c r="T107" s="93">
        <v>2.9212911356040112E-4</v>
      </c>
      <c r="U107" s="93">
        <f>R107/'סכום נכסי הקרן'!$C$42</f>
        <v>5.4151760060533145E-5</v>
      </c>
    </row>
    <row r="108" spans="2:21" s="133" customFormat="1">
      <c r="B108" s="85" t="s">
        <v>564</v>
      </c>
      <c r="C108" s="82" t="s">
        <v>565</v>
      </c>
      <c r="D108" s="95" t="s">
        <v>130</v>
      </c>
      <c r="E108" s="95" t="s">
        <v>336</v>
      </c>
      <c r="F108" s="82" t="s">
        <v>555</v>
      </c>
      <c r="G108" s="95" t="s">
        <v>382</v>
      </c>
      <c r="H108" s="82" t="s">
        <v>552</v>
      </c>
      <c r="I108" s="82" t="s">
        <v>170</v>
      </c>
      <c r="J108" s="82"/>
      <c r="K108" s="92">
        <v>6.12</v>
      </c>
      <c r="L108" s="95" t="s">
        <v>174</v>
      </c>
      <c r="M108" s="96">
        <v>1.95E-2</v>
      </c>
      <c r="N108" s="96">
        <v>1.6799999999999999E-2</v>
      </c>
      <c r="O108" s="92">
        <v>91890</v>
      </c>
      <c r="P108" s="94">
        <v>101.94</v>
      </c>
      <c r="Q108" s="82"/>
      <c r="R108" s="92">
        <v>93.672669999999997</v>
      </c>
      <c r="S108" s="93">
        <v>1.4107687607373644E-4</v>
      </c>
      <c r="T108" s="93">
        <v>8.3854983161093231E-4</v>
      </c>
      <c r="U108" s="93">
        <f>R108/'סכום נכסי הקרן'!$C$42</f>
        <v>1.5544136880697051E-4</v>
      </c>
    </row>
    <row r="109" spans="2:21" s="133" customFormat="1">
      <c r="B109" s="85" t="s">
        <v>566</v>
      </c>
      <c r="C109" s="82" t="s">
        <v>567</v>
      </c>
      <c r="D109" s="95" t="s">
        <v>130</v>
      </c>
      <c r="E109" s="95" t="s">
        <v>336</v>
      </c>
      <c r="F109" s="82" t="s">
        <v>371</v>
      </c>
      <c r="G109" s="95" t="s">
        <v>344</v>
      </c>
      <c r="H109" s="82" t="s">
        <v>552</v>
      </c>
      <c r="I109" s="82" t="s">
        <v>170</v>
      </c>
      <c r="J109" s="82"/>
      <c r="K109" s="92">
        <v>3.09</v>
      </c>
      <c r="L109" s="95" t="s">
        <v>174</v>
      </c>
      <c r="M109" s="96">
        <v>2.7999999999999997E-2</v>
      </c>
      <c r="N109" s="96">
        <v>8.199999999999999E-3</v>
      </c>
      <c r="O109" s="92">
        <f>650000/50000</f>
        <v>13</v>
      </c>
      <c r="P109" s="94">
        <v>5427449</v>
      </c>
      <c r="Q109" s="82"/>
      <c r="R109" s="92">
        <v>705.56839000000002</v>
      </c>
      <c r="S109" s="93">
        <f>3675.0155481427%/50000</f>
        <v>7.3500310962853999E-4</v>
      </c>
      <c r="T109" s="93">
        <v>6.3161886452526303E-3</v>
      </c>
      <c r="U109" s="93">
        <f>R109/'סכום נכסי הקרן'!$C$42</f>
        <v>1.1708272682793221E-3</v>
      </c>
    </row>
    <row r="110" spans="2:21" s="133" customFormat="1">
      <c r="B110" s="85" t="s">
        <v>568</v>
      </c>
      <c r="C110" s="82" t="s">
        <v>569</v>
      </c>
      <c r="D110" s="95" t="s">
        <v>130</v>
      </c>
      <c r="E110" s="95" t="s">
        <v>336</v>
      </c>
      <c r="F110" s="82" t="s">
        <v>371</v>
      </c>
      <c r="G110" s="95" t="s">
        <v>344</v>
      </c>
      <c r="H110" s="82" t="s">
        <v>552</v>
      </c>
      <c r="I110" s="82" t="s">
        <v>170</v>
      </c>
      <c r="J110" s="82"/>
      <c r="K110" s="92">
        <v>4.37</v>
      </c>
      <c r="L110" s="95" t="s">
        <v>174</v>
      </c>
      <c r="M110" s="96">
        <v>1.49E-2</v>
      </c>
      <c r="N110" s="96">
        <v>1.0500000000000001E-2</v>
      </c>
      <c r="O110" s="92">
        <f>50000/50000</f>
        <v>1</v>
      </c>
      <c r="P110" s="94">
        <v>5124250</v>
      </c>
      <c r="Q110" s="82"/>
      <c r="R110" s="92">
        <v>51.2425</v>
      </c>
      <c r="S110" s="93">
        <f>826.719576719577%/50000</f>
        <v>1.6534391534391542E-4</v>
      </c>
      <c r="T110" s="93">
        <v>4.5871853280496009E-4</v>
      </c>
      <c r="U110" s="93">
        <f>R110/'סכום נכסי הקרן'!$C$42</f>
        <v>8.5032318829933925E-5</v>
      </c>
    </row>
    <row r="111" spans="2:21" s="133" customFormat="1">
      <c r="B111" s="85" t="s">
        <v>570</v>
      </c>
      <c r="C111" s="82" t="s">
        <v>571</v>
      </c>
      <c r="D111" s="95" t="s">
        <v>130</v>
      </c>
      <c r="E111" s="95" t="s">
        <v>336</v>
      </c>
      <c r="F111" s="82" t="s">
        <v>424</v>
      </c>
      <c r="G111" s="95" t="s">
        <v>344</v>
      </c>
      <c r="H111" s="82" t="s">
        <v>552</v>
      </c>
      <c r="I111" s="82" t="s">
        <v>340</v>
      </c>
      <c r="J111" s="82"/>
      <c r="K111" s="92">
        <v>1.9300000000000002</v>
      </c>
      <c r="L111" s="95" t="s">
        <v>174</v>
      </c>
      <c r="M111" s="96">
        <v>6.4000000000000001E-2</v>
      </c>
      <c r="N111" s="96">
        <v>2.2000000000000001E-3</v>
      </c>
      <c r="O111" s="92">
        <v>1313328</v>
      </c>
      <c r="P111" s="94">
        <v>127.5</v>
      </c>
      <c r="Q111" s="82"/>
      <c r="R111" s="92">
        <v>1674.49325</v>
      </c>
      <c r="S111" s="93">
        <v>1.0490003638235579E-3</v>
      </c>
      <c r="T111" s="93">
        <v>1.4989922170694428E-2</v>
      </c>
      <c r="U111" s="93">
        <f>R111/'סכום נכסי הקרן'!$C$42</f>
        <v>2.7786709062315902E-3</v>
      </c>
    </row>
    <row r="112" spans="2:21" s="133" customFormat="1">
      <c r="B112" s="85" t="s">
        <v>572</v>
      </c>
      <c r="C112" s="82" t="s">
        <v>573</v>
      </c>
      <c r="D112" s="95" t="s">
        <v>130</v>
      </c>
      <c r="E112" s="95" t="s">
        <v>336</v>
      </c>
      <c r="F112" s="82" t="s">
        <v>574</v>
      </c>
      <c r="G112" s="95" t="s">
        <v>344</v>
      </c>
      <c r="H112" s="82" t="s">
        <v>552</v>
      </c>
      <c r="I112" s="82" t="s">
        <v>340</v>
      </c>
      <c r="J112" s="82"/>
      <c r="K112" s="92">
        <v>2.2399999999999998</v>
      </c>
      <c r="L112" s="95" t="s">
        <v>174</v>
      </c>
      <c r="M112" s="96">
        <v>0.02</v>
      </c>
      <c r="N112" s="96">
        <v>3.0000000000000003E-4</v>
      </c>
      <c r="O112" s="92">
        <v>241869.6</v>
      </c>
      <c r="P112" s="94">
        <v>105.55</v>
      </c>
      <c r="Q112" s="82"/>
      <c r="R112" s="92">
        <v>255.29335999999998</v>
      </c>
      <c r="S112" s="93">
        <v>4.2509212951701779E-4</v>
      </c>
      <c r="T112" s="93">
        <v>2.2853646003619743E-3</v>
      </c>
      <c r="U112" s="93">
        <f>R112/'סכום נכסי הקרן'!$C$42</f>
        <v>4.2363636400810065E-4</v>
      </c>
    </row>
    <row r="113" spans="2:21" s="133" customFormat="1">
      <c r="B113" s="85" t="s">
        <v>575</v>
      </c>
      <c r="C113" s="82" t="s">
        <v>576</v>
      </c>
      <c r="D113" s="95" t="s">
        <v>130</v>
      </c>
      <c r="E113" s="95" t="s">
        <v>336</v>
      </c>
      <c r="F113" s="82" t="s">
        <v>577</v>
      </c>
      <c r="G113" s="95" t="s">
        <v>382</v>
      </c>
      <c r="H113" s="82" t="s">
        <v>552</v>
      </c>
      <c r="I113" s="82" t="s">
        <v>170</v>
      </c>
      <c r="J113" s="82"/>
      <c r="K113" s="92">
        <v>6.38</v>
      </c>
      <c r="L113" s="95" t="s">
        <v>174</v>
      </c>
      <c r="M113" s="96">
        <v>1.5800000000000002E-2</v>
      </c>
      <c r="N113" s="96">
        <v>1.14E-2</v>
      </c>
      <c r="O113" s="92">
        <v>381106.75</v>
      </c>
      <c r="P113" s="94">
        <v>103.22</v>
      </c>
      <c r="Q113" s="82"/>
      <c r="R113" s="92">
        <v>393.37837999999999</v>
      </c>
      <c r="S113" s="93">
        <v>8.9314498174369937E-4</v>
      </c>
      <c r="T113" s="93">
        <v>3.5214900387528334E-3</v>
      </c>
      <c r="U113" s="93">
        <f>R113/'סכום נכסי הקרן'!$C$42</f>
        <v>6.5277603217959513E-4</v>
      </c>
    </row>
    <row r="114" spans="2:21" s="133" customFormat="1">
      <c r="B114" s="85" t="s">
        <v>578</v>
      </c>
      <c r="C114" s="82" t="s">
        <v>579</v>
      </c>
      <c r="D114" s="95" t="s">
        <v>130</v>
      </c>
      <c r="E114" s="95" t="s">
        <v>336</v>
      </c>
      <c r="F114" s="82" t="s">
        <v>577</v>
      </c>
      <c r="G114" s="95" t="s">
        <v>382</v>
      </c>
      <c r="H114" s="82" t="s">
        <v>552</v>
      </c>
      <c r="I114" s="82" t="s">
        <v>170</v>
      </c>
      <c r="J114" s="82"/>
      <c r="K114" s="92">
        <v>7.66</v>
      </c>
      <c r="L114" s="95" t="s">
        <v>174</v>
      </c>
      <c r="M114" s="96">
        <v>2.4E-2</v>
      </c>
      <c r="N114" s="96">
        <v>1.66E-2</v>
      </c>
      <c r="O114" s="92">
        <v>382054</v>
      </c>
      <c r="P114" s="94">
        <v>105.9</v>
      </c>
      <c r="Q114" s="82"/>
      <c r="R114" s="92">
        <v>404.59519</v>
      </c>
      <c r="S114" s="93">
        <v>9.7865040335190089E-4</v>
      </c>
      <c r="T114" s="93">
        <v>3.6219019746644692E-3</v>
      </c>
      <c r="U114" s="93">
        <f>R114/'סכום נכסי הקרן'!$C$42</f>
        <v>6.7138931927867868E-4</v>
      </c>
    </row>
    <row r="115" spans="2:21" s="133" customFormat="1">
      <c r="B115" s="85" t="s">
        <v>580</v>
      </c>
      <c r="C115" s="82" t="s">
        <v>581</v>
      </c>
      <c r="D115" s="95" t="s">
        <v>130</v>
      </c>
      <c r="E115" s="95" t="s">
        <v>336</v>
      </c>
      <c r="F115" s="82" t="s">
        <v>582</v>
      </c>
      <c r="G115" s="95" t="s">
        <v>382</v>
      </c>
      <c r="H115" s="82" t="s">
        <v>552</v>
      </c>
      <c r="I115" s="82" t="s">
        <v>340</v>
      </c>
      <c r="J115" s="82"/>
      <c r="K115" s="92">
        <v>5.3199999999999994</v>
      </c>
      <c r="L115" s="95" t="s">
        <v>174</v>
      </c>
      <c r="M115" s="96">
        <v>2.8500000000000001E-2</v>
      </c>
      <c r="N115" s="96">
        <v>1.1200000000000002E-2</v>
      </c>
      <c r="O115" s="92">
        <v>1340751</v>
      </c>
      <c r="P115" s="94">
        <v>111.7</v>
      </c>
      <c r="Q115" s="82"/>
      <c r="R115" s="92">
        <v>1497.6188</v>
      </c>
      <c r="S115" s="93">
        <v>1.9630322108345533E-3</v>
      </c>
      <c r="T115" s="93">
        <v>1.3406557030533736E-2</v>
      </c>
      <c r="U115" s="93">
        <f>R115/'סכום נכסי הקרן'!$C$42</f>
        <v>2.4851636685818031E-3</v>
      </c>
    </row>
    <row r="116" spans="2:21" s="133" customFormat="1">
      <c r="B116" s="85" t="s">
        <v>583</v>
      </c>
      <c r="C116" s="82" t="s">
        <v>584</v>
      </c>
      <c r="D116" s="95" t="s">
        <v>130</v>
      </c>
      <c r="E116" s="95" t="s">
        <v>336</v>
      </c>
      <c r="F116" s="82" t="s">
        <v>347</v>
      </c>
      <c r="G116" s="95" t="s">
        <v>344</v>
      </c>
      <c r="H116" s="82" t="s">
        <v>552</v>
      </c>
      <c r="I116" s="82" t="s">
        <v>340</v>
      </c>
      <c r="J116" s="82"/>
      <c r="K116" s="92">
        <v>3.5100000000000002</v>
      </c>
      <c r="L116" s="95" t="s">
        <v>174</v>
      </c>
      <c r="M116" s="96">
        <v>4.4999999999999998E-2</v>
      </c>
      <c r="N116" s="96">
        <v>6.6999999999999994E-3</v>
      </c>
      <c r="O116" s="92">
        <v>1250035</v>
      </c>
      <c r="P116" s="94">
        <v>136.01</v>
      </c>
      <c r="Q116" s="92">
        <v>16.75498</v>
      </c>
      <c r="R116" s="92">
        <v>1716.9275500000001</v>
      </c>
      <c r="S116" s="93">
        <v>7.3445742039517353E-4</v>
      </c>
      <c r="T116" s="93">
        <v>1.5369790440911642E-2</v>
      </c>
      <c r="U116" s="93">
        <f>R116/'סכום נכסי הקרן'!$C$42</f>
        <v>2.8490868095720802E-3</v>
      </c>
    </row>
    <row r="117" spans="2:21" s="133" customFormat="1">
      <c r="B117" s="85" t="s">
        <v>585</v>
      </c>
      <c r="C117" s="82" t="s">
        <v>586</v>
      </c>
      <c r="D117" s="95" t="s">
        <v>130</v>
      </c>
      <c r="E117" s="95" t="s">
        <v>336</v>
      </c>
      <c r="F117" s="82" t="s">
        <v>587</v>
      </c>
      <c r="G117" s="95" t="s">
        <v>382</v>
      </c>
      <c r="H117" s="82" t="s">
        <v>552</v>
      </c>
      <c r="I117" s="82" t="s">
        <v>170</v>
      </c>
      <c r="J117" s="82"/>
      <c r="K117" s="92">
        <v>3.07</v>
      </c>
      <c r="L117" s="95" t="s">
        <v>174</v>
      </c>
      <c r="M117" s="96">
        <v>4.9500000000000002E-2</v>
      </c>
      <c r="N117" s="96">
        <v>9.5999999999999992E-3</v>
      </c>
      <c r="O117" s="92">
        <v>90851</v>
      </c>
      <c r="P117" s="94">
        <v>114.6</v>
      </c>
      <c r="Q117" s="82"/>
      <c r="R117" s="92">
        <v>104.11525</v>
      </c>
      <c r="S117" s="93">
        <v>1.2244230757513323E-4</v>
      </c>
      <c r="T117" s="93">
        <v>9.3203092594275501E-4</v>
      </c>
      <c r="U117" s="93">
        <f>R117/'סכום נכסי הקרן'!$C$42</f>
        <v>1.7276989087297221E-4</v>
      </c>
    </row>
    <row r="118" spans="2:21" s="133" customFormat="1">
      <c r="B118" s="85" t="s">
        <v>588</v>
      </c>
      <c r="C118" s="82" t="s">
        <v>589</v>
      </c>
      <c r="D118" s="95" t="s">
        <v>130</v>
      </c>
      <c r="E118" s="95" t="s">
        <v>336</v>
      </c>
      <c r="F118" s="82" t="s">
        <v>590</v>
      </c>
      <c r="G118" s="95" t="s">
        <v>413</v>
      </c>
      <c r="H118" s="82" t="s">
        <v>552</v>
      </c>
      <c r="I118" s="82" t="s">
        <v>340</v>
      </c>
      <c r="J118" s="82"/>
      <c r="K118" s="92">
        <v>1.24</v>
      </c>
      <c r="L118" s="95" t="s">
        <v>174</v>
      </c>
      <c r="M118" s="96">
        <v>4.5999999999999999E-2</v>
      </c>
      <c r="N118" s="96">
        <v>-3.0000000000000003E-4</v>
      </c>
      <c r="O118" s="92">
        <v>11840.4</v>
      </c>
      <c r="P118" s="94">
        <v>109.12</v>
      </c>
      <c r="Q118" s="82"/>
      <c r="R118" s="92">
        <v>12.920249999999999</v>
      </c>
      <c r="S118" s="93">
        <v>2.7607645194053737E-5</v>
      </c>
      <c r="T118" s="93">
        <v>1.1566098694390956E-4</v>
      </c>
      <c r="U118" s="93">
        <f>R118/'סכום נכסי הקרן'!$C$42</f>
        <v>2.1439992532808775E-5</v>
      </c>
    </row>
    <row r="119" spans="2:21" s="133" customFormat="1">
      <c r="B119" s="85" t="s">
        <v>591</v>
      </c>
      <c r="C119" s="82" t="s">
        <v>592</v>
      </c>
      <c r="D119" s="95" t="s">
        <v>130</v>
      </c>
      <c r="E119" s="95" t="s">
        <v>336</v>
      </c>
      <c r="F119" s="82" t="s">
        <v>590</v>
      </c>
      <c r="G119" s="95" t="s">
        <v>413</v>
      </c>
      <c r="H119" s="82" t="s">
        <v>552</v>
      </c>
      <c r="I119" s="82" t="s">
        <v>340</v>
      </c>
      <c r="J119" s="82"/>
      <c r="K119" s="92">
        <v>3.41</v>
      </c>
      <c r="L119" s="95" t="s">
        <v>174</v>
      </c>
      <c r="M119" s="96">
        <v>1.9799999999999998E-2</v>
      </c>
      <c r="N119" s="96">
        <v>5.8999999999999999E-3</v>
      </c>
      <c r="O119" s="92">
        <v>559492</v>
      </c>
      <c r="P119" s="94">
        <v>104.09</v>
      </c>
      <c r="Q119" s="82"/>
      <c r="R119" s="92">
        <v>582.37522000000001</v>
      </c>
      <c r="S119" s="93">
        <v>5.8917232969147703E-4</v>
      </c>
      <c r="T119" s="93">
        <v>5.2133737905130676E-3</v>
      </c>
      <c r="U119" s="93">
        <f>R119/'סכום נכסי הקרן'!$C$42</f>
        <v>9.6639928546993052E-4</v>
      </c>
    </row>
    <row r="120" spans="2:21" s="133" customFormat="1">
      <c r="B120" s="85" t="s">
        <v>593</v>
      </c>
      <c r="C120" s="82" t="s">
        <v>594</v>
      </c>
      <c r="D120" s="95" t="s">
        <v>130</v>
      </c>
      <c r="E120" s="95" t="s">
        <v>336</v>
      </c>
      <c r="F120" s="82" t="s">
        <v>470</v>
      </c>
      <c r="G120" s="95" t="s">
        <v>437</v>
      </c>
      <c r="H120" s="82" t="s">
        <v>552</v>
      </c>
      <c r="I120" s="82" t="s">
        <v>340</v>
      </c>
      <c r="J120" s="82"/>
      <c r="K120" s="92">
        <v>0.99000000000000021</v>
      </c>
      <c r="L120" s="95" t="s">
        <v>174</v>
      </c>
      <c r="M120" s="96">
        <v>4.4999999999999998E-2</v>
      </c>
      <c r="N120" s="96">
        <v>4.0000000000000002E-4</v>
      </c>
      <c r="O120" s="92">
        <v>2311.5</v>
      </c>
      <c r="P120" s="94">
        <v>125.25</v>
      </c>
      <c r="Q120" s="82"/>
      <c r="R120" s="92">
        <v>2.8951599999999997</v>
      </c>
      <c r="S120" s="93">
        <v>4.4310399070783229E-5</v>
      </c>
      <c r="T120" s="93">
        <v>2.5917227836963616E-5</v>
      </c>
      <c r="U120" s="93">
        <f>R120/'סכום נכסי הקרן'!$C$42</f>
        <v>4.8042575632272329E-6</v>
      </c>
    </row>
    <row r="121" spans="2:21" s="133" customFormat="1">
      <c r="B121" s="85" t="s">
        <v>595</v>
      </c>
      <c r="C121" s="82" t="s">
        <v>596</v>
      </c>
      <c r="D121" s="95" t="s">
        <v>130</v>
      </c>
      <c r="E121" s="95" t="s">
        <v>336</v>
      </c>
      <c r="F121" s="82" t="s">
        <v>597</v>
      </c>
      <c r="G121" s="95" t="s">
        <v>413</v>
      </c>
      <c r="H121" s="82" t="s">
        <v>552</v>
      </c>
      <c r="I121" s="82" t="s">
        <v>340</v>
      </c>
      <c r="J121" s="82"/>
      <c r="K121" s="92">
        <v>0.74999999999999989</v>
      </c>
      <c r="L121" s="95" t="s">
        <v>174</v>
      </c>
      <c r="M121" s="96">
        <v>3.3500000000000002E-2</v>
      </c>
      <c r="N121" s="96">
        <v>-3.1999999999999997E-3</v>
      </c>
      <c r="O121" s="92">
        <v>99388.33</v>
      </c>
      <c r="P121" s="94">
        <v>111.84</v>
      </c>
      <c r="Q121" s="82"/>
      <c r="R121" s="92">
        <v>111.15591000000001</v>
      </c>
      <c r="S121" s="93">
        <v>5.0589613554367625E-4</v>
      </c>
      <c r="T121" s="93">
        <v>9.9505831971118098E-4</v>
      </c>
      <c r="U121" s="93">
        <f>R121/'סכום נכסי הקרן'!$C$42</f>
        <v>1.8445323274530792E-4</v>
      </c>
    </row>
    <row r="122" spans="2:21" s="133" customFormat="1">
      <c r="B122" s="85" t="s">
        <v>598</v>
      </c>
      <c r="C122" s="82" t="s">
        <v>599</v>
      </c>
      <c r="D122" s="95" t="s">
        <v>130</v>
      </c>
      <c r="E122" s="95" t="s">
        <v>336</v>
      </c>
      <c r="F122" s="82" t="s">
        <v>600</v>
      </c>
      <c r="G122" s="95" t="s">
        <v>382</v>
      </c>
      <c r="H122" s="82" t="s">
        <v>552</v>
      </c>
      <c r="I122" s="82" t="s">
        <v>170</v>
      </c>
      <c r="J122" s="82"/>
      <c r="K122" s="92">
        <v>1.2400000000000002</v>
      </c>
      <c r="L122" s="95" t="s">
        <v>174</v>
      </c>
      <c r="M122" s="96">
        <v>4.4999999999999998E-2</v>
      </c>
      <c r="N122" s="96">
        <v>-3.7000000000000002E-3</v>
      </c>
      <c r="O122" s="92">
        <v>241545</v>
      </c>
      <c r="P122" s="94">
        <v>114.34</v>
      </c>
      <c r="Q122" s="82"/>
      <c r="R122" s="92">
        <v>276.18254999999999</v>
      </c>
      <c r="S122" s="93">
        <v>4.6339568345323744E-4</v>
      </c>
      <c r="T122" s="93">
        <v>2.4723628652453047E-3</v>
      </c>
      <c r="U122" s="93">
        <f>R122/'סכום נכסי הקרן'!$C$42</f>
        <v>4.5830009556255388E-4</v>
      </c>
    </row>
    <row r="123" spans="2:21" s="133" customFormat="1">
      <c r="B123" s="85" t="s">
        <v>601</v>
      </c>
      <c r="C123" s="82" t="s">
        <v>602</v>
      </c>
      <c r="D123" s="95" t="s">
        <v>130</v>
      </c>
      <c r="E123" s="95" t="s">
        <v>336</v>
      </c>
      <c r="F123" s="82" t="s">
        <v>600</v>
      </c>
      <c r="G123" s="95" t="s">
        <v>382</v>
      </c>
      <c r="H123" s="82" t="s">
        <v>552</v>
      </c>
      <c r="I123" s="82" t="s">
        <v>170</v>
      </c>
      <c r="J123" s="82"/>
      <c r="K123" s="92">
        <v>0.58000000000000007</v>
      </c>
      <c r="L123" s="95" t="s">
        <v>174</v>
      </c>
      <c r="M123" s="96">
        <v>4.2000000000000003E-2</v>
      </c>
      <c r="N123" s="96">
        <v>1.6999999999999999E-3</v>
      </c>
      <c r="O123" s="92">
        <v>17245.41</v>
      </c>
      <c r="P123" s="94">
        <v>111.63</v>
      </c>
      <c r="Q123" s="82"/>
      <c r="R123" s="92">
        <v>19.25104</v>
      </c>
      <c r="S123" s="93">
        <v>2.0903527272727272E-4</v>
      </c>
      <c r="T123" s="93">
        <v>1.7233368441761426E-4</v>
      </c>
      <c r="U123" s="93">
        <f>R123/'סכום נכסי הקרן'!$C$42</f>
        <v>3.1945369002055155E-5</v>
      </c>
    </row>
    <row r="124" spans="2:21" s="133" customFormat="1">
      <c r="B124" s="85" t="s">
        <v>603</v>
      </c>
      <c r="C124" s="82" t="s">
        <v>604</v>
      </c>
      <c r="D124" s="95" t="s">
        <v>130</v>
      </c>
      <c r="E124" s="95" t="s">
        <v>336</v>
      </c>
      <c r="F124" s="82" t="s">
        <v>600</v>
      </c>
      <c r="G124" s="95" t="s">
        <v>382</v>
      </c>
      <c r="H124" s="82" t="s">
        <v>552</v>
      </c>
      <c r="I124" s="82" t="s">
        <v>170</v>
      </c>
      <c r="J124" s="82"/>
      <c r="K124" s="92">
        <v>3.57</v>
      </c>
      <c r="L124" s="95" t="s">
        <v>174</v>
      </c>
      <c r="M124" s="96">
        <v>3.3000000000000002E-2</v>
      </c>
      <c r="N124" s="96">
        <v>8.9000000000000017E-3</v>
      </c>
      <c r="O124" s="92">
        <v>555.85</v>
      </c>
      <c r="P124" s="94">
        <v>108.47</v>
      </c>
      <c r="Q124" s="82"/>
      <c r="R124" s="92">
        <v>0.60292999999999997</v>
      </c>
      <c r="S124" s="93">
        <v>8.5690588911790421E-7</v>
      </c>
      <c r="T124" s="93">
        <v>5.397378445315794E-6</v>
      </c>
      <c r="U124" s="93">
        <f>R124/'סכום נכסי הקרן'!$C$42</f>
        <v>1.0005080937138519E-6</v>
      </c>
    </row>
    <row r="125" spans="2:21" s="133" customFormat="1">
      <c r="B125" s="85" t="s">
        <v>605</v>
      </c>
      <c r="C125" s="82" t="s">
        <v>606</v>
      </c>
      <c r="D125" s="95" t="s">
        <v>130</v>
      </c>
      <c r="E125" s="95" t="s">
        <v>336</v>
      </c>
      <c r="F125" s="82" t="s">
        <v>600</v>
      </c>
      <c r="G125" s="95" t="s">
        <v>382</v>
      </c>
      <c r="H125" s="82" t="s">
        <v>552</v>
      </c>
      <c r="I125" s="82" t="s">
        <v>170</v>
      </c>
      <c r="J125" s="82"/>
      <c r="K125" s="92">
        <v>5.879999999999999</v>
      </c>
      <c r="L125" s="95" t="s">
        <v>174</v>
      </c>
      <c r="M125" s="96">
        <v>1.6E-2</v>
      </c>
      <c r="N125" s="96">
        <v>1.2699999999999999E-2</v>
      </c>
      <c r="O125" s="92">
        <v>126080</v>
      </c>
      <c r="P125" s="94">
        <v>102.72</v>
      </c>
      <c r="Q125" s="82"/>
      <c r="R125" s="92">
        <v>129.50939</v>
      </c>
      <c r="S125" s="93">
        <v>9.2979333890240803E-4</v>
      </c>
      <c r="T125" s="93">
        <v>1.159357122803637E-3</v>
      </c>
      <c r="U125" s="93">
        <f>R125/'סכום נכסי הקרן'!$C$42</f>
        <v>2.1490918167439636E-4</v>
      </c>
    </row>
    <row r="126" spans="2:21" s="133" customFormat="1">
      <c r="B126" s="85" t="s">
        <v>607</v>
      </c>
      <c r="C126" s="82" t="s">
        <v>608</v>
      </c>
      <c r="D126" s="95" t="s">
        <v>130</v>
      </c>
      <c r="E126" s="95" t="s">
        <v>336</v>
      </c>
      <c r="F126" s="82" t="s">
        <v>551</v>
      </c>
      <c r="G126" s="95" t="s">
        <v>344</v>
      </c>
      <c r="H126" s="82" t="s">
        <v>609</v>
      </c>
      <c r="I126" s="82" t="s">
        <v>170</v>
      </c>
      <c r="J126" s="82"/>
      <c r="K126" s="92">
        <v>2.3199999999999994</v>
      </c>
      <c r="L126" s="95" t="s">
        <v>174</v>
      </c>
      <c r="M126" s="96">
        <v>5.2999999999999999E-2</v>
      </c>
      <c r="N126" s="96">
        <v>1.5E-3</v>
      </c>
      <c r="O126" s="92">
        <v>121404</v>
      </c>
      <c r="P126" s="94">
        <v>121.59</v>
      </c>
      <c r="Q126" s="82"/>
      <c r="R126" s="92">
        <v>147.61512999999999</v>
      </c>
      <c r="S126" s="93">
        <v>4.6692768628416265E-4</v>
      </c>
      <c r="T126" s="93">
        <v>1.3214381783366042E-3</v>
      </c>
      <c r="U126" s="93">
        <f>R126/'סכום נכסי הקרן'!$C$42</f>
        <v>2.4495402836087514E-4</v>
      </c>
    </row>
    <row r="127" spans="2:21" s="133" customFormat="1">
      <c r="B127" s="85" t="s">
        <v>610</v>
      </c>
      <c r="C127" s="82" t="s">
        <v>611</v>
      </c>
      <c r="D127" s="95" t="s">
        <v>130</v>
      </c>
      <c r="E127" s="95" t="s">
        <v>336</v>
      </c>
      <c r="F127" s="82" t="s">
        <v>612</v>
      </c>
      <c r="G127" s="95" t="s">
        <v>382</v>
      </c>
      <c r="H127" s="82" t="s">
        <v>609</v>
      </c>
      <c r="I127" s="82" t="s">
        <v>170</v>
      </c>
      <c r="J127" s="82"/>
      <c r="K127" s="92">
        <v>2.16</v>
      </c>
      <c r="L127" s="95" t="s">
        <v>174</v>
      </c>
      <c r="M127" s="96">
        <v>5.3499999999999999E-2</v>
      </c>
      <c r="N127" s="96">
        <v>9.7000000000000003E-3</v>
      </c>
      <c r="O127" s="92">
        <v>75162.100000000006</v>
      </c>
      <c r="P127" s="94">
        <v>111.68</v>
      </c>
      <c r="Q127" s="82"/>
      <c r="R127" s="92">
        <v>83.941039999999987</v>
      </c>
      <c r="S127" s="93">
        <v>3.1992244778952794E-4</v>
      </c>
      <c r="T127" s="93">
        <v>7.5143310164262989E-4</v>
      </c>
      <c r="U127" s="93">
        <f>R127/'סכום נכסי הקרן'!$C$42</f>
        <v>1.3929260430689828E-4</v>
      </c>
    </row>
    <row r="128" spans="2:21" s="133" customFormat="1">
      <c r="B128" s="85" t="s">
        <v>613</v>
      </c>
      <c r="C128" s="82" t="s">
        <v>614</v>
      </c>
      <c r="D128" s="95" t="s">
        <v>130</v>
      </c>
      <c r="E128" s="95" t="s">
        <v>336</v>
      </c>
      <c r="F128" s="82" t="s">
        <v>615</v>
      </c>
      <c r="G128" s="95" t="s">
        <v>382</v>
      </c>
      <c r="H128" s="82" t="s">
        <v>609</v>
      </c>
      <c r="I128" s="82" t="s">
        <v>340</v>
      </c>
      <c r="J128" s="82"/>
      <c r="K128" s="92">
        <v>1.7100000000000002</v>
      </c>
      <c r="L128" s="95" t="s">
        <v>174</v>
      </c>
      <c r="M128" s="96">
        <v>4.2500000000000003E-2</v>
      </c>
      <c r="N128" s="96">
        <v>6.0999999999999995E-3</v>
      </c>
      <c r="O128" s="92">
        <v>2971.92</v>
      </c>
      <c r="P128" s="94">
        <v>114.16</v>
      </c>
      <c r="Q128" s="82"/>
      <c r="R128" s="92">
        <v>3.3927399999999999</v>
      </c>
      <c r="S128" s="93">
        <v>1.6546954137089304E-5</v>
      </c>
      <c r="T128" s="93">
        <v>3.0371521978605654E-5</v>
      </c>
      <c r="U128" s="93">
        <f>R128/'סכום נכסי הקרן'!$C$42</f>
        <v>5.6299468095247115E-6</v>
      </c>
    </row>
    <row r="129" spans="2:21" s="133" customFormat="1">
      <c r="B129" s="85" t="s">
        <v>616</v>
      </c>
      <c r="C129" s="82" t="s">
        <v>617</v>
      </c>
      <c r="D129" s="95" t="s">
        <v>130</v>
      </c>
      <c r="E129" s="95" t="s">
        <v>336</v>
      </c>
      <c r="F129" s="82" t="s">
        <v>615</v>
      </c>
      <c r="G129" s="95" t="s">
        <v>382</v>
      </c>
      <c r="H129" s="82" t="s">
        <v>609</v>
      </c>
      <c r="I129" s="82" t="s">
        <v>340</v>
      </c>
      <c r="J129" s="82"/>
      <c r="K129" s="92">
        <v>2.3199999999999998</v>
      </c>
      <c r="L129" s="95" t="s">
        <v>174</v>
      </c>
      <c r="M129" s="96">
        <v>4.5999999999999999E-2</v>
      </c>
      <c r="N129" s="96">
        <v>7.9000000000000008E-3</v>
      </c>
      <c r="O129" s="92">
        <v>0.8</v>
      </c>
      <c r="P129" s="94">
        <v>110.74</v>
      </c>
      <c r="Q129" s="82"/>
      <c r="R129" s="92">
        <v>8.8000000000000003E-4</v>
      </c>
      <c r="S129" s="93">
        <v>2.0392150745099877E-9</v>
      </c>
      <c r="T129" s="93">
        <v>7.8776856880200013E-9</v>
      </c>
      <c r="U129" s="93">
        <f>R129/'סכום נכסי הקרן'!$C$42</f>
        <v>1.4602808327138967E-9</v>
      </c>
    </row>
    <row r="130" spans="2:21" s="133" customFormat="1">
      <c r="B130" s="85" t="s">
        <v>618</v>
      </c>
      <c r="C130" s="82" t="s">
        <v>619</v>
      </c>
      <c r="D130" s="95" t="s">
        <v>130</v>
      </c>
      <c r="E130" s="95" t="s">
        <v>336</v>
      </c>
      <c r="F130" s="82" t="s">
        <v>620</v>
      </c>
      <c r="G130" s="95" t="s">
        <v>382</v>
      </c>
      <c r="H130" s="82" t="s">
        <v>609</v>
      </c>
      <c r="I130" s="82" t="s">
        <v>170</v>
      </c>
      <c r="J130" s="82"/>
      <c r="K130" s="92">
        <v>7.71</v>
      </c>
      <c r="L130" s="95" t="s">
        <v>174</v>
      </c>
      <c r="M130" s="96">
        <v>1.9E-2</v>
      </c>
      <c r="N130" s="96">
        <v>1.9499999999999997E-2</v>
      </c>
      <c r="O130" s="92">
        <v>268000</v>
      </c>
      <c r="P130" s="94">
        <v>99.6</v>
      </c>
      <c r="Q130" s="82"/>
      <c r="R130" s="92">
        <v>266.92801000000003</v>
      </c>
      <c r="S130" s="93">
        <v>1.0168462589163758E-3</v>
      </c>
      <c r="T130" s="93">
        <v>2.3895170046689318E-3</v>
      </c>
      <c r="U130" s="93">
        <f>R130/'סכום נכסי הקרן'!$C$42</f>
        <v>4.4294301899711752E-4</v>
      </c>
    </row>
    <row r="131" spans="2:21" s="133" customFormat="1">
      <c r="B131" s="85" t="s">
        <v>621</v>
      </c>
      <c r="C131" s="82" t="s">
        <v>622</v>
      </c>
      <c r="D131" s="95" t="s">
        <v>130</v>
      </c>
      <c r="E131" s="95" t="s">
        <v>336</v>
      </c>
      <c r="F131" s="82" t="s">
        <v>424</v>
      </c>
      <c r="G131" s="95" t="s">
        <v>344</v>
      </c>
      <c r="H131" s="82" t="s">
        <v>609</v>
      </c>
      <c r="I131" s="82" t="s">
        <v>340</v>
      </c>
      <c r="J131" s="82"/>
      <c r="K131" s="92">
        <v>3.4799999999999995</v>
      </c>
      <c r="L131" s="95" t="s">
        <v>174</v>
      </c>
      <c r="M131" s="96">
        <v>5.0999999999999997E-2</v>
      </c>
      <c r="N131" s="96">
        <v>7.4000000000000003E-3</v>
      </c>
      <c r="O131" s="92">
        <v>995575</v>
      </c>
      <c r="P131" s="94">
        <v>138.58000000000001</v>
      </c>
      <c r="Q131" s="92">
        <v>15.152940000000001</v>
      </c>
      <c r="R131" s="92">
        <v>1394.82086</v>
      </c>
      <c r="S131" s="93">
        <v>8.6779830447844444E-4</v>
      </c>
      <c r="T131" s="93">
        <v>1.248631855247017E-2</v>
      </c>
      <c r="U131" s="93">
        <f>R131/'סכום נכסי הקרן'!$C$42</f>
        <v>2.3145797351449018E-3</v>
      </c>
    </row>
    <row r="132" spans="2:21" s="133" customFormat="1">
      <c r="B132" s="85" t="s">
        <v>623</v>
      </c>
      <c r="C132" s="82" t="s">
        <v>624</v>
      </c>
      <c r="D132" s="95" t="s">
        <v>130</v>
      </c>
      <c r="E132" s="95" t="s">
        <v>336</v>
      </c>
      <c r="F132" s="82" t="s">
        <v>625</v>
      </c>
      <c r="G132" s="95" t="s">
        <v>382</v>
      </c>
      <c r="H132" s="82" t="s">
        <v>609</v>
      </c>
      <c r="I132" s="82" t="s">
        <v>170</v>
      </c>
      <c r="J132" s="82"/>
      <c r="K132" s="92">
        <v>1.72</v>
      </c>
      <c r="L132" s="95" t="s">
        <v>174</v>
      </c>
      <c r="M132" s="96">
        <v>4.5999999999999999E-2</v>
      </c>
      <c r="N132" s="96">
        <v>2.5999999999999999E-3</v>
      </c>
      <c r="O132" s="92">
        <v>129473.71</v>
      </c>
      <c r="P132" s="94">
        <v>132.16</v>
      </c>
      <c r="Q132" s="82"/>
      <c r="R132" s="92">
        <v>171.11246</v>
      </c>
      <c r="S132" s="93">
        <v>3.3706020240776809E-4</v>
      </c>
      <c r="T132" s="93">
        <v>1.531784292254426E-3</v>
      </c>
      <c r="U132" s="93">
        <f>R132/'סכום נכסי הקרן'!$C$42</f>
        <v>2.8394573360968561E-4</v>
      </c>
    </row>
    <row r="133" spans="2:21" s="133" customFormat="1">
      <c r="B133" s="85" t="s">
        <v>626</v>
      </c>
      <c r="C133" s="82" t="s">
        <v>627</v>
      </c>
      <c r="D133" s="95" t="s">
        <v>130</v>
      </c>
      <c r="E133" s="95" t="s">
        <v>336</v>
      </c>
      <c r="F133" s="82" t="s">
        <v>628</v>
      </c>
      <c r="G133" s="95" t="s">
        <v>382</v>
      </c>
      <c r="H133" s="82" t="s">
        <v>609</v>
      </c>
      <c r="I133" s="82" t="s">
        <v>340</v>
      </c>
      <c r="J133" s="82"/>
      <c r="K133" s="92">
        <v>1.7100000000000002</v>
      </c>
      <c r="L133" s="95" t="s">
        <v>174</v>
      </c>
      <c r="M133" s="96">
        <v>5.4000000000000006E-2</v>
      </c>
      <c r="N133" s="96">
        <v>8.0000000000000004E-4</v>
      </c>
      <c r="O133" s="92">
        <v>106883.68</v>
      </c>
      <c r="P133" s="94">
        <v>131.69999999999999</v>
      </c>
      <c r="Q133" s="82"/>
      <c r="R133" s="92">
        <v>140.76579999999998</v>
      </c>
      <c r="S133" s="93">
        <v>6.9933941461561592E-4</v>
      </c>
      <c r="T133" s="93">
        <v>1.2601235545712337E-3</v>
      </c>
      <c r="U133" s="93">
        <f>R133/'סכום נכסי הקרן'!$C$42</f>
        <v>2.3358818141095208E-4</v>
      </c>
    </row>
    <row r="134" spans="2:21" s="133" customFormat="1">
      <c r="B134" s="85" t="s">
        <v>629</v>
      </c>
      <c r="C134" s="82" t="s">
        <v>630</v>
      </c>
      <c r="D134" s="95" t="s">
        <v>130</v>
      </c>
      <c r="E134" s="95" t="s">
        <v>336</v>
      </c>
      <c r="F134" s="82" t="s">
        <v>582</v>
      </c>
      <c r="G134" s="95" t="s">
        <v>382</v>
      </c>
      <c r="H134" s="82" t="s">
        <v>609</v>
      </c>
      <c r="I134" s="82" t="s">
        <v>340</v>
      </c>
      <c r="J134" s="82"/>
      <c r="K134" s="92">
        <v>0.42000000000000004</v>
      </c>
      <c r="L134" s="95" t="s">
        <v>174</v>
      </c>
      <c r="M134" s="96">
        <v>4.6500000000000007E-2</v>
      </c>
      <c r="N134" s="96">
        <v>7.000000000000001E-4</v>
      </c>
      <c r="O134" s="92">
        <v>85065.17</v>
      </c>
      <c r="P134" s="94">
        <v>122.95</v>
      </c>
      <c r="Q134" s="82"/>
      <c r="R134" s="92">
        <v>104.58762</v>
      </c>
      <c r="S134" s="93">
        <v>7.3350839888504534E-4</v>
      </c>
      <c r="T134" s="93">
        <v>9.3625954229326633E-4</v>
      </c>
      <c r="U134" s="93">
        <f>R134/'סכום נכסי הקרן'!$C$42</f>
        <v>1.7355374639223251E-4</v>
      </c>
    </row>
    <row r="135" spans="2:21" s="133" customFormat="1">
      <c r="B135" s="85" t="s">
        <v>631</v>
      </c>
      <c r="C135" s="82" t="s">
        <v>632</v>
      </c>
      <c r="D135" s="95" t="s">
        <v>130</v>
      </c>
      <c r="E135" s="95" t="s">
        <v>336</v>
      </c>
      <c r="F135" s="82" t="s">
        <v>582</v>
      </c>
      <c r="G135" s="95" t="s">
        <v>382</v>
      </c>
      <c r="H135" s="82" t="s">
        <v>609</v>
      </c>
      <c r="I135" s="82" t="s">
        <v>340</v>
      </c>
      <c r="J135" s="82"/>
      <c r="K135" s="92">
        <v>7.4500000000000011</v>
      </c>
      <c r="L135" s="95" t="s">
        <v>174</v>
      </c>
      <c r="M135" s="96">
        <v>2.81E-2</v>
      </c>
      <c r="N135" s="96">
        <v>2.5699999999999994E-2</v>
      </c>
      <c r="O135" s="92">
        <v>8625</v>
      </c>
      <c r="P135" s="94">
        <v>102.56</v>
      </c>
      <c r="Q135" s="82"/>
      <c r="R135" s="92">
        <v>8.8457999999999988</v>
      </c>
      <c r="S135" s="93">
        <v>1.6474983811537646E-5</v>
      </c>
      <c r="T135" s="93">
        <v>7.9186854612599218E-5</v>
      </c>
      <c r="U135" s="93">
        <f>R135/'סכום נכסי הקרן'!$C$42</f>
        <v>1.4678809306841575E-5</v>
      </c>
    </row>
    <row r="136" spans="2:21" s="133" customFormat="1">
      <c r="B136" s="85" t="s">
        <v>633</v>
      </c>
      <c r="C136" s="82" t="s">
        <v>634</v>
      </c>
      <c r="D136" s="95" t="s">
        <v>130</v>
      </c>
      <c r="E136" s="95" t="s">
        <v>336</v>
      </c>
      <c r="F136" s="82" t="s">
        <v>582</v>
      </c>
      <c r="G136" s="95" t="s">
        <v>382</v>
      </c>
      <c r="H136" s="82" t="s">
        <v>609</v>
      </c>
      <c r="I136" s="82" t="s">
        <v>340</v>
      </c>
      <c r="J136" s="82"/>
      <c r="K136" s="92">
        <v>5.3500000000000005</v>
      </c>
      <c r="L136" s="95" t="s">
        <v>174</v>
      </c>
      <c r="M136" s="96">
        <v>3.7000000000000005E-2</v>
      </c>
      <c r="N136" s="96">
        <v>1.6200000000000003E-2</v>
      </c>
      <c r="O136" s="92">
        <v>543964.1</v>
      </c>
      <c r="P136" s="94">
        <v>111.2</v>
      </c>
      <c r="Q136" s="82"/>
      <c r="R136" s="92">
        <v>604.88807999999995</v>
      </c>
      <c r="S136" s="93">
        <v>7.6156777392488652E-4</v>
      </c>
      <c r="T136" s="93">
        <v>5.4149070121248827E-3</v>
      </c>
      <c r="U136" s="93">
        <f>R136/'סכום נכסי הקרן'!$C$42</f>
        <v>1.0037573513194432E-3</v>
      </c>
    </row>
    <row r="137" spans="2:21" s="133" customFormat="1">
      <c r="B137" s="85" t="s">
        <v>635</v>
      </c>
      <c r="C137" s="82" t="s">
        <v>636</v>
      </c>
      <c r="D137" s="95" t="s">
        <v>130</v>
      </c>
      <c r="E137" s="95" t="s">
        <v>336</v>
      </c>
      <c r="F137" s="82" t="s">
        <v>637</v>
      </c>
      <c r="G137" s="95" t="s">
        <v>382</v>
      </c>
      <c r="H137" s="82" t="s">
        <v>609</v>
      </c>
      <c r="I137" s="82" t="s">
        <v>170</v>
      </c>
      <c r="J137" s="82"/>
      <c r="K137" s="92">
        <v>4.5200000000000005</v>
      </c>
      <c r="L137" s="95" t="s">
        <v>174</v>
      </c>
      <c r="M137" s="96">
        <v>4.3400000000000001E-2</v>
      </c>
      <c r="N137" s="96">
        <v>2.9800000000000004E-2</v>
      </c>
      <c r="O137" s="92">
        <v>29.12</v>
      </c>
      <c r="P137" s="94">
        <v>104.98</v>
      </c>
      <c r="Q137" s="92">
        <v>1.98E-3</v>
      </c>
      <c r="R137" s="92">
        <v>3.2619999999999996E-2</v>
      </c>
      <c r="S137" s="93">
        <v>1.8073068188298522E-8</v>
      </c>
      <c r="T137" s="93">
        <v>2.9201148539001406E-7</v>
      </c>
      <c r="U137" s="93">
        <f>R137/'סכום נכסי הקרן'!$C$42</f>
        <v>5.4129955412644665E-8</v>
      </c>
    </row>
    <row r="138" spans="2:21" s="133" customFormat="1">
      <c r="B138" s="85" t="s">
        <v>638</v>
      </c>
      <c r="C138" s="82" t="s">
        <v>639</v>
      </c>
      <c r="D138" s="95" t="s">
        <v>130</v>
      </c>
      <c r="E138" s="95" t="s">
        <v>336</v>
      </c>
      <c r="F138" s="82" t="s">
        <v>640</v>
      </c>
      <c r="G138" s="95" t="s">
        <v>382</v>
      </c>
      <c r="H138" s="82" t="s">
        <v>641</v>
      </c>
      <c r="I138" s="82" t="s">
        <v>170</v>
      </c>
      <c r="J138" s="82"/>
      <c r="K138" s="92">
        <v>1.2299999999999998</v>
      </c>
      <c r="L138" s="95" t="s">
        <v>174</v>
      </c>
      <c r="M138" s="96">
        <v>5.5999999999999994E-2</v>
      </c>
      <c r="N138" s="96">
        <v>4.0000000000000001E-3</v>
      </c>
      <c r="O138" s="92">
        <v>90238.54</v>
      </c>
      <c r="P138" s="94">
        <v>112.88</v>
      </c>
      <c r="Q138" s="82"/>
      <c r="R138" s="92">
        <v>101.86127</v>
      </c>
      <c r="S138" s="93">
        <v>7.1269460415745241E-4</v>
      </c>
      <c r="T138" s="93">
        <v>9.1185348732106947E-4</v>
      </c>
      <c r="U138" s="93">
        <f>R138/'סכום נכסי הקרן'!$C$42</f>
        <v>1.6902961383738076E-4</v>
      </c>
    </row>
    <row r="139" spans="2:21" s="133" customFormat="1">
      <c r="B139" s="85" t="s">
        <v>642</v>
      </c>
      <c r="C139" s="82" t="s">
        <v>643</v>
      </c>
      <c r="D139" s="95" t="s">
        <v>130</v>
      </c>
      <c r="E139" s="95" t="s">
        <v>336</v>
      </c>
      <c r="F139" s="82" t="s">
        <v>644</v>
      </c>
      <c r="G139" s="95" t="s">
        <v>645</v>
      </c>
      <c r="H139" s="82" t="s">
        <v>641</v>
      </c>
      <c r="I139" s="82" t="s">
        <v>170</v>
      </c>
      <c r="J139" s="82"/>
      <c r="K139" s="92">
        <v>0.53</v>
      </c>
      <c r="L139" s="95" t="s">
        <v>174</v>
      </c>
      <c r="M139" s="96">
        <v>4.2000000000000003E-2</v>
      </c>
      <c r="N139" s="96">
        <v>9.1999999999999998E-3</v>
      </c>
      <c r="O139" s="92">
        <v>64633.69</v>
      </c>
      <c r="P139" s="94">
        <v>103.06</v>
      </c>
      <c r="Q139" s="82"/>
      <c r="R139" s="92">
        <v>66.61148</v>
      </c>
      <c r="S139" s="93">
        <v>2.8766387303712438E-4</v>
      </c>
      <c r="T139" s="93">
        <v>5.9630034392480738E-4</v>
      </c>
      <c r="U139" s="93">
        <f>R139/'סכום נכסי הקרן'!$C$42</f>
        <v>1.1053575850307395E-4</v>
      </c>
    </row>
    <row r="140" spans="2:21" s="133" customFormat="1">
      <c r="B140" s="85" t="s">
        <v>646</v>
      </c>
      <c r="C140" s="82" t="s">
        <v>647</v>
      </c>
      <c r="D140" s="95" t="s">
        <v>130</v>
      </c>
      <c r="E140" s="95" t="s">
        <v>336</v>
      </c>
      <c r="F140" s="82" t="s">
        <v>648</v>
      </c>
      <c r="G140" s="95" t="s">
        <v>382</v>
      </c>
      <c r="H140" s="82" t="s">
        <v>641</v>
      </c>
      <c r="I140" s="82" t="s">
        <v>170</v>
      </c>
      <c r="J140" s="82"/>
      <c r="K140" s="92">
        <v>1.7899999999999998</v>
      </c>
      <c r="L140" s="95" t="s">
        <v>174</v>
      </c>
      <c r="M140" s="96">
        <v>4.8000000000000001E-2</v>
      </c>
      <c r="N140" s="96">
        <v>4.1999999999999997E-3</v>
      </c>
      <c r="O140" s="92">
        <v>67600</v>
      </c>
      <c r="P140" s="94">
        <v>107.85</v>
      </c>
      <c r="Q140" s="82"/>
      <c r="R140" s="92">
        <v>72.906600000000012</v>
      </c>
      <c r="S140" s="93">
        <v>3.3400133600534405E-4</v>
      </c>
      <c r="T140" s="93">
        <v>6.5265372657068079E-4</v>
      </c>
      <c r="U140" s="93">
        <f>R140/'סכום נכסי הקרן'!$C$42</f>
        <v>1.2098194381629432E-4</v>
      </c>
    </row>
    <row r="141" spans="2:21" s="133" customFormat="1">
      <c r="B141" s="85" t="s">
        <v>649</v>
      </c>
      <c r="C141" s="82" t="s">
        <v>650</v>
      </c>
      <c r="D141" s="95" t="s">
        <v>130</v>
      </c>
      <c r="E141" s="95" t="s">
        <v>336</v>
      </c>
      <c r="F141" s="82" t="s">
        <v>651</v>
      </c>
      <c r="G141" s="95" t="s">
        <v>481</v>
      </c>
      <c r="H141" s="82" t="s">
        <v>641</v>
      </c>
      <c r="I141" s="82" t="s">
        <v>340</v>
      </c>
      <c r="J141" s="82"/>
      <c r="K141" s="92">
        <v>1.23</v>
      </c>
      <c r="L141" s="95" t="s">
        <v>174</v>
      </c>
      <c r="M141" s="96">
        <v>4.8000000000000001E-2</v>
      </c>
      <c r="N141" s="96">
        <v>4.1999999999999997E-3</v>
      </c>
      <c r="O141" s="92">
        <v>184044.25</v>
      </c>
      <c r="P141" s="94">
        <v>124.35</v>
      </c>
      <c r="Q141" s="82"/>
      <c r="R141" s="92">
        <v>228.85902999999999</v>
      </c>
      <c r="S141" s="93">
        <v>3.5983843947811868E-4</v>
      </c>
      <c r="T141" s="93">
        <v>2.0487267104603861E-3</v>
      </c>
      <c r="U141" s="93">
        <f>R141/'סכום נכסי הקרן'!$C$42</f>
        <v>3.7977097148010755E-4</v>
      </c>
    </row>
    <row r="142" spans="2:21" s="133" customFormat="1">
      <c r="B142" s="85" t="s">
        <v>652</v>
      </c>
      <c r="C142" s="82" t="s">
        <v>653</v>
      </c>
      <c r="D142" s="95" t="s">
        <v>130</v>
      </c>
      <c r="E142" s="95" t="s">
        <v>336</v>
      </c>
      <c r="F142" s="82" t="s">
        <v>654</v>
      </c>
      <c r="G142" s="95" t="s">
        <v>382</v>
      </c>
      <c r="H142" s="82" t="s">
        <v>641</v>
      </c>
      <c r="I142" s="82" t="s">
        <v>340</v>
      </c>
      <c r="J142" s="82"/>
      <c r="K142" s="92">
        <v>1.6899999999999997</v>
      </c>
      <c r="L142" s="95" t="s">
        <v>174</v>
      </c>
      <c r="M142" s="96">
        <v>5.4000000000000006E-2</v>
      </c>
      <c r="N142" s="96">
        <v>2.9500000000000002E-2</v>
      </c>
      <c r="O142" s="92">
        <v>39324.04</v>
      </c>
      <c r="P142" s="94">
        <v>104.86</v>
      </c>
      <c r="Q142" s="82"/>
      <c r="R142" s="92">
        <v>41.23518</v>
      </c>
      <c r="S142" s="93">
        <v>6.2419111111111116E-4</v>
      </c>
      <c r="T142" s="93">
        <v>3.6913384923741884E-4</v>
      </c>
      <c r="U142" s="93">
        <f>R142/'סכום נכסי הקרן'!$C$42</f>
        <v>6.842607157671298E-5</v>
      </c>
    </row>
    <row r="143" spans="2:21" s="133" customFormat="1">
      <c r="B143" s="85" t="s">
        <v>655</v>
      </c>
      <c r="C143" s="82" t="s">
        <v>656</v>
      </c>
      <c r="D143" s="95" t="s">
        <v>130</v>
      </c>
      <c r="E143" s="95" t="s">
        <v>336</v>
      </c>
      <c r="F143" s="82" t="s">
        <v>654</v>
      </c>
      <c r="G143" s="95" t="s">
        <v>382</v>
      </c>
      <c r="H143" s="82" t="s">
        <v>641</v>
      </c>
      <c r="I143" s="82" t="s">
        <v>340</v>
      </c>
      <c r="J143" s="82"/>
      <c r="K143" s="92">
        <v>0.66999999999999993</v>
      </c>
      <c r="L143" s="95" t="s">
        <v>174</v>
      </c>
      <c r="M143" s="96">
        <v>6.4000000000000001E-2</v>
      </c>
      <c r="N143" s="96">
        <v>1.6900000000000002E-2</v>
      </c>
      <c r="O143" s="92">
        <v>33539.269999999997</v>
      </c>
      <c r="P143" s="94">
        <v>113.68</v>
      </c>
      <c r="Q143" s="82"/>
      <c r="R143" s="92">
        <v>38.12744</v>
      </c>
      <c r="S143" s="93">
        <v>4.8869977385851003E-4</v>
      </c>
      <c r="T143" s="93">
        <v>3.4131362319186513E-4</v>
      </c>
      <c r="U143" s="93">
        <f>R143/'סכום נכסי הקרן'!$C$42</f>
        <v>6.3269056627783104E-5</v>
      </c>
    </row>
    <row r="144" spans="2:21" s="133" customFormat="1">
      <c r="B144" s="85" t="s">
        <v>657</v>
      </c>
      <c r="C144" s="82" t="s">
        <v>658</v>
      </c>
      <c r="D144" s="95" t="s">
        <v>130</v>
      </c>
      <c r="E144" s="95" t="s">
        <v>336</v>
      </c>
      <c r="F144" s="82" t="s">
        <v>654</v>
      </c>
      <c r="G144" s="95" t="s">
        <v>382</v>
      </c>
      <c r="H144" s="82" t="s">
        <v>641</v>
      </c>
      <c r="I144" s="82" t="s">
        <v>340</v>
      </c>
      <c r="J144" s="82"/>
      <c r="K144" s="92">
        <v>2.42</v>
      </c>
      <c r="L144" s="95" t="s">
        <v>174</v>
      </c>
      <c r="M144" s="96">
        <v>2.5000000000000001E-2</v>
      </c>
      <c r="N144" s="96">
        <v>3.8599999999999995E-2</v>
      </c>
      <c r="O144" s="92">
        <v>260466</v>
      </c>
      <c r="P144" s="94">
        <v>96.98</v>
      </c>
      <c r="Q144" s="82"/>
      <c r="R144" s="92">
        <v>252.59992000000003</v>
      </c>
      <c r="S144" s="93">
        <v>4.4581258023106547E-4</v>
      </c>
      <c r="T144" s="93">
        <v>2.2612531529306789E-3</v>
      </c>
      <c r="U144" s="93">
        <f>R144/'סכום נכסי הקרן'!$C$42</f>
        <v>4.1916684263757241E-4</v>
      </c>
    </row>
    <row r="145" spans="2:21" s="133" customFormat="1">
      <c r="B145" s="85" t="s">
        <v>659</v>
      </c>
      <c r="C145" s="82" t="s">
        <v>660</v>
      </c>
      <c r="D145" s="95" t="s">
        <v>130</v>
      </c>
      <c r="E145" s="95" t="s">
        <v>336</v>
      </c>
      <c r="F145" s="82" t="s">
        <v>661</v>
      </c>
      <c r="G145" s="95" t="s">
        <v>544</v>
      </c>
      <c r="H145" s="82" t="s">
        <v>641</v>
      </c>
      <c r="I145" s="82" t="s">
        <v>340</v>
      </c>
      <c r="J145" s="82"/>
      <c r="K145" s="92">
        <v>0.09</v>
      </c>
      <c r="L145" s="95" t="s">
        <v>174</v>
      </c>
      <c r="M145" s="96">
        <v>5.2999999999999999E-2</v>
      </c>
      <c r="N145" s="96">
        <v>5.3E-3</v>
      </c>
      <c r="O145" s="92">
        <v>13055</v>
      </c>
      <c r="P145" s="94">
        <v>122.77</v>
      </c>
      <c r="Q145" s="82"/>
      <c r="R145" s="92">
        <v>16.027629999999998</v>
      </c>
      <c r="S145" s="93">
        <v>2.5795256087418633E-4</v>
      </c>
      <c r="T145" s="93">
        <v>1.4347799029986363E-4</v>
      </c>
      <c r="U145" s="93">
        <f>R145/'סכום נכסי הקרן'!$C$42</f>
        <v>2.6596410094125261E-5</v>
      </c>
    </row>
    <row r="146" spans="2:21" s="133" customFormat="1">
      <c r="B146" s="85" t="s">
        <v>662</v>
      </c>
      <c r="C146" s="82" t="s">
        <v>663</v>
      </c>
      <c r="D146" s="95" t="s">
        <v>130</v>
      </c>
      <c r="E146" s="95" t="s">
        <v>336</v>
      </c>
      <c r="F146" s="82" t="s">
        <v>661</v>
      </c>
      <c r="G146" s="95" t="s">
        <v>544</v>
      </c>
      <c r="H146" s="82" t="s">
        <v>641</v>
      </c>
      <c r="I146" s="82" t="s">
        <v>340</v>
      </c>
      <c r="J146" s="82"/>
      <c r="K146" s="92">
        <v>1.9300000000000002</v>
      </c>
      <c r="L146" s="95" t="s">
        <v>174</v>
      </c>
      <c r="M146" s="96">
        <v>0.05</v>
      </c>
      <c r="N146" s="96">
        <v>1.0200000000000001E-2</v>
      </c>
      <c r="O146" s="92">
        <v>82.5</v>
      </c>
      <c r="P146" s="94">
        <v>106.47</v>
      </c>
      <c r="Q146" s="82"/>
      <c r="R146" s="92">
        <v>8.7840000000000001E-2</v>
      </c>
      <c r="S146" s="93">
        <v>5.3463200307170386E-7</v>
      </c>
      <c r="T146" s="93">
        <v>7.8633626231326913E-7</v>
      </c>
      <c r="U146" s="93">
        <f>R146/'סכום נכסי הקרן'!$C$42</f>
        <v>1.4576257766544169E-7</v>
      </c>
    </row>
    <row r="147" spans="2:21" s="133" customFormat="1">
      <c r="B147" s="85" t="s">
        <v>664</v>
      </c>
      <c r="C147" s="82" t="s">
        <v>665</v>
      </c>
      <c r="D147" s="95" t="s">
        <v>130</v>
      </c>
      <c r="E147" s="95" t="s">
        <v>336</v>
      </c>
      <c r="F147" s="82" t="s">
        <v>574</v>
      </c>
      <c r="G147" s="95" t="s">
        <v>344</v>
      </c>
      <c r="H147" s="82" t="s">
        <v>641</v>
      </c>
      <c r="I147" s="82" t="s">
        <v>340</v>
      </c>
      <c r="J147" s="82"/>
      <c r="K147" s="92">
        <v>2.1999999999999997</v>
      </c>
      <c r="L147" s="95" t="s">
        <v>174</v>
      </c>
      <c r="M147" s="96">
        <v>2.4E-2</v>
      </c>
      <c r="N147" s="96">
        <v>3.8999999999999994E-3</v>
      </c>
      <c r="O147" s="92">
        <v>83218</v>
      </c>
      <c r="P147" s="94">
        <v>105.72</v>
      </c>
      <c r="Q147" s="82"/>
      <c r="R147" s="92">
        <v>87.978059999999999</v>
      </c>
      <c r="S147" s="93">
        <v>6.3743671055755985E-4</v>
      </c>
      <c r="T147" s="93">
        <v>7.8757216377473287E-4</v>
      </c>
      <c r="U147" s="93">
        <f>R147/'סכום נכסי הקרן'!$C$42</f>
        <v>1.4599167581517405E-4</v>
      </c>
    </row>
    <row r="148" spans="2:21" s="133" customFormat="1">
      <c r="B148" s="85" t="s">
        <v>666</v>
      </c>
      <c r="C148" s="82" t="s">
        <v>667</v>
      </c>
      <c r="D148" s="95" t="s">
        <v>130</v>
      </c>
      <c r="E148" s="95" t="s">
        <v>336</v>
      </c>
      <c r="F148" s="82" t="s">
        <v>668</v>
      </c>
      <c r="G148" s="95" t="s">
        <v>382</v>
      </c>
      <c r="H148" s="82" t="s">
        <v>641</v>
      </c>
      <c r="I148" s="82" t="s">
        <v>170</v>
      </c>
      <c r="J148" s="82"/>
      <c r="K148" s="92">
        <v>7.45</v>
      </c>
      <c r="L148" s="95" t="s">
        <v>174</v>
      </c>
      <c r="M148" s="96">
        <v>2.6000000000000002E-2</v>
      </c>
      <c r="N148" s="96">
        <v>2.3099999999999996E-2</v>
      </c>
      <c r="O148" s="92">
        <v>995000</v>
      </c>
      <c r="P148" s="94">
        <v>102.15</v>
      </c>
      <c r="Q148" s="82"/>
      <c r="R148" s="92">
        <v>1016.3925</v>
      </c>
      <c r="S148" s="93">
        <v>1.6236680210832068E-3</v>
      </c>
      <c r="T148" s="93">
        <v>9.0986598302964412E-3</v>
      </c>
      <c r="U148" s="93">
        <f>R148/'סכום נכסי הקרן'!$C$42</f>
        <v>1.686611916209272E-3</v>
      </c>
    </row>
    <row r="149" spans="2:21" s="133" customFormat="1">
      <c r="B149" s="85" t="s">
        <v>669</v>
      </c>
      <c r="C149" s="82" t="s">
        <v>670</v>
      </c>
      <c r="D149" s="95" t="s">
        <v>130</v>
      </c>
      <c r="E149" s="95" t="s">
        <v>336</v>
      </c>
      <c r="F149" s="82" t="s">
        <v>668</v>
      </c>
      <c r="G149" s="95" t="s">
        <v>382</v>
      </c>
      <c r="H149" s="82" t="s">
        <v>641</v>
      </c>
      <c r="I149" s="82" t="s">
        <v>170</v>
      </c>
      <c r="J149" s="82"/>
      <c r="K149" s="92">
        <v>3.8899999999999997</v>
      </c>
      <c r="L149" s="95" t="s">
        <v>174</v>
      </c>
      <c r="M149" s="96">
        <v>4.4000000000000004E-2</v>
      </c>
      <c r="N149" s="96">
        <v>1.2500000000000001E-2</v>
      </c>
      <c r="O149" s="92">
        <v>13604.4</v>
      </c>
      <c r="P149" s="94">
        <v>112.5</v>
      </c>
      <c r="Q149" s="82"/>
      <c r="R149" s="92">
        <v>15.304950000000002</v>
      </c>
      <c r="S149" s="93">
        <v>8.858934536716873E-5</v>
      </c>
      <c r="T149" s="93">
        <v>1.3700861996688833E-4</v>
      </c>
      <c r="U149" s="93">
        <f>R149/'סכום נכסי הקרן'!$C$42</f>
        <v>2.5397187648459723E-5</v>
      </c>
    </row>
    <row r="150" spans="2:21" s="133" customFormat="1">
      <c r="B150" s="85" t="s">
        <v>671</v>
      </c>
      <c r="C150" s="82" t="s">
        <v>672</v>
      </c>
      <c r="D150" s="95" t="s">
        <v>130</v>
      </c>
      <c r="E150" s="95" t="s">
        <v>336</v>
      </c>
      <c r="F150" s="82" t="s">
        <v>673</v>
      </c>
      <c r="G150" s="95" t="s">
        <v>437</v>
      </c>
      <c r="H150" s="82" t="s">
        <v>674</v>
      </c>
      <c r="I150" s="82" t="s">
        <v>170</v>
      </c>
      <c r="J150" s="82"/>
      <c r="K150" s="92">
        <v>0.89999999999999991</v>
      </c>
      <c r="L150" s="95" t="s">
        <v>174</v>
      </c>
      <c r="M150" s="96">
        <v>3.85E-2</v>
      </c>
      <c r="N150" s="96">
        <v>2.4899999999999999E-2</v>
      </c>
      <c r="O150" s="92">
        <v>8964</v>
      </c>
      <c r="P150" s="94">
        <v>101.61</v>
      </c>
      <c r="Q150" s="82"/>
      <c r="R150" s="92">
        <v>9.1083199999999991</v>
      </c>
      <c r="S150" s="93">
        <v>2.241E-4</v>
      </c>
      <c r="T150" s="93">
        <v>8.1536911483984454E-5</v>
      </c>
      <c r="U150" s="93">
        <f>R150/'סכום נכסי הקרן'!$C$42</f>
        <v>1.5114437629800726E-5</v>
      </c>
    </row>
    <row r="151" spans="2:21" s="133" customFormat="1">
      <c r="B151" s="85" t="s">
        <v>675</v>
      </c>
      <c r="C151" s="82" t="s">
        <v>676</v>
      </c>
      <c r="D151" s="95" t="s">
        <v>130</v>
      </c>
      <c r="E151" s="95" t="s">
        <v>336</v>
      </c>
      <c r="F151" s="82" t="s">
        <v>677</v>
      </c>
      <c r="G151" s="95" t="s">
        <v>382</v>
      </c>
      <c r="H151" s="82" t="s">
        <v>678</v>
      </c>
      <c r="I151" s="82" t="s">
        <v>340</v>
      </c>
      <c r="J151" s="82"/>
      <c r="K151" s="92">
        <v>0.26999999999999991</v>
      </c>
      <c r="L151" s="95" t="s">
        <v>174</v>
      </c>
      <c r="M151" s="96">
        <v>5.3499999999999999E-2</v>
      </c>
      <c r="N151" s="96">
        <v>0.19519999999999996</v>
      </c>
      <c r="O151" s="92">
        <v>38821.21</v>
      </c>
      <c r="P151" s="94">
        <v>102.55</v>
      </c>
      <c r="Q151" s="82"/>
      <c r="R151" s="92">
        <v>39.811160000000001</v>
      </c>
      <c r="S151" s="93">
        <v>4.4948318455000541E-4</v>
      </c>
      <c r="T151" s="93">
        <v>3.5638614244940263E-4</v>
      </c>
      <c r="U151" s="93">
        <f>R151/'סכום נכסי הקרן'!$C$42</f>
        <v>6.6063038495575198E-5</v>
      </c>
    </row>
    <row r="152" spans="2:21" s="133" customFormat="1">
      <c r="B152" s="85" t="s">
        <v>679</v>
      </c>
      <c r="C152" s="82" t="s">
        <v>680</v>
      </c>
      <c r="D152" s="95" t="s">
        <v>130</v>
      </c>
      <c r="E152" s="95" t="s">
        <v>336</v>
      </c>
      <c r="F152" s="82" t="s">
        <v>681</v>
      </c>
      <c r="G152" s="95" t="s">
        <v>544</v>
      </c>
      <c r="H152" s="82" t="s">
        <v>682</v>
      </c>
      <c r="I152" s="82" t="s">
        <v>340</v>
      </c>
      <c r="J152" s="82"/>
      <c r="K152" s="92">
        <v>1.19</v>
      </c>
      <c r="L152" s="95" t="s">
        <v>174</v>
      </c>
      <c r="M152" s="96">
        <v>4.9000000000000002E-2</v>
      </c>
      <c r="N152" s="96">
        <v>0.77619999999999989</v>
      </c>
      <c r="O152" s="92">
        <v>127680.6</v>
      </c>
      <c r="P152" s="94">
        <v>63.8</v>
      </c>
      <c r="Q152" s="82"/>
      <c r="R152" s="92">
        <v>81.460210000000004</v>
      </c>
      <c r="S152" s="93">
        <v>1.6750105162892216E-4</v>
      </c>
      <c r="T152" s="93">
        <v>7.2922492097739059E-4</v>
      </c>
      <c r="U152" s="93">
        <f>R152/'סכום נכסי הקרן'!$C$42</f>
        <v>1.3517589010437374E-4</v>
      </c>
    </row>
    <row r="153" spans="2:21" s="133" customFormat="1">
      <c r="B153" s="81"/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92"/>
      <c r="P153" s="94"/>
      <c r="Q153" s="82"/>
      <c r="R153" s="82"/>
      <c r="S153" s="82"/>
      <c r="T153" s="93"/>
      <c r="U153" s="82"/>
    </row>
    <row r="154" spans="2:21" s="133" customFormat="1">
      <c r="B154" s="100" t="s">
        <v>51</v>
      </c>
      <c r="C154" s="80"/>
      <c r="D154" s="80"/>
      <c r="E154" s="80"/>
      <c r="F154" s="80"/>
      <c r="G154" s="80"/>
      <c r="H154" s="80"/>
      <c r="I154" s="80"/>
      <c r="J154" s="80"/>
      <c r="K154" s="89">
        <v>3.9568948920464968</v>
      </c>
      <c r="L154" s="80"/>
      <c r="M154" s="80"/>
      <c r="N154" s="102">
        <v>2.0871193908025307E-2</v>
      </c>
      <c r="O154" s="89"/>
      <c r="P154" s="91"/>
      <c r="Q154" s="89">
        <v>3.0809499999999996</v>
      </c>
      <c r="R154" s="89">
        <v>20521.604579999996</v>
      </c>
      <c r="S154" s="80"/>
      <c r="T154" s="90">
        <v>0.18370767124439963</v>
      </c>
      <c r="U154" s="90">
        <f>R154/'סכום נכסי הקרן'!$C$42</f>
        <v>3.4053756618986034E-2</v>
      </c>
    </row>
    <row r="155" spans="2:21" s="133" customFormat="1">
      <c r="B155" s="85" t="s">
        <v>683</v>
      </c>
      <c r="C155" s="82" t="s">
        <v>684</v>
      </c>
      <c r="D155" s="95" t="s">
        <v>130</v>
      </c>
      <c r="E155" s="95" t="s">
        <v>336</v>
      </c>
      <c r="F155" s="82" t="s">
        <v>343</v>
      </c>
      <c r="G155" s="95" t="s">
        <v>344</v>
      </c>
      <c r="H155" s="82" t="s">
        <v>339</v>
      </c>
      <c r="I155" s="82" t="s">
        <v>170</v>
      </c>
      <c r="J155" s="82"/>
      <c r="K155" s="92">
        <v>5.56</v>
      </c>
      <c r="L155" s="95" t="s">
        <v>174</v>
      </c>
      <c r="M155" s="96">
        <v>3.0099999999999998E-2</v>
      </c>
      <c r="N155" s="96">
        <v>1.6200000000000003E-2</v>
      </c>
      <c r="O155" s="92">
        <v>570674</v>
      </c>
      <c r="P155" s="94">
        <v>107.92</v>
      </c>
      <c r="Q155" s="82"/>
      <c r="R155" s="92">
        <v>615.87138000000004</v>
      </c>
      <c r="S155" s="93">
        <v>4.9623826086956518E-4</v>
      </c>
      <c r="T155" s="93">
        <v>5.5132285862353721E-3</v>
      </c>
      <c r="U155" s="93">
        <f>R155/'סכום נכסי הקרן'!$C$42</f>
        <v>1.0219831495807464E-3</v>
      </c>
    </row>
    <row r="156" spans="2:21" s="133" customFormat="1">
      <c r="B156" s="85" t="s">
        <v>685</v>
      </c>
      <c r="C156" s="82" t="s">
        <v>686</v>
      </c>
      <c r="D156" s="95" t="s">
        <v>130</v>
      </c>
      <c r="E156" s="95" t="s">
        <v>336</v>
      </c>
      <c r="F156" s="82" t="s">
        <v>347</v>
      </c>
      <c r="G156" s="95" t="s">
        <v>344</v>
      </c>
      <c r="H156" s="82" t="s">
        <v>339</v>
      </c>
      <c r="I156" s="82" t="s">
        <v>170</v>
      </c>
      <c r="J156" s="82"/>
      <c r="K156" s="92">
        <v>3.96</v>
      </c>
      <c r="L156" s="95" t="s">
        <v>174</v>
      </c>
      <c r="M156" s="96">
        <v>2.4700000000000003E-2</v>
      </c>
      <c r="N156" s="96">
        <v>1.3600000000000001E-2</v>
      </c>
      <c r="O156" s="92">
        <v>81074</v>
      </c>
      <c r="P156" s="94">
        <v>106.5</v>
      </c>
      <c r="Q156" s="82"/>
      <c r="R156" s="92">
        <v>86.343809999999991</v>
      </c>
      <c r="S156" s="93">
        <v>2.4337556998466031E-5</v>
      </c>
      <c r="T156" s="93">
        <v>7.7294249577967967E-4</v>
      </c>
      <c r="U156" s="93">
        <f>R156/'סכום נכסי הקרן'!$C$42</f>
        <v>1.4327978496192099E-4</v>
      </c>
    </row>
    <row r="157" spans="2:21" s="133" customFormat="1">
      <c r="B157" s="85" t="s">
        <v>687</v>
      </c>
      <c r="C157" s="82" t="s">
        <v>688</v>
      </c>
      <c r="D157" s="95" t="s">
        <v>130</v>
      </c>
      <c r="E157" s="95" t="s">
        <v>336</v>
      </c>
      <c r="F157" s="82" t="s">
        <v>689</v>
      </c>
      <c r="G157" s="95" t="s">
        <v>382</v>
      </c>
      <c r="H157" s="82" t="s">
        <v>339</v>
      </c>
      <c r="I157" s="82" t="s">
        <v>170</v>
      </c>
      <c r="J157" s="82"/>
      <c r="K157" s="92">
        <v>5.0199999999999996</v>
      </c>
      <c r="L157" s="95" t="s">
        <v>174</v>
      </c>
      <c r="M157" s="96">
        <v>1.44E-2</v>
      </c>
      <c r="N157" s="96">
        <v>1.4999999999999999E-2</v>
      </c>
      <c r="O157" s="92">
        <v>464754</v>
      </c>
      <c r="P157" s="94">
        <v>99.78</v>
      </c>
      <c r="Q157" s="82"/>
      <c r="R157" s="92">
        <v>463.73156</v>
      </c>
      <c r="S157" s="93">
        <v>4.64754E-4</v>
      </c>
      <c r="T157" s="93">
        <v>4.151285765108168E-3</v>
      </c>
      <c r="U157" s="93">
        <f>R157/'סכום נכסי הקרן'!$C$42</f>
        <v>7.6952080521876633E-4</v>
      </c>
    </row>
    <row r="158" spans="2:21" s="133" customFormat="1">
      <c r="B158" s="85" t="s">
        <v>690</v>
      </c>
      <c r="C158" s="82" t="s">
        <v>691</v>
      </c>
      <c r="D158" s="95" t="s">
        <v>130</v>
      </c>
      <c r="E158" s="95" t="s">
        <v>336</v>
      </c>
      <c r="F158" s="82" t="s">
        <v>362</v>
      </c>
      <c r="G158" s="95" t="s">
        <v>344</v>
      </c>
      <c r="H158" s="82" t="s">
        <v>339</v>
      </c>
      <c r="I158" s="82" t="s">
        <v>170</v>
      </c>
      <c r="J158" s="82"/>
      <c r="K158" s="92">
        <v>0.65999999999999992</v>
      </c>
      <c r="L158" s="95" t="s">
        <v>174</v>
      </c>
      <c r="M158" s="96">
        <v>5.9000000000000004E-2</v>
      </c>
      <c r="N158" s="96">
        <v>6.4999999999999988E-3</v>
      </c>
      <c r="O158" s="92">
        <v>422092.67</v>
      </c>
      <c r="P158" s="94">
        <v>105.45</v>
      </c>
      <c r="Q158" s="82"/>
      <c r="R158" s="92">
        <v>445.0967</v>
      </c>
      <c r="S158" s="93">
        <v>3.9124119421948068E-4</v>
      </c>
      <c r="T158" s="93">
        <v>3.9844680720169676E-3</v>
      </c>
      <c r="U158" s="93">
        <f>R158/'סכום נכסי הקרן'!$C$42</f>
        <v>7.3859793149341757E-4</v>
      </c>
    </row>
    <row r="159" spans="2:21" s="133" customFormat="1">
      <c r="B159" s="85" t="s">
        <v>692</v>
      </c>
      <c r="C159" s="82" t="s">
        <v>693</v>
      </c>
      <c r="D159" s="95" t="s">
        <v>130</v>
      </c>
      <c r="E159" s="95" t="s">
        <v>336</v>
      </c>
      <c r="F159" s="82" t="s">
        <v>362</v>
      </c>
      <c r="G159" s="95" t="s">
        <v>344</v>
      </c>
      <c r="H159" s="82" t="s">
        <v>339</v>
      </c>
      <c r="I159" s="82" t="s">
        <v>170</v>
      </c>
      <c r="J159" s="82"/>
      <c r="K159" s="92">
        <v>0.66999999999999993</v>
      </c>
      <c r="L159" s="95" t="s">
        <v>174</v>
      </c>
      <c r="M159" s="96">
        <v>1.83E-2</v>
      </c>
      <c r="N159" s="96">
        <v>2.4000000000000002E-3</v>
      </c>
      <c r="O159" s="92">
        <v>7400</v>
      </c>
      <c r="P159" s="94">
        <v>101.21</v>
      </c>
      <c r="Q159" s="82"/>
      <c r="R159" s="92">
        <v>7.4895399999999999</v>
      </c>
      <c r="S159" s="93">
        <v>1.1777382015301048E-5</v>
      </c>
      <c r="T159" s="93">
        <v>6.704572962256059E-5</v>
      </c>
      <c r="U159" s="93">
        <f>R159/'סכום נכסי הקרן'!$C$42</f>
        <v>1.2428217849822771E-5</v>
      </c>
    </row>
    <row r="160" spans="2:21" s="133" customFormat="1">
      <c r="B160" s="85" t="s">
        <v>694</v>
      </c>
      <c r="C160" s="82" t="s">
        <v>695</v>
      </c>
      <c r="D160" s="95" t="s">
        <v>130</v>
      </c>
      <c r="E160" s="95" t="s">
        <v>336</v>
      </c>
      <c r="F160" s="82" t="s">
        <v>696</v>
      </c>
      <c r="G160" s="95" t="s">
        <v>697</v>
      </c>
      <c r="H160" s="82" t="s">
        <v>372</v>
      </c>
      <c r="I160" s="82" t="s">
        <v>170</v>
      </c>
      <c r="J160" s="82"/>
      <c r="K160" s="92">
        <v>1.23</v>
      </c>
      <c r="L160" s="95" t="s">
        <v>174</v>
      </c>
      <c r="M160" s="96">
        <v>4.8399999999999999E-2</v>
      </c>
      <c r="N160" s="96">
        <v>6.8000000000000005E-3</v>
      </c>
      <c r="O160" s="92">
        <v>115859.81</v>
      </c>
      <c r="P160" s="94">
        <v>106.37</v>
      </c>
      <c r="Q160" s="82"/>
      <c r="R160" s="92">
        <v>123.24008000000001</v>
      </c>
      <c r="S160" s="93">
        <v>1.8390446031746032E-4</v>
      </c>
      <c r="T160" s="93">
        <v>1.1032347890982273E-3</v>
      </c>
      <c r="U160" s="93">
        <f>R160/'סכום נכסי הקרן'!$C$42</f>
        <v>2.0450582573423553E-4</v>
      </c>
    </row>
    <row r="161" spans="2:21" s="133" customFormat="1">
      <c r="B161" s="85" t="s">
        <v>698</v>
      </c>
      <c r="C161" s="82" t="s">
        <v>699</v>
      </c>
      <c r="D161" s="95" t="s">
        <v>130</v>
      </c>
      <c r="E161" s="95" t="s">
        <v>336</v>
      </c>
      <c r="F161" s="82" t="s">
        <v>371</v>
      </c>
      <c r="G161" s="95" t="s">
        <v>344</v>
      </c>
      <c r="H161" s="82" t="s">
        <v>372</v>
      </c>
      <c r="I161" s="82" t="s">
        <v>170</v>
      </c>
      <c r="J161" s="82"/>
      <c r="K161" s="92">
        <v>1.7699999999999998</v>
      </c>
      <c r="L161" s="95" t="s">
        <v>174</v>
      </c>
      <c r="M161" s="96">
        <v>1.95E-2</v>
      </c>
      <c r="N161" s="96">
        <v>7.8000000000000005E-3</v>
      </c>
      <c r="O161" s="92">
        <v>340000</v>
      </c>
      <c r="P161" s="94">
        <v>102.47</v>
      </c>
      <c r="Q161" s="82"/>
      <c r="R161" s="92">
        <v>348.39800000000002</v>
      </c>
      <c r="S161" s="93">
        <v>4.9635036496350365E-4</v>
      </c>
      <c r="T161" s="93">
        <v>3.118829475380446E-3</v>
      </c>
      <c r="U161" s="93">
        <f>R161/'סכום נכסי הקרן'!$C$42</f>
        <v>5.7813513813165479E-4</v>
      </c>
    </row>
    <row r="162" spans="2:21" s="133" customFormat="1">
      <c r="B162" s="85" t="s">
        <v>700</v>
      </c>
      <c r="C162" s="82" t="s">
        <v>701</v>
      </c>
      <c r="D162" s="95" t="s">
        <v>130</v>
      </c>
      <c r="E162" s="95" t="s">
        <v>336</v>
      </c>
      <c r="F162" s="82" t="s">
        <v>702</v>
      </c>
      <c r="G162" s="95" t="s">
        <v>344</v>
      </c>
      <c r="H162" s="82" t="s">
        <v>372</v>
      </c>
      <c r="I162" s="82" t="s">
        <v>340</v>
      </c>
      <c r="J162" s="82"/>
      <c r="K162" s="92">
        <v>3.8900000000000006</v>
      </c>
      <c r="L162" s="95" t="s">
        <v>174</v>
      </c>
      <c r="M162" s="96">
        <v>2.07E-2</v>
      </c>
      <c r="N162" s="96">
        <v>1.3100000000000001E-2</v>
      </c>
      <c r="O162" s="92">
        <v>211189</v>
      </c>
      <c r="P162" s="94">
        <v>102.95</v>
      </c>
      <c r="Q162" s="82"/>
      <c r="R162" s="92">
        <v>217.41907999999998</v>
      </c>
      <c r="S162" s="93">
        <v>8.3321431530440344E-4</v>
      </c>
      <c r="T162" s="93">
        <v>1.9463172441119038E-3</v>
      </c>
      <c r="U162" s="93">
        <f>R162/'סכום נכסי הקרן'!$C$42</f>
        <v>3.6078740362532874E-4</v>
      </c>
    </row>
    <row r="163" spans="2:21" s="133" customFormat="1">
      <c r="B163" s="85" t="s">
        <v>703</v>
      </c>
      <c r="C163" s="82" t="s">
        <v>704</v>
      </c>
      <c r="D163" s="95" t="s">
        <v>130</v>
      </c>
      <c r="E163" s="95" t="s">
        <v>336</v>
      </c>
      <c r="F163" s="82" t="s">
        <v>362</v>
      </c>
      <c r="G163" s="95" t="s">
        <v>344</v>
      </c>
      <c r="H163" s="82" t="s">
        <v>372</v>
      </c>
      <c r="I163" s="82" t="s">
        <v>170</v>
      </c>
      <c r="J163" s="82"/>
      <c r="K163" s="92">
        <v>1.9600000000000002</v>
      </c>
      <c r="L163" s="95" t="s">
        <v>174</v>
      </c>
      <c r="M163" s="96">
        <v>6.0999999999999999E-2</v>
      </c>
      <c r="N163" s="96">
        <v>7.4999999999999997E-3</v>
      </c>
      <c r="O163" s="92">
        <v>203944.2</v>
      </c>
      <c r="P163" s="94">
        <v>110.57</v>
      </c>
      <c r="Q163" s="82"/>
      <c r="R163" s="92">
        <v>225.50109</v>
      </c>
      <c r="S163" s="93">
        <v>1.984267806539566E-4</v>
      </c>
      <c r="T163" s="93">
        <v>2.0186667151430799E-3</v>
      </c>
      <c r="U163" s="93">
        <f>R163/'סכום נכסי הקרן'!$C$42</f>
        <v>3.7419877213987657E-4</v>
      </c>
    </row>
    <row r="164" spans="2:21" s="133" customFormat="1">
      <c r="B164" s="85" t="s">
        <v>705</v>
      </c>
      <c r="C164" s="82" t="s">
        <v>706</v>
      </c>
      <c r="D164" s="95" t="s">
        <v>130</v>
      </c>
      <c r="E164" s="95" t="s">
        <v>336</v>
      </c>
      <c r="F164" s="82" t="s">
        <v>403</v>
      </c>
      <c r="G164" s="95" t="s">
        <v>382</v>
      </c>
      <c r="H164" s="82" t="s">
        <v>396</v>
      </c>
      <c r="I164" s="82" t="s">
        <v>170</v>
      </c>
      <c r="J164" s="82"/>
      <c r="K164" s="92">
        <v>5.2200000000000006</v>
      </c>
      <c r="L164" s="95" t="s">
        <v>174</v>
      </c>
      <c r="M164" s="96">
        <v>3.39E-2</v>
      </c>
      <c r="N164" s="96">
        <v>2.1600000000000001E-2</v>
      </c>
      <c r="O164" s="92">
        <v>33633</v>
      </c>
      <c r="P164" s="94">
        <v>107.24</v>
      </c>
      <c r="Q164" s="82"/>
      <c r="R164" s="92">
        <v>36.06803</v>
      </c>
      <c r="S164" s="93">
        <v>3.8210073949154798E-5</v>
      </c>
      <c r="T164" s="93">
        <v>3.2287795877963187E-4</v>
      </c>
      <c r="U164" s="93">
        <f>R164/'סכום נכסי הקרן'!$C$42</f>
        <v>5.985165100312478E-5</v>
      </c>
    </row>
    <row r="165" spans="2:21" s="133" customFormat="1">
      <c r="B165" s="85" t="s">
        <v>707</v>
      </c>
      <c r="C165" s="82" t="s">
        <v>708</v>
      </c>
      <c r="D165" s="95" t="s">
        <v>130</v>
      </c>
      <c r="E165" s="95" t="s">
        <v>336</v>
      </c>
      <c r="F165" s="82" t="s">
        <v>412</v>
      </c>
      <c r="G165" s="95" t="s">
        <v>413</v>
      </c>
      <c r="H165" s="82" t="s">
        <v>396</v>
      </c>
      <c r="I165" s="82" t="s">
        <v>170</v>
      </c>
      <c r="J165" s="82"/>
      <c r="K165" s="92">
        <v>5.79</v>
      </c>
      <c r="L165" s="95" t="s">
        <v>174</v>
      </c>
      <c r="M165" s="96">
        <v>3.6499999999999998E-2</v>
      </c>
      <c r="N165" s="96">
        <v>2.4199999999999999E-2</v>
      </c>
      <c r="O165" s="92">
        <v>847689</v>
      </c>
      <c r="P165" s="94">
        <v>108.61</v>
      </c>
      <c r="Q165" s="82"/>
      <c r="R165" s="92">
        <v>920.67499999999995</v>
      </c>
      <c r="S165" s="93">
        <v>5.3147712054411119E-4</v>
      </c>
      <c r="T165" s="93">
        <v>8.2418048532020612E-3</v>
      </c>
      <c r="U165" s="93">
        <f>R165/'סכום נכסי הקרן'!$C$42</f>
        <v>1.527777335975985E-3</v>
      </c>
    </row>
    <row r="166" spans="2:21" s="133" customFormat="1">
      <c r="B166" s="85" t="s">
        <v>709</v>
      </c>
      <c r="C166" s="82" t="s">
        <v>710</v>
      </c>
      <c r="D166" s="95" t="s">
        <v>130</v>
      </c>
      <c r="E166" s="95" t="s">
        <v>336</v>
      </c>
      <c r="F166" s="82" t="s">
        <v>343</v>
      </c>
      <c r="G166" s="95" t="s">
        <v>344</v>
      </c>
      <c r="H166" s="82" t="s">
        <v>396</v>
      </c>
      <c r="I166" s="82" t="s">
        <v>170</v>
      </c>
      <c r="J166" s="82"/>
      <c r="K166" s="92">
        <v>2.79</v>
      </c>
      <c r="L166" s="95" t="s">
        <v>174</v>
      </c>
      <c r="M166" s="96">
        <v>1.52E-2</v>
      </c>
      <c r="N166" s="96">
        <v>9.6000000000000009E-3</v>
      </c>
      <c r="O166" s="92">
        <v>311084</v>
      </c>
      <c r="P166" s="94">
        <v>101.82</v>
      </c>
      <c r="Q166" s="82"/>
      <c r="R166" s="92">
        <v>316.74572999999998</v>
      </c>
      <c r="S166" s="93">
        <v>3.2745684210526318E-4</v>
      </c>
      <c r="T166" s="93">
        <v>2.8354810272300537E-3</v>
      </c>
      <c r="U166" s="93">
        <f>R166/'סכום נכסי הקרן'!$C$42</f>
        <v>5.2561104359428535E-4</v>
      </c>
    </row>
    <row r="167" spans="2:21" s="133" customFormat="1">
      <c r="B167" s="85" t="s">
        <v>711</v>
      </c>
      <c r="C167" s="82" t="s">
        <v>712</v>
      </c>
      <c r="D167" s="95" t="s">
        <v>130</v>
      </c>
      <c r="E167" s="95" t="s">
        <v>336</v>
      </c>
      <c r="F167" s="82" t="s">
        <v>490</v>
      </c>
      <c r="G167" s="95" t="s">
        <v>382</v>
      </c>
      <c r="H167" s="82" t="s">
        <v>396</v>
      </c>
      <c r="I167" s="82" t="s">
        <v>340</v>
      </c>
      <c r="J167" s="82"/>
      <c r="K167" s="92">
        <v>6.5500000000000007</v>
      </c>
      <c r="L167" s="95" t="s">
        <v>174</v>
      </c>
      <c r="M167" s="96">
        <v>2.5499999999999998E-2</v>
      </c>
      <c r="N167" s="96">
        <v>2.5000000000000005E-2</v>
      </c>
      <c r="O167" s="92">
        <v>518000</v>
      </c>
      <c r="P167" s="94">
        <v>101.04</v>
      </c>
      <c r="Q167" s="82"/>
      <c r="R167" s="92">
        <v>523.38721999999996</v>
      </c>
      <c r="S167" s="93">
        <v>1.2222400498334168E-3</v>
      </c>
      <c r="T167" s="93">
        <v>4.6853181957801993E-3</v>
      </c>
      <c r="U167" s="93">
        <f>R167/'סכום נכסי הקרן'!$C$42</f>
        <v>8.6851400619705841E-4</v>
      </c>
    </row>
    <row r="168" spans="2:21" s="133" customFormat="1">
      <c r="B168" s="85" t="s">
        <v>713</v>
      </c>
      <c r="C168" s="82" t="s">
        <v>714</v>
      </c>
      <c r="D168" s="95" t="s">
        <v>130</v>
      </c>
      <c r="E168" s="95" t="s">
        <v>336</v>
      </c>
      <c r="F168" s="82" t="s">
        <v>424</v>
      </c>
      <c r="G168" s="95" t="s">
        <v>344</v>
      </c>
      <c r="H168" s="82" t="s">
        <v>396</v>
      </c>
      <c r="I168" s="82" t="s">
        <v>170</v>
      </c>
      <c r="J168" s="82"/>
      <c r="K168" s="92">
        <v>2.5199999999999996</v>
      </c>
      <c r="L168" s="95" t="s">
        <v>174</v>
      </c>
      <c r="M168" s="96">
        <v>6.4000000000000001E-2</v>
      </c>
      <c r="N168" s="96">
        <v>9.7000000000000003E-3</v>
      </c>
      <c r="O168" s="92">
        <v>57840</v>
      </c>
      <c r="P168" s="94">
        <v>116.32</v>
      </c>
      <c r="Q168" s="82"/>
      <c r="R168" s="92">
        <v>67.27949000000001</v>
      </c>
      <c r="S168" s="93">
        <v>1.7774172136588245E-4</v>
      </c>
      <c r="T168" s="93">
        <v>6.0228031303441454E-4</v>
      </c>
      <c r="U168" s="93">
        <f>R168/'סכום נכסי הקרן'!$C$42</f>
        <v>1.1164426100200716E-4</v>
      </c>
    </row>
    <row r="169" spans="2:21" s="133" customFormat="1">
      <c r="B169" s="85" t="s">
        <v>715</v>
      </c>
      <c r="C169" s="82" t="s">
        <v>716</v>
      </c>
      <c r="D169" s="95" t="s">
        <v>130</v>
      </c>
      <c r="E169" s="95" t="s">
        <v>336</v>
      </c>
      <c r="F169" s="82" t="s">
        <v>429</v>
      </c>
      <c r="G169" s="95" t="s">
        <v>344</v>
      </c>
      <c r="H169" s="82" t="s">
        <v>396</v>
      </c>
      <c r="I169" s="82" t="s">
        <v>340</v>
      </c>
      <c r="J169" s="82"/>
      <c r="K169" s="92">
        <v>1.99</v>
      </c>
      <c r="L169" s="95" t="s">
        <v>174</v>
      </c>
      <c r="M169" s="96">
        <v>1.0500000000000001E-2</v>
      </c>
      <c r="N169" s="96">
        <v>7.7000000000000011E-3</v>
      </c>
      <c r="O169" s="92">
        <v>125700</v>
      </c>
      <c r="P169" s="94">
        <v>100.56</v>
      </c>
      <c r="Q169" s="92">
        <v>0.32544000000000001</v>
      </c>
      <c r="R169" s="92">
        <v>126.72936</v>
      </c>
      <c r="S169" s="93">
        <v>4.1899999999999999E-4</v>
      </c>
      <c r="T169" s="93">
        <v>1.1344705290044709E-3</v>
      </c>
      <c r="U169" s="93">
        <f>R169/'סכום נכסי הקרן'!$C$42</f>
        <v>2.1029597198874908E-4</v>
      </c>
    </row>
    <row r="170" spans="2:21" s="133" customFormat="1">
      <c r="B170" s="85" t="s">
        <v>717</v>
      </c>
      <c r="C170" s="82" t="s">
        <v>718</v>
      </c>
      <c r="D170" s="95" t="s">
        <v>130</v>
      </c>
      <c r="E170" s="95" t="s">
        <v>336</v>
      </c>
      <c r="F170" s="82" t="s">
        <v>440</v>
      </c>
      <c r="G170" s="95" t="s">
        <v>382</v>
      </c>
      <c r="H170" s="82" t="s">
        <v>396</v>
      </c>
      <c r="I170" s="82" t="s">
        <v>340</v>
      </c>
      <c r="J170" s="82"/>
      <c r="K170" s="92">
        <v>0.43000000000000005</v>
      </c>
      <c r="L170" s="95" t="s">
        <v>174</v>
      </c>
      <c r="M170" s="96">
        <v>5.2499999999999998E-2</v>
      </c>
      <c r="N170" s="96">
        <v>4.4000000000000003E-3</v>
      </c>
      <c r="O170" s="92">
        <v>4106</v>
      </c>
      <c r="P170" s="94">
        <v>102.43</v>
      </c>
      <c r="Q170" s="82"/>
      <c r="R170" s="92">
        <v>4.2057799999999999</v>
      </c>
      <c r="S170" s="93">
        <v>1.8073249833980078E-4</v>
      </c>
      <c r="T170" s="93">
        <v>3.7649787401091769E-5</v>
      </c>
      <c r="U170" s="93">
        <f>R170/'סכום נכסי הקרן'!$C$42</f>
        <v>6.9791135461493781E-6</v>
      </c>
    </row>
    <row r="171" spans="2:21" s="133" customFormat="1">
      <c r="B171" s="85" t="s">
        <v>719</v>
      </c>
      <c r="C171" s="82" t="s">
        <v>720</v>
      </c>
      <c r="D171" s="95" t="s">
        <v>130</v>
      </c>
      <c r="E171" s="95" t="s">
        <v>336</v>
      </c>
      <c r="F171" s="82" t="s">
        <v>443</v>
      </c>
      <c r="G171" s="95" t="s">
        <v>444</v>
      </c>
      <c r="H171" s="82" t="s">
        <v>396</v>
      </c>
      <c r="I171" s="82" t="s">
        <v>170</v>
      </c>
      <c r="J171" s="82"/>
      <c r="K171" s="92">
        <v>3.9</v>
      </c>
      <c r="L171" s="95" t="s">
        <v>174</v>
      </c>
      <c r="M171" s="96">
        <v>4.8000000000000001E-2</v>
      </c>
      <c r="N171" s="96">
        <v>1.5199999999999998E-2</v>
      </c>
      <c r="O171" s="92">
        <v>930385.8</v>
      </c>
      <c r="P171" s="94">
        <v>115.8</v>
      </c>
      <c r="Q171" s="82"/>
      <c r="R171" s="92">
        <v>1077.38678</v>
      </c>
      <c r="S171" s="93">
        <v>4.380689580408474E-4</v>
      </c>
      <c r="T171" s="93">
        <v>9.6446754741681285E-3</v>
      </c>
      <c r="U171" s="93">
        <f>R171/'סכום נכסי הקרן'!$C$42</f>
        <v>1.7878264366515272E-3</v>
      </c>
    </row>
    <row r="172" spans="2:21" s="133" customFormat="1">
      <c r="B172" s="85" t="s">
        <v>721</v>
      </c>
      <c r="C172" s="82" t="s">
        <v>722</v>
      </c>
      <c r="D172" s="95" t="s">
        <v>130</v>
      </c>
      <c r="E172" s="95" t="s">
        <v>336</v>
      </c>
      <c r="F172" s="82" t="s">
        <v>424</v>
      </c>
      <c r="G172" s="95" t="s">
        <v>344</v>
      </c>
      <c r="H172" s="82" t="s">
        <v>396</v>
      </c>
      <c r="I172" s="82" t="s">
        <v>170</v>
      </c>
      <c r="J172" s="82"/>
      <c r="K172" s="92">
        <v>0.94000000000000006</v>
      </c>
      <c r="L172" s="95" t="s">
        <v>174</v>
      </c>
      <c r="M172" s="96">
        <v>6.0999999999999999E-2</v>
      </c>
      <c r="N172" s="96">
        <v>3.6000000000000003E-3</v>
      </c>
      <c r="O172" s="92">
        <v>5291</v>
      </c>
      <c r="P172" s="94">
        <v>105.74</v>
      </c>
      <c r="Q172" s="82"/>
      <c r="R172" s="92">
        <v>5.5946999999999996</v>
      </c>
      <c r="S172" s="93">
        <v>3.5273333333333333E-5</v>
      </c>
      <c r="T172" s="93">
        <v>5.0083281953142604E-5</v>
      </c>
      <c r="U172" s="93">
        <f>R172/'סכום נכסי הקרן'!$C$42</f>
        <v>9.2839013349823153E-6</v>
      </c>
    </row>
    <row r="173" spans="2:21" s="133" customFormat="1">
      <c r="B173" s="85" t="s">
        <v>723</v>
      </c>
      <c r="C173" s="82" t="s">
        <v>724</v>
      </c>
      <c r="D173" s="95" t="s">
        <v>130</v>
      </c>
      <c r="E173" s="95" t="s">
        <v>336</v>
      </c>
      <c r="F173" s="82" t="s">
        <v>343</v>
      </c>
      <c r="G173" s="95" t="s">
        <v>344</v>
      </c>
      <c r="H173" s="82" t="s">
        <v>396</v>
      </c>
      <c r="I173" s="82" t="s">
        <v>340</v>
      </c>
      <c r="J173" s="82"/>
      <c r="K173" s="92">
        <v>2.71</v>
      </c>
      <c r="L173" s="95" t="s">
        <v>174</v>
      </c>
      <c r="M173" s="96">
        <v>3.2500000000000001E-2</v>
      </c>
      <c r="N173" s="96">
        <v>1.6399999999999998E-2</v>
      </c>
      <c r="O173" s="92">
        <f>450000/50000</f>
        <v>9</v>
      </c>
      <c r="P173" s="94">
        <v>5221603</v>
      </c>
      <c r="Q173" s="82"/>
      <c r="R173" s="92">
        <v>469.94427000000002</v>
      </c>
      <c r="S173" s="93">
        <f>2430.46178773967%/50000</f>
        <v>4.8609235754793395E-4</v>
      </c>
      <c r="T173" s="93">
        <v>4.2069014203931897E-3</v>
      </c>
      <c r="U173" s="93">
        <f>R173/'סכום נכסי הקרן'!$C$42</f>
        <v>7.798302385508231E-4</v>
      </c>
    </row>
    <row r="174" spans="2:21" s="133" customFormat="1">
      <c r="B174" s="85" t="s">
        <v>725</v>
      </c>
      <c r="C174" s="82" t="s">
        <v>726</v>
      </c>
      <c r="D174" s="95" t="s">
        <v>130</v>
      </c>
      <c r="E174" s="95" t="s">
        <v>336</v>
      </c>
      <c r="F174" s="82" t="s">
        <v>343</v>
      </c>
      <c r="G174" s="95" t="s">
        <v>344</v>
      </c>
      <c r="H174" s="82" t="s">
        <v>396</v>
      </c>
      <c r="I174" s="82" t="s">
        <v>170</v>
      </c>
      <c r="J174" s="82"/>
      <c r="K174" s="92">
        <v>2.3099999999999996</v>
      </c>
      <c r="L174" s="95" t="s">
        <v>174</v>
      </c>
      <c r="M174" s="96">
        <v>2.1299999999999999E-2</v>
      </c>
      <c r="N174" s="96">
        <v>8.8999999999999982E-3</v>
      </c>
      <c r="O174" s="92">
        <v>28931</v>
      </c>
      <c r="P174" s="94">
        <v>103.2</v>
      </c>
      <c r="Q174" s="82"/>
      <c r="R174" s="92">
        <v>29.85679</v>
      </c>
      <c r="S174" s="93">
        <v>2.893102893102893E-5</v>
      </c>
      <c r="T174" s="93">
        <v>2.6727546281047579E-4</v>
      </c>
      <c r="U174" s="93">
        <f>R174/'סכום נכסי הקרן'!$C$42</f>
        <v>4.9544657003822662E-5</v>
      </c>
    </row>
    <row r="175" spans="2:21" s="133" customFormat="1">
      <c r="B175" s="85" t="s">
        <v>727</v>
      </c>
      <c r="C175" s="82" t="s">
        <v>728</v>
      </c>
      <c r="D175" s="95" t="s">
        <v>130</v>
      </c>
      <c r="E175" s="95" t="s">
        <v>336</v>
      </c>
      <c r="F175" s="82" t="s">
        <v>729</v>
      </c>
      <c r="G175" s="95" t="s">
        <v>730</v>
      </c>
      <c r="H175" s="82" t="s">
        <v>396</v>
      </c>
      <c r="I175" s="82" t="s">
        <v>170</v>
      </c>
      <c r="J175" s="82"/>
      <c r="K175" s="92">
        <v>6.36</v>
      </c>
      <c r="L175" s="95" t="s">
        <v>174</v>
      </c>
      <c r="M175" s="96">
        <v>2.6099999999999998E-2</v>
      </c>
      <c r="N175" s="96">
        <v>2.0199999999999996E-2</v>
      </c>
      <c r="O175" s="92">
        <v>376000</v>
      </c>
      <c r="P175" s="94">
        <v>104.46</v>
      </c>
      <c r="Q175" s="82"/>
      <c r="R175" s="92">
        <v>392.76959999999997</v>
      </c>
      <c r="S175" s="93">
        <v>9.3274325745698464E-4</v>
      </c>
      <c r="T175" s="93">
        <v>3.5160402916015231E-3</v>
      </c>
      <c r="U175" s="93">
        <f>R175/'סכום נכסי הקרן'!$C$42</f>
        <v>6.5176581653716373E-4</v>
      </c>
    </row>
    <row r="176" spans="2:21" s="133" customFormat="1">
      <c r="B176" s="85" t="s">
        <v>731</v>
      </c>
      <c r="C176" s="82" t="s">
        <v>732</v>
      </c>
      <c r="D176" s="95" t="s">
        <v>130</v>
      </c>
      <c r="E176" s="95" t="s">
        <v>336</v>
      </c>
      <c r="F176" s="82" t="s">
        <v>733</v>
      </c>
      <c r="G176" s="95" t="s">
        <v>697</v>
      </c>
      <c r="H176" s="82" t="s">
        <v>396</v>
      </c>
      <c r="I176" s="82" t="s">
        <v>340</v>
      </c>
      <c r="J176" s="82"/>
      <c r="K176" s="92">
        <v>4.5599999999999996</v>
      </c>
      <c r="L176" s="95" t="s">
        <v>174</v>
      </c>
      <c r="M176" s="96">
        <v>1.0500000000000001E-2</v>
      </c>
      <c r="N176" s="96">
        <v>1.0200000000000001E-2</v>
      </c>
      <c r="O176" s="92">
        <v>218117</v>
      </c>
      <c r="P176" s="94">
        <v>100.48</v>
      </c>
      <c r="Q176" s="82"/>
      <c r="R176" s="92">
        <v>219.16397000000001</v>
      </c>
      <c r="S176" s="93">
        <v>4.7074730976255121E-4</v>
      </c>
      <c r="T176" s="93">
        <v>1.9619373520439144E-3</v>
      </c>
      <c r="U176" s="93">
        <f>R176/'סכום נכסי הקרן'!$C$42</f>
        <v>3.6368289160509487E-4</v>
      </c>
    </row>
    <row r="177" spans="2:21" s="133" customFormat="1">
      <c r="B177" s="85" t="s">
        <v>734</v>
      </c>
      <c r="C177" s="82" t="s">
        <v>735</v>
      </c>
      <c r="D177" s="95" t="s">
        <v>130</v>
      </c>
      <c r="E177" s="95" t="s">
        <v>336</v>
      </c>
      <c r="F177" s="82" t="s">
        <v>736</v>
      </c>
      <c r="G177" s="95" t="s">
        <v>382</v>
      </c>
      <c r="H177" s="82" t="s">
        <v>482</v>
      </c>
      <c r="I177" s="82" t="s">
        <v>170</v>
      </c>
      <c r="J177" s="82"/>
      <c r="K177" s="92">
        <v>4.74</v>
      </c>
      <c r="L177" s="95" t="s">
        <v>174</v>
      </c>
      <c r="M177" s="96">
        <v>4.3499999999999997E-2</v>
      </c>
      <c r="N177" s="96">
        <v>3.27E-2</v>
      </c>
      <c r="O177" s="92">
        <v>472894</v>
      </c>
      <c r="P177" s="94">
        <v>106.9</v>
      </c>
      <c r="Q177" s="82"/>
      <c r="R177" s="92">
        <v>505.52370000000002</v>
      </c>
      <c r="S177" s="93">
        <v>2.520525836650371E-4</v>
      </c>
      <c r="T177" s="93">
        <v>4.5254054732328597E-3</v>
      </c>
      <c r="U177" s="93">
        <f>R177/'סכום נכסי הקרן'!$C$42</f>
        <v>8.3887110180978428E-4</v>
      </c>
    </row>
    <row r="178" spans="2:21" s="133" customFormat="1">
      <c r="B178" s="85" t="s">
        <v>737</v>
      </c>
      <c r="C178" s="82" t="s">
        <v>738</v>
      </c>
      <c r="D178" s="95" t="s">
        <v>130</v>
      </c>
      <c r="E178" s="95" t="s">
        <v>336</v>
      </c>
      <c r="F178" s="82" t="s">
        <v>470</v>
      </c>
      <c r="G178" s="95" t="s">
        <v>437</v>
      </c>
      <c r="H178" s="82" t="s">
        <v>482</v>
      </c>
      <c r="I178" s="82" t="s">
        <v>170</v>
      </c>
      <c r="J178" s="82"/>
      <c r="K178" s="92">
        <v>6.52</v>
      </c>
      <c r="L178" s="95" t="s">
        <v>174</v>
      </c>
      <c r="M178" s="96">
        <v>3.61E-2</v>
      </c>
      <c r="N178" s="96">
        <v>2.3400000000000004E-2</v>
      </c>
      <c r="O178" s="92">
        <v>765252</v>
      </c>
      <c r="P178" s="94">
        <v>109.16</v>
      </c>
      <c r="Q178" s="82"/>
      <c r="R178" s="92">
        <v>835.34906000000001</v>
      </c>
      <c r="S178" s="93">
        <v>9.9707100977198702E-4</v>
      </c>
      <c r="T178" s="93">
        <v>7.4779742437079098E-3</v>
      </c>
      <c r="U178" s="93">
        <f>R178/'סכום נכסי הקרן'!$C$42</f>
        <v>1.3861866147086032E-3</v>
      </c>
    </row>
    <row r="179" spans="2:21" s="133" customFormat="1">
      <c r="B179" s="85" t="s">
        <v>739</v>
      </c>
      <c r="C179" s="82" t="s">
        <v>740</v>
      </c>
      <c r="D179" s="95" t="s">
        <v>130</v>
      </c>
      <c r="E179" s="95" t="s">
        <v>336</v>
      </c>
      <c r="F179" s="82" t="s">
        <v>436</v>
      </c>
      <c r="G179" s="95" t="s">
        <v>437</v>
      </c>
      <c r="H179" s="82" t="s">
        <v>482</v>
      </c>
      <c r="I179" s="82" t="s">
        <v>340</v>
      </c>
      <c r="J179" s="82"/>
      <c r="K179" s="92">
        <v>8.8899999999999988</v>
      </c>
      <c r="L179" s="95" t="s">
        <v>174</v>
      </c>
      <c r="M179" s="96">
        <v>3.95E-2</v>
      </c>
      <c r="N179" s="96">
        <v>2.9600000000000005E-2</v>
      </c>
      <c r="O179" s="92">
        <v>211370</v>
      </c>
      <c r="P179" s="94">
        <v>110.18</v>
      </c>
      <c r="Q179" s="82"/>
      <c r="R179" s="92">
        <v>232.88747000000001</v>
      </c>
      <c r="S179" s="93">
        <v>8.8067173775316409E-4</v>
      </c>
      <c r="T179" s="93">
        <v>2.0847889651570309E-3</v>
      </c>
      <c r="U179" s="93">
        <f>R179/'סכום נכסי הקרן'!$C$42</f>
        <v>3.8645580525026438E-4</v>
      </c>
    </row>
    <row r="180" spans="2:21" s="133" customFormat="1">
      <c r="B180" s="85" t="s">
        <v>741</v>
      </c>
      <c r="C180" s="82" t="s">
        <v>742</v>
      </c>
      <c r="D180" s="95" t="s">
        <v>130</v>
      </c>
      <c r="E180" s="95" t="s">
        <v>336</v>
      </c>
      <c r="F180" s="82" t="s">
        <v>436</v>
      </c>
      <c r="G180" s="95" t="s">
        <v>437</v>
      </c>
      <c r="H180" s="82" t="s">
        <v>482</v>
      </c>
      <c r="I180" s="82" t="s">
        <v>340</v>
      </c>
      <c r="J180" s="82"/>
      <c r="K180" s="92">
        <v>9.5500000000000007</v>
      </c>
      <c r="L180" s="95" t="s">
        <v>174</v>
      </c>
      <c r="M180" s="96">
        <v>3.95E-2</v>
      </c>
      <c r="N180" s="96">
        <v>3.0500000000000003E-2</v>
      </c>
      <c r="O180" s="92">
        <v>31501</v>
      </c>
      <c r="P180" s="94">
        <v>109.99</v>
      </c>
      <c r="Q180" s="82"/>
      <c r="R180" s="92">
        <v>34.647949999999994</v>
      </c>
      <c r="S180" s="93">
        <v>1.3124871273578287E-4</v>
      </c>
      <c r="T180" s="93">
        <v>3.101655225389006E-4</v>
      </c>
      <c r="U180" s="93">
        <f>R180/'סכום נכסי הקרן'!$C$42</f>
        <v>5.7495155997533465E-5</v>
      </c>
    </row>
    <row r="181" spans="2:21" s="133" customFormat="1">
      <c r="B181" s="85" t="s">
        <v>743</v>
      </c>
      <c r="C181" s="82" t="s">
        <v>744</v>
      </c>
      <c r="D181" s="95" t="s">
        <v>130</v>
      </c>
      <c r="E181" s="95" t="s">
        <v>336</v>
      </c>
      <c r="F181" s="82" t="s">
        <v>745</v>
      </c>
      <c r="G181" s="95" t="s">
        <v>382</v>
      </c>
      <c r="H181" s="82" t="s">
        <v>482</v>
      </c>
      <c r="I181" s="82" t="s">
        <v>170</v>
      </c>
      <c r="J181" s="82"/>
      <c r="K181" s="92">
        <v>3.59</v>
      </c>
      <c r="L181" s="95" t="s">
        <v>174</v>
      </c>
      <c r="M181" s="96">
        <v>3.9E-2</v>
      </c>
      <c r="N181" s="96">
        <v>3.9899999999999998E-2</v>
      </c>
      <c r="O181" s="92">
        <v>426222</v>
      </c>
      <c r="P181" s="94">
        <v>100.17</v>
      </c>
      <c r="Q181" s="82"/>
      <c r="R181" s="92">
        <v>426.94658000000004</v>
      </c>
      <c r="S181" s="93">
        <v>4.7455811700783282E-4</v>
      </c>
      <c r="T181" s="93">
        <v>3.8219897304716892E-3</v>
      </c>
      <c r="U181" s="93">
        <f>R181/'סכום נכסי הקרן'!$C$42</f>
        <v>7.0847944018948906E-4</v>
      </c>
    </row>
    <row r="182" spans="2:21" s="133" customFormat="1">
      <c r="B182" s="85" t="s">
        <v>746</v>
      </c>
      <c r="C182" s="82" t="s">
        <v>747</v>
      </c>
      <c r="D182" s="95" t="s">
        <v>130</v>
      </c>
      <c r="E182" s="95" t="s">
        <v>336</v>
      </c>
      <c r="F182" s="82" t="s">
        <v>516</v>
      </c>
      <c r="G182" s="95" t="s">
        <v>437</v>
      </c>
      <c r="H182" s="82" t="s">
        <v>482</v>
      </c>
      <c r="I182" s="82" t="s">
        <v>170</v>
      </c>
      <c r="J182" s="82"/>
      <c r="K182" s="92">
        <v>5.68</v>
      </c>
      <c r="L182" s="95" t="s">
        <v>174</v>
      </c>
      <c r="M182" s="96">
        <v>3.9199999999999999E-2</v>
      </c>
      <c r="N182" s="96">
        <v>2.2800000000000001E-2</v>
      </c>
      <c r="O182" s="92">
        <v>363696.83</v>
      </c>
      <c r="P182" s="94">
        <v>110.32</v>
      </c>
      <c r="Q182" s="82"/>
      <c r="R182" s="92">
        <v>401.23034999999999</v>
      </c>
      <c r="S182" s="93">
        <v>3.7890849024955879E-4</v>
      </c>
      <c r="T182" s="93">
        <v>3.591780211129836E-3</v>
      </c>
      <c r="U182" s="93">
        <f>R182/'סכום נכסי הקרן'!$C$42</f>
        <v>6.6580567000919114E-4</v>
      </c>
    </row>
    <row r="183" spans="2:21" s="133" customFormat="1">
      <c r="B183" s="85" t="s">
        <v>748</v>
      </c>
      <c r="C183" s="82" t="s">
        <v>749</v>
      </c>
      <c r="D183" s="95" t="s">
        <v>130</v>
      </c>
      <c r="E183" s="95" t="s">
        <v>336</v>
      </c>
      <c r="F183" s="82" t="s">
        <v>543</v>
      </c>
      <c r="G183" s="95" t="s">
        <v>544</v>
      </c>
      <c r="H183" s="82" t="s">
        <v>482</v>
      </c>
      <c r="I183" s="82" t="s">
        <v>340</v>
      </c>
      <c r="J183" s="82"/>
      <c r="K183" s="92">
        <v>1.1399999999999999</v>
      </c>
      <c r="L183" s="95" t="s">
        <v>174</v>
      </c>
      <c r="M183" s="96">
        <v>2.3E-2</v>
      </c>
      <c r="N183" s="96">
        <v>8.6999999999999994E-3</v>
      </c>
      <c r="O183" s="92">
        <v>1509436</v>
      </c>
      <c r="P183" s="94">
        <v>101.63</v>
      </c>
      <c r="Q183" s="82"/>
      <c r="R183" s="92">
        <v>1534.03979</v>
      </c>
      <c r="S183" s="93">
        <v>5.0722052768099456E-4</v>
      </c>
      <c r="T183" s="93">
        <v>1.3732594657427509E-2</v>
      </c>
      <c r="U183" s="93">
        <f>R183/'סכום נכסי הקרן'!$C$42</f>
        <v>2.5456010249516495E-3</v>
      </c>
    </row>
    <row r="184" spans="2:21" s="133" customFormat="1">
      <c r="B184" s="85" t="s">
        <v>750</v>
      </c>
      <c r="C184" s="82" t="s">
        <v>751</v>
      </c>
      <c r="D184" s="95" t="s">
        <v>130</v>
      </c>
      <c r="E184" s="95" t="s">
        <v>336</v>
      </c>
      <c r="F184" s="82" t="s">
        <v>543</v>
      </c>
      <c r="G184" s="95" t="s">
        <v>544</v>
      </c>
      <c r="H184" s="82" t="s">
        <v>482</v>
      </c>
      <c r="I184" s="82" t="s">
        <v>340</v>
      </c>
      <c r="J184" s="82"/>
      <c r="K184" s="92">
        <v>5.86</v>
      </c>
      <c r="L184" s="95" t="s">
        <v>174</v>
      </c>
      <c r="M184" s="96">
        <v>1.7500000000000002E-2</v>
      </c>
      <c r="N184" s="96">
        <v>1.3399999999999999E-2</v>
      </c>
      <c r="O184" s="92">
        <v>1751751</v>
      </c>
      <c r="P184" s="94">
        <v>102.6</v>
      </c>
      <c r="Q184" s="82"/>
      <c r="R184" s="92">
        <v>1797.29647</v>
      </c>
      <c r="S184" s="93">
        <v>1.2126217812844819E-3</v>
      </c>
      <c r="T184" s="93">
        <v>1.6089246225963486E-2</v>
      </c>
      <c r="U184" s="93">
        <f>R184/'סכום נכסי הקרן'!$C$42</f>
        <v>2.9824518020969853E-3</v>
      </c>
    </row>
    <row r="185" spans="2:21" s="133" customFormat="1">
      <c r="B185" s="85" t="s">
        <v>752</v>
      </c>
      <c r="C185" s="82" t="s">
        <v>753</v>
      </c>
      <c r="D185" s="95" t="s">
        <v>130</v>
      </c>
      <c r="E185" s="95" t="s">
        <v>336</v>
      </c>
      <c r="F185" s="82" t="s">
        <v>543</v>
      </c>
      <c r="G185" s="95" t="s">
        <v>544</v>
      </c>
      <c r="H185" s="82" t="s">
        <v>482</v>
      </c>
      <c r="I185" s="82" t="s">
        <v>340</v>
      </c>
      <c r="J185" s="82"/>
      <c r="K185" s="92">
        <v>4.37</v>
      </c>
      <c r="L185" s="95" t="s">
        <v>174</v>
      </c>
      <c r="M185" s="96">
        <v>2.9600000000000001E-2</v>
      </c>
      <c r="N185" s="96">
        <v>1.6199999999999996E-2</v>
      </c>
      <c r="O185" s="92">
        <v>417000</v>
      </c>
      <c r="P185" s="94">
        <v>107.02</v>
      </c>
      <c r="Q185" s="82"/>
      <c r="R185" s="92">
        <v>446.27339000000001</v>
      </c>
      <c r="S185" s="93">
        <v>1.0210727875531961E-3</v>
      </c>
      <c r="T185" s="93">
        <v>3.9950017015308731E-3</v>
      </c>
      <c r="U185" s="93">
        <f>R185/'סכום נכסי הקרן'!$C$42</f>
        <v>7.4055054269006094E-4</v>
      </c>
    </row>
    <row r="186" spans="2:21" s="133" customFormat="1">
      <c r="B186" s="85" t="s">
        <v>754</v>
      </c>
      <c r="C186" s="82" t="s">
        <v>755</v>
      </c>
      <c r="D186" s="95" t="s">
        <v>130</v>
      </c>
      <c r="E186" s="95" t="s">
        <v>336</v>
      </c>
      <c r="F186" s="82" t="s">
        <v>555</v>
      </c>
      <c r="G186" s="95" t="s">
        <v>382</v>
      </c>
      <c r="H186" s="82" t="s">
        <v>552</v>
      </c>
      <c r="I186" s="82" t="s">
        <v>170</v>
      </c>
      <c r="J186" s="82"/>
      <c r="K186" s="92">
        <v>4.0799999999999992</v>
      </c>
      <c r="L186" s="95" t="s">
        <v>174</v>
      </c>
      <c r="M186" s="96">
        <v>3.5000000000000003E-2</v>
      </c>
      <c r="N186" s="96">
        <v>1.8699999999999998E-2</v>
      </c>
      <c r="O186" s="92">
        <v>105400</v>
      </c>
      <c r="P186" s="94">
        <v>107.65</v>
      </c>
      <c r="Q186" s="82"/>
      <c r="R186" s="92">
        <v>113.46310000000001</v>
      </c>
      <c r="S186" s="93">
        <v>6.5259151023272152E-4</v>
      </c>
      <c r="T186" s="93">
        <v>1.0157120897595253E-3</v>
      </c>
      <c r="U186" s="93">
        <f>R186/'סכום נכסי הקרן'!$C$42</f>
        <v>1.8828180698897745E-4</v>
      </c>
    </row>
    <row r="187" spans="2:21" s="133" customFormat="1">
      <c r="B187" s="85" t="s">
        <v>756</v>
      </c>
      <c r="C187" s="82" t="s">
        <v>757</v>
      </c>
      <c r="D187" s="95" t="s">
        <v>130</v>
      </c>
      <c r="E187" s="95" t="s">
        <v>336</v>
      </c>
      <c r="F187" s="82" t="s">
        <v>424</v>
      </c>
      <c r="G187" s="95" t="s">
        <v>344</v>
      </c>
      <c r="H187" s="82" t="s">
        <v>552</v>
      </c>
      <c r="I187" s="82" t="s">
        <v>170</v>
      </c>
      <c r="J187" s="82"/>
      <c r="K187" s="92">
        <v>3.59</v>
      </c>
      <c r="L187" s="95" t="s">
        <v>174</v>
      </c>
      <c r="M187" s="96">
        <v>3.6000000000000004E-2</v>
      </c>
      <c r="N187" s="96">
        <v>2.1099999999999997E-2</v>
      </c>
      <c r="O187" s="92">
        <f>600000/50000</f>
        <v>12</v>
      </c>
      <c r="P187" s="94">
        <v>5307497</v>
      </c>
      <c r="Q187" s="82"/>
      <c r="R187" s="92">
        <v>636.89963999999998</v>
      </c>
      <c r="S187" s="93">
        <f>3826.28658886551%/50000</f>
        <v>7.6525731777310198E-4</v>
      </c>
      <c r="T187" s="93">
        <v>5.701471794014876E-3</v>
      </c>
      <c r="U187" s="93">
        <f>R187/'סכום נכסי הקרן'!$C$42</f>
        <v>1.0568776552890694E-3</v>
      </c>
    </row>
    <row r="188" spans="2:21" s="133" customFormat="1">
      <c r="B188" s="85" t="s">
        <v>758</v>
      </c>
      <c r="C188" s="82" t="s">
        <v>759</v>
      </c>
      <c r="D188" s="95" t="s">
        <v>130</v>
      </c>
      <c r="E188" s="95" t="s">
        <v>336</v>
      </c>
      <c r="F188" s="82" t="s">
        <v>760</v>
      </c>
      <c r="G188" s="95" t="s">
        <v>730</v>
      </c>
      <c r="H188" s="82" t="s">
        <v>552</v>
      </c>
      <c r="I188" s="82" t="s">
        <v>170</v>
      </c>
      <c r="J188" s="82"/>
      <c r="K188" s="92">
        <v>1.3800000000000001</v>
      </c>
      <c r="L188" s="95" t="s">
        <v>174</v>
      </c>
      <c r="M188" s="96">
        <v>5.5500000000000001E-2</v>
      </c>
      <c r="N188" s="96">
        <v>1.0699999999999998E-2</v>
      </c>
      <c r="O188" s="92">
        <v>4565.2</v>
      </c>
      <c r="P188" s="94">
        <v>106.74</v>
      </c>
      <c r="Q188" s="82"/>
      <c r="R188" s="92">
        <v>4.8728899999999999</v>
      </c>
      <c r="S188" s="93">
        <v>1.9021666666666666E-4</v>
      </c>
      <c r="T188" s="93">
        <v>4.3621699786699753E-5</v>
      </c>
      <c r="U188" s="93">
        <f>R188/'סכום נכסי הקרן'!$C$42</f>
        <v>8.0861225760491136E-6</v>
      </c>
    </row>
    <row r="189" spans="2:21" s="133" customFormat="1">
      <c r="B189" s="85" t="s">
        <v>761</v>
      </c>
      <c r="C189" s="82" t="s">
        <v>762</v>
      </c>
      <c r="D189" s="95" t="s">
        <v>130</v>
      </c>
      <c r="E189" s="95" t="s">
        <v>336</v>
      </c>
      <c r="F189" s="82" t="s">
        <v>551</v>
      </c>
      <c r="G189" s="95" t="s">
        <v>344</v>
      </c>
      <c r="H189" s="82" t="s">
        <v>552</v>
      </c>
      <c r="I189" s="82" t="s">
        <v>170</v>
      </c>
      <c r="J189" s="82"/>
      <c r="K189" s="92">
        <v>1.65</v>
      </c>
      <c r="L189" s="95" t="s">
        <v>174</v>
      </c>
      <c r="M189" s="96">
        <v>1.5300000000000001E-2</v>
      </c>
      <c r="N189" s="96">
        <v>7.6E-3</v>
      </c>
      <c r="O189" s="92">
        <v>182001</v>
      </c>
      <c r="P189" s="94">
        <v>101.4</v>
      </c>
      <c r="Q189" s="82"/>
      <c r="R189" s="92">
        <v>184.54901000000001</v>
      </c>
      <c r="S189" s="93">
        <v>3.5363346675475069E-4</v>
      </c>
      <c r="T189" s="93">
        <v>1.6520671531991592E-3</v>
      </c>
      <c r="U189" s="93">
        <f>R189/'סכום נכסי הקרן'!$C$42</f>
        <v>3.0624247954468779E-4</v>
      </c>
    </row>
    <row r="190" spans="2:21" s="133" customFormat="1">
      <c r="B190" s="85" t="s">
        <v>763</v>
      </c>
      <c r="C190" s="82" t="s">
        <v>764</v>
      </c>
      <c r="D190" s="95" t="s">
        <v>130</v>
      </c>
      <c r="E190" s="95" t="s">
        <v>336</v>
      </c>
      <c r="F190" s="82" t="s">
        <v>765</v>
      </c>
      <c r="G190" s="95" t="s">
        <v>382</v>
      </c>
      <c r="H190" s="82" t="s">
        <v>552</v>
      </c>
      <c r="I190" s="82" t="s">
        <v>170</v>
      </c>
      <c r="J190" s="82"/>
      <c r="K190" s="92">
        <v>2.82</v>
      </c>
      <c r="L190" s="95" t="s">
        <v>174</v>
      </c>
      <c r="M190" s="96">
        <v>6.7500000000000004E-2</v>
      </c>
      <c r="N190" s="96">
        <v>4.4999999999999991E-2</v>
      </c>
      <c r="O190" s="92">
        <v>445179</v>
      </c>
      <c r="P190" s="94">
        <v>107.64</v>
      </c>
      <c r="Q190" s="82"/>
      <c r="R190" s="92">
        <v>479.19065000000001</v>
      </c>
      <c r="S190" s="93">
        <v>4.7710035334098532E-4</v>
      </c>
      <c r="T190" s="93">
        <v>4.2896742333386377E-3</v>
      </c>
      <c r="U190" s="93">
        <f>R190/'סכום נכסי הקרן'!$C$42</f>
        <v>7.9517377433035617E-4</v>
      </c>
    </row>
    <row r="191" spans="2:21" s="133" customFormat="1">
      <c r="B191" s="85" t="s">
        <v>766</v>
      </c>
      <c r="C191" s="82" t="s">
        <v>767</v>
      </c>
      <c r="D191" s="95" t="s">
        <v>130</v>
      </c>
      <c r="E191" s="95" t="s">
        <v>336</v>
      </c>
      <c r="F191" s="82" t="s">
        <v>768</v>
      </c>
      <c r="G191" s="95" t="s">
        <v>382</v>
      </c>
      <c r="H191" s="82" t="s">
        <v>552</v>
      </c>
      <c r="I191" s="82" t="s">
        <v>340</v>
      </c>
      <c r="J191" s="82"/>
      <c r="K191" s="92">
        <v>4.0200000000000005</v>
      </c>
      <c r="L191" s="95" t="s">
        <v>174</v>
      </c>
      <c r="M191" s="96">
        <v>3.7000000000000005E-2</v>
      </c>
      <c r="N191" s="96">
        <v>1.89E-2</v>
      </c>
      <c r="O191" s="92">
        <v>76130.48</v>
      </c>
      <c r="P191" s="94">
        <v>108.4</v>
      </c>
      <c r="Q191" s="82"/>
      <c r="R191" s="92">
        <v>82.525440000000003</v>
      </c>
      <c r="S191" s="93">
        <v>3.2070882699752597E-4</v>
      </c>
      <c r="T191" s="93">
        <v>7.3876076998358328E-4</v>
      </c>
      <c r="U191" s="93">
        <f>R191/'סכום נכסי הקרן'!$C$42</f>
        <v>1.3694354345827355E-4</v>
      </c>
    </row>
    <row r="192" spans="2:21" s="133" customFormat="1">
      <c r="B192" s="85" t="s">
        <v>769</v>
      </c>
      <c r="C192" s="82" t="s">
        <v>770</v>
      </c>
      <c r="D192" s="95" t="s">
        <v>130</v>
      </c>
      <c r="E192" s="95" t="s">
        <v>336</v>
      </c>
      <c r="F192" s="82" t="s">
        <v>771</v>
      </c>
      <c r="G192" s="95" t="s">
        <v>772</v>
      </c>
      <c r="H192" s="82" t="s">
        <v>552</v>
      </c>
      <c r="I192" s="82" t="s">
        <v>170</v>
      </c>
      <c r="J192" s="82"/>
      <c r="K192" s="92">
        <v>2.4899999999999998</v>
      </c>
      <c r="L192" s="95" t="s">
        <v>174</v>
      </c>
      <c r="M192" s="96">
        <v>4.4500000000000005E-2</v>
      </c>
      <c r="N192" s="96">
        <v>3.4699999999999995E-2</v>
      </c>
      <c r="O192" s="92">
        <v>340863</v>
      </c>
      <c r="P192" s="94">
        <v>103.61</v>
      </c>
      <c r="Q192" s="82"/>
      <c r="R192" s="92">
        <v>353.16815000000003</v>
      </c>
      <c r="S192" s="93">
        <v>2.4347357142857142E-4</v>
      </c>
      <c r="T192" s="93">
        <v>3.1615314553630693E-3</v>
      </c>
      <c r="U192" s="93">
        <f>R192/'סכום נכסי הקרן'!$C$42</f>
        <v>5.8605077292048452E-4</v>
      </c>
    </row>
    <row r="193" spans="2:21" s="133" customFormat="1">
      <c r="B193" s="85" t="s">
        <v>773</v>
      </c>
      <c r="C193" s="82" t="s">
        <v>774</v>
      </c>
      <c r="D193" s="95" t="s">
        <v>130</v>
      </c>
      <c r="E193" s="95" t="s">
        <v>336</v>
      </c>
      <c r="F193" s="82" t="s">
        <v>775</v>
      </c>
      <c r="G193" s="95" t="s">
        <v>645</v>
      </c>
      <c r="H193" s="82" t="s">
        <v>552</v>
      </c>
      <c r="I193" s="82" t="s">
        <v>340</v>
      </c>
      <c r="J193" s="82"/>
      <c r="K193" s="92">
        <v>3.3300000000000005</v>
      </c>
      <c r="L193" s="95" t="s">
        <v>174</v>
      </c>
      <c r="M193" s="96">
        <v>2.9500000000000002E-2</v>
      </c>
      <c r="N193" s="96">
        <v>1.7100000000000001E-2</v>
      </c>
      <c r="O193" s="92">
        <v>275058.84999999998</v>
      </c>
      <c r="P193" s="94">
        <v>104.89</v>
      </c>
      <c r="Q193" s="82"/>
      <c r="R193" s="92">
        <v>288.50923</v>
      </c>
      <c r="S193" s="93">
        <v>1.0988338198814E-3</v>
      </c>
      <c r="T193" s="93">
        <v>2.5827102636734895E-3</v>
      </c>
      <c r="U193" s="93">
        <f>R193/'סכום נכסי הקרן'!$C$42</f>
        <v>4.7875511207959678E-4</v>
      </c>
    </row>
    <row r="194" spans="2:21" s="133" customFormat="1">
      <c r="B194" s="85" t="s">
        <v>776</v>
      </c>
      <c r="C194" s="82" t="s">
        <v>777</v>
      </c>
      <c r="D194" s="95" t="s">
        <v>130</v>
      </c>
      <c r="E194" s="95" t="s">
        <v>336</v>
      </c>
      <c r="F194" s="82" t="s">
        <v>533</v>
      </c>
      <c r="G194" s="95" t="s">
        <v>437</v>
      </c>
      <c r="H194" s="82" t="s">
        <v>552</v>
      </c>
      <c r="I194" s="82" t="s">
        <v>170</v>
      </c>
      <c r="J194" s="82"/>
      <c r="K194" s="92">
        <v>9.43</v>
      </c>
      <c r="L194" s="95" t="s">
        <v>174</v>
      </c>
      <c r="M194" s="96">
        <v>3.4300000000000004E-2</v>
      </c>
      <c r="N194" s="96">
        <v>3.1700000000000006E-2</v>
      </c>
      <c r="O194" s="92">
        <v>244704</v>
      </c>
      <c r="P194" s="94">
        <v>103</v>
      </c>
      <c r="Q194" s="82"/>
      <c r="R194" s="92">
        <v>252.04512</v>
      </c>
      <c r="S194" s="93">
        <v>9.6385694028674964E-4</v>
      </c>
      <c r="T194" s="93">
        <v>2.2562866301810039E-3</v>
      </c>
      <c r="U194" s="93">
        <f>R194/'סכום נכסי הקרן'!$C$42</f>
        <v>4.1824620194894774E-4</v>
      </c>
    </row>
    <row r="195" spans="2:21" s="133" customFormat="1">
      <c r="B195" s="85" t="s">
        <v>778</v>
      </c>
      <c r="C195" s="82" t="s">
        <v>779</v>
      </c>
      <c r="D195" s="95" t="s">
        <v>130</v>
      </c>
      <c r="E195" s="95" t="s">
        <v>336</v>
      </c>
      <c r="F195" s="82" t="s">
        <v>587</v>
      </c>
      <c r="G195" s="95" t="s">
        <v>382</v>
      </c>
      <c r="H195" s="82" t="s">
        <v>552</v>
      </c>
      <c r="I195" s="82" t="s">
        <v>170</v>
      </c>
      <c r="J195" s="82"/>
      <c r="K195" s="92">
        <v>3.81</v>
      </c>
      <c r="L195" s="95" t="s">
        <v>174</v>
      </c>
      <c r="M195" s="96">
        <v>7.0499999999999993E-2</v>
      </c>
      <c r="N195" s="96">
        <v>2.1299999999999999E-2</v>
      </c>
      <c r="O195" s="92">
        <v>160.71</v>
      </c>
      <c r="P195" s="94">
        <v>121.45</v>
      </c>
      <c r="Q195" s="82"/>
      <c r="R195" s="92">
        <v>0.19519</v>
      </c>
      <c r="S195" s="93">
        <v>3.0411069440046698E-7</v>
      </c>
      <c r="T195" s="93">
        <v>1.7473243970961635E-6</v>
      </c>
      <c r="U195" s="93">
        <f>R195/'סכום נכסי הקרן'!$C$42</f>
        <v>3.2390024515616537E-7</v>
      </c>
    </row>
    <row r="196" spans="2:21" s="133" customFormat="1">
      <c r="B196" s="85" t="s">
        <v>780</v>
      </c>
      <c r="C196" s="82" t="s">
        <v>781</v>
      </c>
      <c r="D196" s="95" t="s">
        <v>130</v>
      </c>
      <c r="E196" s="95" t="s">
        <v>336</v>
      </c>
      <c r="F196" s="82" t="s">
        <v>590</v>
      </c>
      <c r="G196" s="95" t="s">
        <v>413</v>
      </c>
      <c r="H196" s="82" t="s">
        <v>552</v>
      </c>
      <c r="I196" s="82" t="s">
        <v>340</v>
      </c>
      <c r="J196" s="82"/>
      <c r="K196" s="92">
        <v>3.78</v>
      </c>
      <c r="L196" s="95" t="s">
        <v>174</v>
      </c>
      <c r="M196" s="96">
        <v>4.1399999999999999E-2</v>
      </c>
      <c r="N196" s="96">
        <v>1.8599999999999998E-2</v>
      </c>
      <c r="O196" s="92">
        <v>143174.47</v>
      </c>
      <c r="P196" s="94">
        <v>109.8</v>
      </c>
      <c r="Q196" s="82"/>
      <c r="R196" s="92">
        <v>157.20555999999999</v>
      </c>
      <c r="S196" s="93">
        <v>1.7807550141153608E-4</v>
      </c>
      <c r="T196" s="93">
        <v>1.4072908978286017E-3</v>
      </c>
      <c r="U196" s="93">
        <f>R196/'סכום נכסי הקרן'!$C$42</f>
        <v>2.6086848416369821E-4</v>
      </c>
    </row>
    <row r="197" spans="2:21" s="133" customFormat="1">
      <c r="B197" s="85" t="s">
        <v>782</v>
      </c>
      <c r="C197" s="82" t="s">
        <v>783</v>
      </c>
      <c r="D197" s="95" t="s">
        <v>130</v>
      </c>
      <c r="E197" s="95" t="s">
        <v>336</v>
      </c>
      <c r="F197" s="82" t="s">
        <v>597</v>
      </c>
      <c r="G197" s="95" t="s">
        <v>413</v>
      </c>
      <c r="H197" s="82" t="s">
        <v>552</v>
      </c>
      <c r="I197" s="82" t="s">
        <v>340</v>
      </c>
      <c r="J197" s="82"/>
      <c r="K197" s="92">
        <v>2.2199999999999998</v>
      </c>
      <c r="L197" s="95" t="s">
        <v>174</v>
      </c>
      <c r="M197" s="96">
        <v>1.3300000000000001E-2</v>
      </c>
      <c r="N197" s="96">
        <v>9.2999999999999992E-3</v>
      </c>
      <c r="O197" s="92">
        <v>1011918.4</v>
      </c>
      <c r="P197" s="94">
        <v>100.9</v>
      </c>
      <c r="Q197" s="82"/>
      <c r="R197" s="92">
        <v>1021.02567</v>
      </c>
      <c r="S197" s="93">
        <v>2.3160606582170937E-3</v>
      </c>
      <c r="T197" s="93">
        <v>9.1401355768864004E-3</v>
      </c>
      <c r="U197" s="93">
        <f>R197/'סכום נכסי הקרן'!$C$42</f>
        <v>1.6943002450112094E-3</v>
      </c>
    </row>
    <row r="198" spans="2:21" s="133" customFormat="1">
      <c r="B198" s="85" t="s">
        <v>784</v>
      </c>
      <c r="C198" s="82" t="s">
        <v>785</v>
      </c>
      <c r="D198" s="95" t="s">
        <v>130</v>
      </c>
      <c r="E198" s="95" t="s">
        <v>336</v>
      </c>
      <c r="F198" s="82" t="s">
        <v>786</v>
      </c>
      <c r="G198" s="95" t="s">
        <v>161</v>
      </c>
      <c r="H198" s="82" t="s">
        <v>552</v>
      </c>
      <c r="I198" s="82" t="s">
        <v>170</v>
      </c>
      <c r="J198" s="82"/>
      <c r="K198" s="92">
        <v>3.0500000000000003</v>
      </c>
      <c r="L198" s="95" t="s">
        <v>174</v>
      </c>
      <c r="M198" s="96">
        <v>2.4E-2</v>
      </c>
      <c r="N198" s="96">
        <v>1.7299999999999999E-2</v>
      </c>
      <c r="O198" s="92">
        <v>165608.60999999999</v>
      </c>
      <c r="P198" s="94">
        <v>102.26</v>
      </c>
      <c r="Q198" s="82"/>
      <c r="R198" s="92">
        <v>169.35137</v>
      </c>
      <c r="S198" s="93">
        <v>4.2578245387843374E-4</v>
      </c>
      <c r="T198" s="93">
        <v>1.5160191632904315E-3</v>
      </c>
      <c r="U198" s="93">
        <f>R198/'סכום נכסי הקרן'!$C$42</f>
        <v>2.8102336318731733E-4</v>
      </c>
    </row>
    <row r="199" spans="2:21" s="133" customFormat="1">
      <c r="B199" s="85" t="s">
        <v>787</v>
      </c>
      <c r="C199" s="82" t="s">
        <v>788</v>
      </c>
      <c r="D199" s="95" t="s">
        <v>130</v>
      </c>
      <c r="E199" s="95" t="s">
        <v>336</v>
      </c>
      <c r="F199" s="82" t="s">
        <v>789</v>
      </c>
      <c r="G199" s="95" t="s">
        <v>382</v>
      </c>
      <c r="H199" s="82" t="s">
        <v>552</v>
      </c>
      <c r="I199" s="82" t="s">
        <v>340</v>
      </c>
      <c r="J199" s="82"/>
      <c r="K199" s="92">
        <v>2.1599999999999997</v>
      </c>
      <c r="L199" s="95" t="s">
        <v>174</v>
      </c>
      <c r="M199" s="96">
        <v>5.0999999999999997E-2</v>
      </c>
      <c r="N199" s="96">
        <v>2.8899999999999995E-2</v>
      </c>
      <c r="O199" s="92">
        <v>753814</v>
      </c>
      <c r="P199" s="94">
        <v>104.8</v>
      </c>
      <c r="Q199" s="82"/>
      <c r="R199" s="92">
        <v>789.99705000000006</v>
      </c>
      <c r="S199" s="93">
        <v>8.899811097992916E-4</v>
      </c>
      <c r="T199" s="93">
        <v>7.0719868799579786E-3</v>
      </c>
      <c r="U199" s="93">
        <f>R199/'סכום נכסי הקרן'!$C$42</f>
        <v>1.3109290341085478E-3</v>
      </c>
    </row>
    <row r="200" spans="2:21" s="133" customFormat="1">
      <c r="B200" s="85" t="s">
        <v>790</v>
      </c>
      <c r="C200" s="82" t="s">
        <v>791</v>
      </c>
      <c r="D200" s="95" t="s">
        <v>130</v>
      </c>
      <c r="E200" s="95" t="s">
        <v>336</v>
      </c>
      <c r="F200" s="82" t="s">
        <v>792</v>
      </c>
      <c r="G200" s="95" t="s">
        <v>382</v>
      </c>
      <c r="H200" s="82" t="s">
        <v>552</v>
      </c>
      <c r="I200" s="82" t="s">
        <v>340</v>
      </c>
      <c r="J200" s="82"/>
      <c r="K200" s="92">
        <v>3.79</v>
      </c>
      <c r="L200" s="95" t="s">
        <v>174</v>
      </c>
      <c r="M200" s="96">
        <v>3.3500000000000002E-2</v>
      </c>
      <c r="N200" s="96">
        <v>1.84E-2</v>
      </c>
      <c r="O200" s="92">
        <v>164503</v>
      </c>
      <c r="P200" s="94">
        <v>105.76</v>
      </c>
      <c r="Q200" s="92">
        <v>2.75543</v>
      </c>
      <c r="R200" s="92">
        <v>176.7338</v>
      </c>
      <c r="S200" s="93">
        <v>2.9923912790393091E-4</v>
      </c>
      <c r="T200" s="93">
        <v>1.5821060532379423E-3</v>
      </c>
      <c r="U200" s="93">
        <f>R200/'סכום נכסי הקרן'!$C$42</f>
        <v>2.932738416280583E-4</v>
      </c>
    </row>
    <row r="201" spans="2:21" s="133" customFormat="1">
      <c r="B201" s="85" t="s">
        <v>793</v>
      </c>
      <c r="C201" s="82" t="s">
        <v>794</v>
      </c>
      <c r="D201" s="95" t="s">
        <v>130</v>
      </c>
      <c r="E201" s="95" t="s">
        <v>336</v>
      </c>
      <c r="F201" s="82" t="s">
        <v>795</v>
      </c>
      <c r="G201" s="95" t="s">
        <v>796</v>
      </c>
      <c r="H201" s="82" t="s">
        <v>609</v>
      </c>
      <c r="I201" s="82" t="s">
        <v>340</v>
      </c>
      <c r="J201" s="82"/>
      <c r="K201" s="92">
        <v>0.74</v>
      </c>
      <c r="L201" s="95" t="s">
        <v>174</v>
      </c>
      <c r="M201" s="96">
        <v>6.3E-2</v>
      </c>
      <c r="N201" s="96">
        <v>1.0999999999999999E-2</v>
      </c>
      <c r="O201" s="92">
        <v>29750</v>
      </c>
      <c r="P201" s="94">
        <v>105.44</v>
      </c>
      <c r="Q201" s="82"/>
      <c r="R201" s="92">
        <v>31.368400000000001</v>
      </c>
      <c r="S201" s="93">
        <v>3.1733333333333331E-4</v>
      </c>
      <c r="T201" s="93">
        <v>2.8080726788191657E-4</v>
      </c>
      <c r="U201" s="93">
        <f>R201/'סכום נכסי הקרן'!$C$42</f>
        <v>5.2053037810116594E-5</v>
      </c>
    </row>
    <row r="202" spans="2:21" s="133" customFormat="1">
      <c r="B202" s="85" t="s">
        <v>797</v>
      </c>
      <c r="C202" s="82" t="s">
        <v>798</v>
      </c>
      <c r="D202" s="95" t="s">
        <v>130</v>
      </c>
      <c r="E202" s="95" t="s">
        <v>336</v>
      </c>
      <c r="F202" s="82" t="s">
        <v>551</v>
      </c>
      <c r="G202" s="95" t="s">
        <v>344</v>
      </c>
      <c r="H202" s="82" t="s">
        <v>609</v>
      </c>
      <c r="I202" s="82" t="s">
        <v>170</v>
      </c>
      <c r="J202" s="82"/>
      <c r="K202" s="92">
        <v>2.38</v>
      </c>
      <c r="L202" s="95" t="s">
        <v>174</v>
      </c>
      <c r="M202" s="96">
        <v>2.6200000000000001E-2</v>
      </c>
      <c r="N202" s="96">
        <v>1.2299999999999998E-2</v>
      </c>
      <c r="O202" s="92">
        <v>21658</v>
      </c>
      <c r="P202" s="94">
        <v>103.51</v>
      </c>
      <c r="Q202" s="82"/>
      <c r="R202" s="92">
        <v>22.418200000000002</v>
      </c>
      <c r="S202" s="93">
        <v>2.2437013094646113E-4</v>
      </c>
      <c r="T202" s="93">
        <v>2.0068583328542046E-4</v>
      </c>
      <c r="U202" s="93">
        <f>R202/'סכום נכסי הקרן'!$C$42</f>
        <v>3.7200986095393955E-5</v>
      </c>
    </row>
    <row r="203" spans="2:21" s="133" customFormat="1">
      <c r="B203" s="85" t="s">
        <v>799</v>
      </c>
      <c r="C203" s="82" t="s">
        <v>800</v>
      </c>
      <c r="D203" s="95" t="s">
        <v>130</v>
      </c>
      <c r="E203" s="95" t="s">
        <v>336</v>
      </c>
      <c r="F203" s="82" t="s">
        <v>801</v>
      </c>
      <c r="G203" s="95" t="s">
        <v>382</v>
      </c>
      <c r="H203" s="82" t="s">
        <v>609</v>
      </c>
      <c r="I203" s="82" t="s">
        <v>170</v>
      </c>
      <c r="J203" s="82"/>
      <c r="K203" s="92">
        <v>4.97</v>
      </c>
      <c r="L203" s="95" t="s">
        <v>174</v>
      </c>
      <c r="M203" s="96">
        <v>3.95E-2</v>
      </c>
      <c r="N203" s="96">
        <v>3.85E-2</v>
      </c>
      <c r="O203" s="92">
        <v>163875</v>
      </c>
      <c r="P203" s="94">
        <v>100.98</v>
      </c>
      <c r="Q203" s="82"/>
      <c r="R203" s="92">
        <v>165.48097000000001</v>
      </c>
      <c r="S203" s="93">
        <v>2.6518277586290597E-4</v>
      </c>
      <c r="T203" s="93">
        <v>1.4813716693280309E-3</v>
      </c>
      <c r="U203" s="93">
        <f>R203/'סכום נכסי הקרן'!$C$42</f>
        <v>2.7460078257943567E-4</v>
      </c>
    </row>
    <row r="204" spans="2:21" s="133" customFormat="1">
      <c r="B204" s="85" t="s">
        <v>802</v>
      </c>
      <c r="C204" s="82" t="s">
        <v>803</v>
      </c>
      <c r="D204" s="95" t="s">
        <v>130</v>
      </c>
      <c r="E204" s="95" t="s">
        <v>336</v>
      </c>
      <c r="F204" s="82" t="s">
        <v>801</v>
      </c>
      <c r="G204" s="95" t="s">
        <v>382</v>
      </c>
      <c r="H204" s="82" t="s">
        <v>609</v>
      </c>
      <c r="I204" s="82" t="s">
        <v>170</v>
      </c>
      <c r="J204" s="82"/>
      <c r="K204" s="92">
        <v>5.6499999999999995</v>
      </c>
      <c r="L204" s="95" t="s">
        <v>174</v>
      </c>
      <c r="M204" s="96">
        <v>0.03</v>
      </c>
      <c r="N204" s="96">
        <v>3.4000000000000002E-2</v>
      </c>
      <c r="O204" s="92">
        <v>444362</v>
      </c>
      <c r="P204" s="94">
        <v>98.34</v>
      </c>
      <c r="Q204" s="82"/>
      <c r="R204" s="92">
        <v>436.98558000000003</v>
      </c>
      <c r="S204" s="93">
        <v>6.9026034547036168E-4</v>
      </c>
      <c r="T204" s="93">
        <v>3.9118580107239988E-3</v>
      </c>
      <c r="U204" s="93">
        <f>R204/'סכום נכסי הקרן'!$C$42</f>
        <v>7.2513825755268768E-4</v>
      </c>
    </row>
    <row r="205" spans="2:21" s="133" customFormat="1">
      <c r="B205" s="85" t="s">
        <v>804</v>
      </c>
      <c r="C205" s="82" t="s">
        <v>805</v>
      </c>
      <c r="D205" s="95" t="s">
        <v>130</v>
      </c>
      <c r="E205" s="95" t="s">
        <v>336</v>
      </c>
      <c r="F205" s="82" t="s">
        <v>612</v>
      </c>
      <c r="G205" s="95" t="s">
        <v>382</v>
      </c>
      <c r="H205" s="82" t="s">
        <v>609</v>
      </c>
      <c r="I205" s="82" t="s">
        <v>170</v>
      </c>
      <c r="J205" s="82"/>
      <c r="K205" s="92">
        <v>2.12</v>
      </c>
      <c r="L205" s="95" t="s">
        <v>174</v>
      </c>
      <c r="M205" s="96">
        <v>0.05</v>
      </c>
      <c r="N205" s="96">
        <v>1.9000000000000003E-2</v>
      </c>
      <c r="O205" s="92">
        <v>86560.67</v>
      </c>
      <c r="P205" s="94">
        <v>107.92</v>
      </c>
      <c r="Q205" s="82"/>
      <c r="R205" s="92">
        <v>93.41628</v>
      </c>
      <c r="S205" s="93">
        <v>5.2461012121212118E-4</v>
      </c>
      <c r="T205" s="93">
        <v>8.3625464998189657E-4</v>
      </c>
      <c r="U205" s="93">
        <f>R205/'סכום נכסי הקרן'!$C$42</f>
        <v>1.5501591266753925E-4</v>
      </c>
    </row>
    <row r="206" spans="2:21" s="133" customFormat="1">
      <c r="B206" s="85" t="s">
        <v>806</v>
      </c>
      <c r="C206" s="82" t="s">
        <v>807</v>
      </c>
      <c r="D206" s="95" t="s">
        <v>130</v>
      </c>
      <c r="E206" s="95" t="s">
        <v>336</v>
      </c>
      <c r="F206" s="82" t="s">
        <v>612</v>
      </c>
      <c r="G206" s="95" t="s">
        <v>382</v>
      </c>
      <c r="H206" s="82" t="s">
        <v>609</v>
      </c>
      <c r="I206" s="82" t="s">
        <v>170</v>
      </c>
      <c r="J206" s="82"/>
      <c r="K206" s="92">
        <v>2.5499999999999998</v>
      </c>
      <c r="L206" s="95" t="s">
        <v>174</v>
      </c>
      <c r="M206" s="96">
        <v>4.6500000000000007E-2</v>
      </c>
      <c r="N206" s="96">
        <v>2.1899999999999996E-2</v>
      </c>
      <c r="O206" s="92">
        <v>92</v>
      </c>
      <c r="P206" s="94">
        <v>107.53</v>
      </c>
      <c r="Q206" s="82"/>
      <c r="R206" s="92">
        <v>9.8930000000000004E-2</v>
      </c>
      <c r="S206" s="93">
        <v>4.743126204792723E-7</v>
      </c>
      <c r="T206" s="93">
        <v>8.856130058134303E-7</v>
      </c>
      <c r="U206" s="93">
        <f>R206/'סכום נכסי הקרן'!$C$42</f>
        <v>1.6416543497771115E-7</v>
      </c>
    </row>
    <row r="207" spans="2:21" s="133" customFormat="1">
      <c r="B207" s="85" t="s">
        <v>808</v>
      </c>
      <c r="C207" s="82" t="s">
        <v>809</v>
      </c>
      <c r="D207" s="95" t="s">
        <v>130</v>
      </c>
      <c r="E207" s="95" t="s">
        <v>336</v>
      </c>
      <c r="F207" s="82" t="s">
        <v>810</v>
      </c>
      <c r="G207" s="95" t="s">
        <v>811</v>
      </c>
      <c r="H207" s="82" t="s">
        <v>609</v>
      </c>
      <c r="I207" s="82" t="s">
        <v>340</v>
      </c>
      <c r="J207" s="82"/>
      <c r="K207" s="92">
        <v>2.6100000000000003</v>
      </c>
      <c r="L207" s="95" t="s">
        <v>174</v>
      </c>
      <c r="M207" s="96">
        <v>3.4000000000000002E-2</v>
      </c>
      <c r="N207" s="96">
        <v>2.2599999999999999E-2</v>
      </c>
      <c r="O207" s="92">
        <v>97206.5</v>
      </c>
      <c r="P207" s="94">
        <v>103.49</v>
      </c>
      <c r="Q207" s="82"/>
      <c r="R207" s="92">
        <v>100.599</v>
      </c>
      <c r="S207" s="93">
        <v>1.7854308832579194E-4</v>
      </c>
      <c r="T207" s="93">
        <v>9.0055375287400458E-4</v>
      </c>
      <c r="U207" s="93">
        <f>R207/'סכום נכסי הקרן'!$C$42</f>
        <v>1.6693499032975604E-4</v>
      </c>
    </row>
    <row r="208" spans="2:21" s="133" customFormat="1">
      <c r="B208" s="85" t="s">
        <v>812</v>
      </c>
      <c r="C208" s="82" t="s">
        <v>813</v>
      </c>
      <c r="D208" s="95" t="s">
        <v>130</v>
      </c>
      <c r="E208" s="95" t="s">
        <v>336</v>
      </c>
      <c r="F208" s="82" t="s">
        <v>582</v>
      </c>
      <c r="G208" s="95" t="s">
        <v>382</v>
      </c>
      <c r="H208" s="82" t="s">
        <v>609</v>
      </c>
      <c r="I208" s="82" t="s">
        <v>340</v>
      </c>
      <c r="J208" s="82"/>
      <c r="K208" s="92">
        <v>3.27</v>
      </c>
      <c r="L208" s="95" t="s">
        <v>174</v>
      </c>
      <c r="M208" s="96">
        <v>5.74E-2</v>
      </c>
      <c r="N208" s="96">
        <v>2.0899999999999998E-2</v>
      </c>
      <c r="O208" s="92">
        <v>0.67999999999999994</v>
      </c>
      <c r="P208" s="94">
        <v>112.18</v>
      </c>
      <c r="Q208" s="92">
        <v>8.0000000000000007E-5</v>
      </c>
      <c r="R208" s="92">
        <v>8.4999999999999995E-4</v>
      </c>
      <c r="S208" s="93">
        <v>3.6714837144914745E-9</v>
      </c>
      <c r="T208" s="93">
        <v>7.6091282213829547E-9</v>
      </c>
      <c r="U208" s="93">
        <f>R208/'סכום נכסי הקרן'!$C$42</f>
        <v>1.4104985315986501E-9</v>
      </c>
    </row>
    <row r="209" spans="2:21" s="133" customFormat="1">
      <c r="B209" s="85" t="s">
        <v>814</v>
      </c>
      <c r="C209" s="82" t="s">
        <v>815</v>
      </c>
      <c r="D209" s="95" t="s">
        <v>130</v>
      </c>
      <c r="E209" s="95" t="s">
        <v>336</v>
      </c>
      <c r="F209" s="82" t="s">
        <v>816</v>
      </c>
      <c r="G209" s="95" t="s">
        <v>817</v>
      </c>
      <c r="H209" s="82" t="s">
        <v>641</v>
      </c>
      <c r="I209" s="82" t="s">
        <v>170</v>
      </c>
      <c r="J209" s="82"/>
      <c r="K209" s="92">
        <v>5.84</v>
      </c>
      <c r="L209" s="95" t="s">
        <v>174</v>
      </c>
      <c r="M209" s="96">
        <v>4.4500000000000005E-2</v>
      </c>
      <c r="N209" s="96">
        <v>3.4499999999999996E-2</v>
      </c>
      <c r="O209" s="92">
        <v>274000</v>
      </c>
      <c r="P209" s="94">
        <v>110.11</v>
      </c>
      <c r="Q209" s="82"/>
      <c r="R209" s="92">
        <v>301.70139</v>
      </c>
      <c r="S209" s="93">
        <v>8.5625000000000002E-4</v>
      </c>
      <c r="T209" s="93">
        <v>2.7008053659758413E-3</v>
      </c>
      <c r="U209" s="93">
        <f>R209/'סכום נכסי הקרן'!$C$42</f>
        <v>5.0064631479561383E-4</v>
      </c>
    </row>
    <row r="210" spans="2:21" s="133" customFormat="1">
      <c r="B210" s="85" t="s">
        <v>818</v>
      </c>
      <c r="C210" s="82" t="s">
        <v>819</v>
      </c>
      <c r="D210" s="95" t="s">
        <v>130</v>
      </c>
      <c r="E210" s="95" t="s">
        <v>336</v>
      </c>
      <c r="F210" s="82" t="s">
        <v>644</v>
      </c>
      <c r="G210" s="95" t="s">
        <v>645</v>
      </c>
      <c r="H210" s="82" t="s">
        <v>641</v>
      </c>
      <c r="I210" s="82" t="s">
        <v>170</v>
      </c>
      <c r="J210" s="82"/>
      <c r="K210" s="92">
        <v>1.82</v>
      </c>
      <c r="L210" s="95" t="s">
        <v>174</v>
      </c>
      <c r="M210" s="96">
        <v>3.3000000000000002E-2</v>
      </c>
      <c r="N210" s="96">
        <v>2.3400000000000004E-2</v>
      </c>
      <c r="O210" s="92">
        <v>69766.75</v>
      </c>
      <c r="P210" s="94">
        <v>102.18</v>
      </c>
      <c r="Q210" s="82"/>
      <c r="R210" s="92">
        <v>71.287669999999991</v>
      </c>
      <c r="S210" s="93">
        <v>1.2246076581599747E-4</v>
      </c>
      <c r="T210" s="93">
        <v>6.3816120192192356E-4</v>
      </c>
      <c r="U210" s="93">
        <f>R210/'סכום נכסי הקרן'!$C$42</f>
        <v>1.1829547512481076E-4</v>
      </c>
    </row>
    <row r="211" spans="2:21" s="133" customFormat="1">
      <c r="B211" s="85" t="s">
        <v>820</v>
      </c>
      <c r="C211" s="82" t="s">
        <v>821</v>
      </c>
      <c r="D211" s="95" t="s">
        <v>130</v>
      </c>
      <c r="E211" s="95" t="s">
        <v>336</v>
      </c>
      <c r="F211" s="82" t="s">
        <v>651</v>
      </c>
      <c r="G211" s="95" t="s">
        <v>481</v>
      </c>
      <c r="H211" s="82" t="s">
        <v>641</v>
      </c>
      <c r="I211" s="82" t="s">
        <v>340</v>
      </c>
      <c r="J211" s="82"/>
      <c r="K211" s="92">
        <v>2.1300000000000003</v>
      </c>
      <c r="L211" s="95" t="s">
        <v>174</v>
      </c>
      <c r="M211" s="96">
        <v>0.06</v>
      </c>
      <c r="N211" s="96">
        <v>1.9500000000000003E-2</v>
      </c>
      <c r="O211" s="92">
        <v>274697.59999999998</v>
      </c>
      <c r="P211" s="94">
        <v>110.33</v>
      </c>
      <c r="Q211" s="82"/>
      <c r="R211" s="92">
        <v>303.07385999999997</v>
      </c>
      <c r="S211" s="93">
        <v>5.0209936763075461E-4</v>
      </c>
      <c r="T211" s="93">
        <v>2.7130916015170193E-3</v>
      </c>
      <c r="U211" s="93">
        <f>R211/'סכום נכסי הקרן'!$C$42</f>
        <v>5.0292380528933517E-4</v>
      </c>
    </row>
    <row r="212" spans="2:21" s="133" customFormat="1">
      <c r="B212" s="85" t="s">
        <v>822</v>
      </c>
      <c r="C212" s="82" t="s">
        <v>823</v>
      </c>
      <c r="D212" s="95" t="s">
        <v>130</v>
      </c>
      <c r="E212" s="95" t="s">
        <v>336</v>
      </c>
      <c r="F212" s="82" t="s">
        <v>651</v>
      </c>
      <c r="G212" s="95" t="s">
        <v>481</v>
      </c>
      <c r="H212" s="82" t="s">
        <v>641</v>
      </c>
      <c r="I212" s="82" t="s">
        <v>340</v>
      </c>
      <c r="J212" s="82"/>
      <c r="K212" s="92">
        <v>4.05</v>
      </c>
      <c r="L212" s="95" t="s">
        <v>174</v>
      </c>
      <c r="M212" s="96">
        <v>5.9000000000000004E-2</v>
      </c>
      <c r="N212" s="96">
        <v>2.7000000000000003E-2</v>
      </c>
      <c r="O212" s="92">
        <v>4274</v>
      </c>
      <c r="P212" s="94">
        <v>115.07</v>
      </c>
      <c r="Q212" s="82"/>
      <c r="R212" s="92">
        <v>4.9180900000000003</v>
      </c>
      <c r="S212" s="93">
        <v>4.8057624172287821E-6</v>
      </c>
      <c r="T212" s="93">
        <v>4.4026326369766236E-5</v>
      </c>
      <c r="U212" s="93">
        <f>R212/'סכום נכסי הקרן'!$C$42</f>
        <v>8.161127909729419E-6</v>
      </c>
    </row>
    <row r="213" spans="2:21" s="133" customFormat="1">
      <c r="B213" s="85" t="s">
        <v>824</v>
      </c>
      <c r="C213" s="82" t="s">
        <v>825</v>
      </c>
      <c r="D213" s="95" t="s">
        <v>130</v>
      </c>
      <c r="E213" s="95" t="s">
        <v>336</v>
      </c>
      <c r="F213" s="82" t="s">
        <v>654</v>
      </c>
      <c r="G213" s="95" t="s">
        <v>382</v>
      </c>
      <c r="H213" s="82" t="s">
        <v>641</v>
      </c>
      <c r="I213" s="82" t="s">
        <v>340</v>
      </c>
      <c r="J213" s="82"/>
      <c r="K213" s="92">
        <v>4.53</v>
      </c>
      <c r="L213" s="95" t="s">
        <v>174</v>
      </c>
      <c r="M213" s="96">
        <v>6.9000000000000006E-2</v>
      </c>
      <c r="N213" s="96">
        <v>6.4600000000000005E-2</v>
      </c>
      <c r="O213" s="92">
        <v>357114</v>
      </c>
      <c r="P213" s="94">
        <v>105.01</v>
      </c>
      <c r="Q213" s="82"/>
      <c r="R213" s="92">
        <v>375.00540000000001</v>
      </c>
      <c r="S213" s="93">
        <v>5.3980509733796275E-4</v>
      </c>
      <c r="T213" s="93">
        <v>3.3570166733070633E-3</v>
      </c>
      <c r="U213" s="93">
        <f>R213/'סכום נכסי הקרן'!$C$42</f>
        <v>6.222877247547817E-4</v>
      </c>
    </row>
    <row r="214" spans="2:21" s="133" customFormat="1">
      <c r="B214" s="85" t="s">
        <v>826</v>
      </c>
      <c r="C214" s="82" t="s">
        <v>827</v>
      </c>
      <c r="D214" s="95" t="s">
        <v>130</v>
      </c>
      <c r="E214" s="95" t="s">
        <v>336</v>
      </c>
      <c r="F214" s="82" t="s">
        <v>828</v>
      </c>
      <c r="G214" s="95" t="s">
        <v>382</v>
      </c>
      <c r="H214" s="82" t="s">
        <v>641</v>
      </c>
      <c r="I214" s="82" t="s">
        <v>170</v>
      </c>
      <c r="J214" s="82"/>
      <c r="K214" s="92">
        <v>4.24</v>
      </c>
      <c r="L214" s="95" t="s">
        <v>174</v>
      </c>
      <c r="M214" s="96">
        <v>4.5999999999999999E-2</v>
      </c>
      <c r="N214" s="96">
        <v>5.1299999999999998E-2</v>
      </c>
      <c r="O214" s="92">
        <v>184205.95</v>
      </c>
      <c r="P214" s="94">
        <v>98.07</v>
      </c>
      <c r="Q214" s="82"/>
      <c r="R214" s="92">
        <v>180.65078</v>
      </c>
      <c r="S214" s="93">
        <v>7.4577307692307699E-4</v>
      </c>
      <c r="T214" s="93">
        <v>1.6171705274268748E-3</v>
      </c>
      <c r="U214" s="93">
        <f>R214/'סכום נכסי הקרן'!$C$42</f>
        <v>2.9977371755547156E-4</v>
      </c>
    </row>
    <row r="215" spans="2:21" s="133" customFormat="1">
      <c r="B215" s="85" t="s">
        <v>829</v>
      </c>
      <c r="C215" s="82" t="s">
        <v>830</v>
      </c>
      <c r="D215" s="95" t="s">
        <v>130</v>
      </c>
      <c r="E215" s="95" t="s">
        <v>336</v>
      </c>
      <c r="F215" s="82" t="s">
        <v>668</v>
      </c>
      <c r="G215" s="95" t="s">
        <v>382</v>
      </c>
      <c r="H215" s="82" t="s">
        <v>641</v>
      </c>
      <c r="I215" s="82" t="s">
        <v>170</v>
      </c>
      <c r="J215" s="82"/>
      <c r="K215" s="92">
        <v>0.17</v>
      </c>
      <c r="L215" s="95" t="s">
        <v>174</v>
      </c>
      <c r="M215" s="96">
        <v>3.0299999999999997E-2</v>
      </c>
      <c r="N215" s="96">
        <v>1.49E-2</v>
      </c>
      <c r="O215" s="92">
        <v>12059.2</v>
      </c>
      <c r="P215" s="94">
        <v>100.5</v>
      </c>
      <c r="Q215" s="82"/>
      <c r="R215" s="92">
        <v>12.1195</v>
      </c>
      <c r="S215" s="93">
        <v>7.2338648917127766E-5</v>
      </c>
      <c r="T215" s="93">
        <v>1.0849274056358909E-4</v>
      </c>
      <c r="U215" s="93">
        <f>R215/'סכום נכסי הקרן'!$C$42</f>
        <v>2.0111219945540992E-5</v>
      </c>
    </row>
    <row r="216" spans="2:21" s="133" customFormat="1">
      <c r="B216" s="85" t="s">
        <v>831</v>
      </c>
      <c r="C216" s="82" t="s">
        <v>832</v>
      </c>
      <c r="D216" s="95" t="s">
        <v>130</v>
      </c>
      <c r="E216" s="95" t="s">
        <v>336</v>
      </c>
      <c r="F216" s="82" t="s">
        <v>833</v>
      </c>
      <c r="G216" s="95" t="s">
        <v>645</v>
      </c>
      <c r="H216" s="82" t="s">
        <v>834</v>
      </c>
      <c r="I216" s="82" t="s">
        <v>170</v>
      </c>
      <c r="J216" s="82"/>
      <c r="K216" s="92">
        <v>1.6099999999999999</v>
      </c>
      <c r="L216" s="95" t="s">
        <v>174</v>
      </c>
      <c r="M216" s="96">
        <v>4.2999999999999997E-2</v>
      </c>
      <c r="N216" s="96">
        <v>2.9900000000000003E-2</v>
      </c>
      <c r="O216" s="92">
        <v>202281.94</v>
      </c>
      <c r="P216" s="94">
        <v>102.5</v>
      </c>
      <c r="Q216" s="82"/>
      <c r="R216" s="92">
        <v>207.33899</v>
      </c>
      <c r="S216" s="93">
        <v>4.6704084234150189E-4</v>
      </c>
      <c r="T216" s="93">
        <v>1.8560811296494568E-3</v>
      </c>
      <c r="U216" s="93">
        <f>R216/'סכום נכסי הקרן'!$C$42</f>
        <v>3.4406040110370259E-4</v>
      </c>
    </row>
    <row r="217" spans="2:21" s="133" customFormat="1">
      <c r="B217" s="85" t="s">
        <v>835</v>
      </c>
      <c r="C217" s="82" t="s">
        <v>836</v>
      </c>
      <c r="D217" s="95" t="s">
        <v>130</v>
      </c>
      <c r="E217" s="95" t="s">
        <v>336</v>
      </c>
      <c r="F217" s="82" t="s">
        <v>833</v>
      </c>
      <c r="G217" s="95" t="s">
        <v>645</v>
      </c>
      <c r="H217" s="82" t="s">
        <v>834</v>
      </c>
      <c r="I217" s="82" t="s">
        <v>170</v>
      </c>
      <c r="J217" s="82"/>
      <c r="K217" s="92">
        <v>2.0699999999999998</v>
      </c>
      <c r="L217" s="95" t="s">
        <v>174</v>
      </c>
      <c r="M217" s="96">
        <v>4.2500000000000003E-2</v>
      </c>
      <c r="N217" s="96">
        <v>3.32E-2</v>
      </c>
      <c r="O217" s="92">
        <v>168235.8</v>
      </c>
      <c r="P217" s="94">
        <v>103.68</v>
      </c>
      <c r="Q217" s="82"/>
      <c r="R217" s="92">
        <v>174.42688000000001</v>
      </c>
      <c r="S217" s="93">
        <v>2.7722624460784455E-4</v>
      </c>
      <c r="T217" s="93">
        <v>1.561454700206798E-3</v>
      </c>
      <c r="U217" s="93">
        <f>R217/'סכום נכסי הקרן'!$C$42</f>
        <v>2.8944571542509882E-4</v>
      </c>
    </row>
    <row r="218" spans="2:21" s="133" customFormat="1">
      <c r="B218" s="85" t="s">
        <v>837</v>
      </c>
      <c r="C218" s="82" t="s">
        <v>838</v>
      </c>
      <c r="D218" s="95" t="s">
        <v>130</v>
      </c>
      <c r="E218" s="95" t="s">
        <v>336</v>
      </c>
      <c r="F218" s="82" t="s">
        <v>833</v>
      </c>
      <c r="G218" s="95" t="s">
        <v>645</v>
      </c>
      <c r="H218" s="82" t="s">
        <v>834</v>
      </c>
      <c r="I218" s="82" t="s">
        <v>170</v>
      </c>
      <c r="J218" s="82"/>
      <c r="K218" s="92">
        <v>2.4300000000000006</v>
      </c>
      <c r="L218" s="95" t="s">
        <v>174</v>
      </c>
      <c r="M218" s="96">
        <v>3.7000000000000005E-2</v>
      </c>
      <c r="N218" s="96">
        <v>3.3099999999999997E-2</v>
      </c>
      <c r="O218" s="92">
        <v>331000</v>
      </c>
      <c r="P218" s="94">
        <v>102.52</v>
      </c>
      <c r="Q218" s="82"/>
      <c r="R218" s="92">
        <v>339.34121999999996</v>
      </c>
      <c r="S218" s="93">
        <v>1.4001387025621057E-3</v>
      </c>
      <c r="T218" s="93">
        <v>3.0377539456241435E-3</v>
      </c>
      <c r="U218" s="93">
        <f>R218/'סכום נכסי הקרן'!$C$42</f>
        <v>5.6310622649517002E-4</v>
      </c>
    </row>
    <row r="219" spans="2:21" s="133" customFormat="1">
      <c r="B219" s="85" t="s">
        <v>839</v>
      </c>
      <c r="C219" s="82" t="s">
        <v>840</v>
      </c>
      <c r="D219" s="95" t="s">
        <v>130</v>
      </c>
      <c r="E219" s="95" t="s">
        <v>336</v>
      </c>
      <c r="F219" s="82" t="s">
        <v>841</v>
      </c>
      <c r="G219" s="95" t="s">
        <v>645</v>
      </c>
      <c r="H219" s="82" t="s">
        <v>834</v>
      </c>
      <c r="I219" s="82" t="s">
        <v>340</v>
      </c>
      <c r="J219" s="82"/>
      <c r="K219" s="92">
        <v>1.4200000000000002</v>
      </c>
      <c r="L219" s="95" t="s">
        <v>174</v>
      </c>
      <c r="M219" s="96">
        <v>4.7E-2</v>
      </c>
      <c r="N219" s="96">
        <v>2.3599999999999999E-2</v>
      </c>
      <c r="O219" s="92">
        <v>52000</v>
      </c>
      <c r="P219" s="94">
        <v>104.9</v>
      </c>
      <c r="Q219" s="82"/>
      <c r="R219" s="92">
        <v>54.548000000000002</v>
      </c>
      <c r="S219" s="93">
        <v>4.7210923881464267E-4</v>
      </c>
      <c r="T219" s="93">
        <v>4.8830908967058522E-4</v>
      </c>
      <c r="U219" s="93">
        <f>R219/'סכום נכסי הקרן'!$C$42</f>
        <v>9.0517498707815496E-5</v>
      </c>
    </row>
    <row r="220" spans="2:21" s="133" customFormat="1">
      <c r="B220" s="81"/>
      <c r="C220" s="82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92"/>
      <c r="P220" s="94"/>
      <c r="Q220" s="82"/>
      <c r="R220" s="82"/>
      <c r="S220" s="82"/>
      <c r="T220" s="93"/>
      <c r="U220" s="82"/>
    </row>
    <row r="221" spans="2:21" s="133" customFormat="1">
      <c r="B221" s="100" t="s">
        <v>52</v>
      </c>
      <c r="C221" s="80"/>
      <c r="D221" s="80"/>
      <c r="E221" s="80"/>
      <c r="F221" s="80"/>
      <c r="G221" s="80"/>
      <c r="H221" s="80"/>
      <c r="I221" s="80"/>
      <c r="J221" s="80"/>
      <c r="K221" s="89">
        <v>5.0340273005699876</v>
      </c>
      <c r="L221" s="80"/>
      <c r="M221" s="80"/>
      <c r="N221" s="102">
        <v>5.4519731597733559E-2</v>
      </c>
      <c r="O221" s="89"/>
      <c r="P221" s="91"/>
      <c r="Q221" s="80"/>
      <c r="R221" s="89">
        <v>2447.39066</v>
      </c>
      <c r="S221" s="80"/>
      <c r="T221" s="90">
        <v>2.190883451735889E-2</v>
      </c>
      <c r="U221" s="90">
        <f>R221/'סכום נכסי הקרן'!$C$42</f>
        <v>4.0612246260920606E-3</v>
      </c>
    </row>
    <row r="222" spans="2:21" s="133" customFormat="1">
      <c r="B222" s="85" t="s">
        <v>842</v>
      </c>
      <c r="C222" s="82" t="s">
        <v>843</v>
      </c>
      <c r="D222" s="95" t="s">
        <v>130</v>
      </c>
      <c r="E222" s="95" t="s">
        <v>336</v>
      </c>
      <c r="F222" s="82" t="s">
        <v>844</v>
      </c>
      <c r="G222" s="95" t="s">
        <v>845</v>
      </c>
      <c r="H222" s="82" t="s">
        <v>396</v>
      </c>
      <c r="I222" s="82" t="s">
        <v>340</v>
      </c>
      <c r="J222" s="82"/>
      <c r="K222" s="92">
        <v>3.9299999999999988</v>
      </c>
      <c r="L222" s="95" t="s">
        <v>174</v>
      </c>
      <c r="M222" s="96">
        <v>3.49E-2</v>
      </c>
      <c r="N222" s="96">
        <v>4.53E-2</v>
      </c>
      <c r="O222" s="92">
        <v>775860</v>
      </c>
      <c r="P222" s="94">
        <v>95.15</v>
      </c>
      <c r="Q222" s="82"/>
      <c r="R222" s="92">
        <v>738.23077000000001</v>
      </c>
      <c r="S222" s="93">
        <v>4.9235100045880674E-4</v>
      </c>
      <c r="T222" s="93">
        <v>6.6085795128238466E-3</v>
      </c>
      <c r="U222" s="93">
        <f>R222/'סכום נכסי הקרן'!$C$42</f>
        <v>1.2250275494893423E-3</v>
      </c>
    </row>
    <row r="223" spans="2:21" s="133" customFormat="1">
      <c r="B223" s="85" t="s">
        <v>846</v>
      </c>
      <c r="C223" s="82" t="s">
        <v>847</v>
      </c>
      <c r="D223" s="95" t="s">
        <v>130</v>
      </c>
      <c r="E223" s="95" t="s">
        <v>336</v>
      </c>
      <c r="F223" s="82" t="s">
        <v>848</v>
      </c>
      <c r="G223" s="95" t="s">
        <v>817</v>
      </c>
      <c r="H223" s="82" t="s">
        <v>552</v>
      </c>
      <c r="I223" s="82" t="s">
        <v>170</v>
      </c>
      <c r="J223" s="82"/>
      <c r="K223" s="92">
        <v>5.7900000000000009</v>
      </c>
      <c r="L223" s="95" t="s">
        <v>174</v>
      </c>
      <c r="M223" s="96">
        <v>4.6900000000000004E-2</v>
      </c>
      <c r="N223" s="96">
        <v>5.9699999999999996E-2</v>
      </c>
      <c r="O223" s="92">
        <v>1569654</v>
      </c>
      <c r="P223" s="94">
        <v>95.01</v>
      </c>
      <c r="Q223" s="82"/>
      <c r="R223" s="92">
        <v>1491.32825</v>
      </c>
      <c r="S223" s="93">
        <v>8.090528747552333E-4</v>
      </c>
      <c r="T223" s="93">
        <v>1.3350244558141947E-2</v>
      </c>
      <c r="U223" s="93">
        <f>R223/'סכום נכסי הקרן'!$C$42</f>
        <v>2.4747250667724527E-3</v>
      </c>
    </row>
    <row r="224" spans="2:21" s="133" customFormat="1">
      <c r="B224" s="85" t="s">
        <v>849</v>
      </c>
      <c r="C224" s="82" t="s">
        <v>850</v>
      </c>
      <c r="D224" s="95" t="s">
        <v>130</v>
      </c>
      <c r="E224" s="95" t="s">
        <v>336</v>
      </c>
      <c r="F224" s="82" t="s">
        <v>651</v>
      </c>
      <c r="G224" s="95" t="s">
        <v>481</v>
      </c>
      <c r="H224" s="82" t="s">
        <v>641</v>
      </c>
      <c r="I224" s="82" t="s">
        <v>340</v>
      </c>
      <c r="J224" s="82"/>
      <c r="K224" s="92">
        <v>3.5999999999999992</v>
      </c>
      <c r="L224" s="95" t="s">
        <v>174</v>
      </c>
      <c r="M224" s="96">
        <v>6.7000000000000004E-2</v>
      </c>
      <c r="N224" s="96">
        <v>5.0300000000000004E-2</v>
      </c>
      <c r="O224" s="92">
        <v>222709</v>
      </c>
      <c r="P224" s="94">
        <v>97.81</v>
      </c>
      <c r="Q224" s="82"/>
      <c r="R224" s="92">
        <v>217.83164000000002</v>
      </c>
      <c r="S224" s="93">
        <v>1.8492863471386212E-4</v>
      </c>
      <c r="T224" s="93">
        <v>1.9500104463930968E-3</v>
      </c>
      <c r="U224" s="93">
        <f>R224/'סכום נכסי הקרן'!$C$42</f>
        <v>3.6147200983026567E-4</v>
      </c>
    </row>
    <row r="225" spans="2:11" s="133" customFormat="1">
      <c r="B225" s="134"/>
    </row>
    <row r="226" spans="2:11" s="133" customFormat="1">
      <c r="B226" s="134"/>
    </row>
    <row r="227" spans="2:11" s="133" customFormat="1">
      <c r="B227" s="134"/>
    </row>
    <row r="228" spans="2:11" s="133" customFormat="1">
      <c r="B228" s="135" t="s">
        <v>265</v>
      </c>
      <c r="C228" s="138"/>
      <c r="D228" s="138"/>
      <c r="E228" s="138"/>
      <c r="F228" s="138"/>
      <c r="G228" s="138"/>
      <c r="H228" s="138"/>
      <c r="I228" s="138"/>
      <c r="J228" s="138"/>
      <c r="K228" s="138"/>
    </row>
    <row r="229" spans="2:11" s="133" customFormat="1">
      <c r="B229" s="135" t="s">
        <v>122</v>
      </c>
      <c r="C229" s="138"/>
      <c r="D229" s="138"/>
      <c r="E229" s="138"/>
      <c r="F229" s="138"/>
      <c r="G229" s="138"/>
      <c r="H229" s="138"/>
      <c r="I229" s="138"/>
      <c r="J229" s="138"/>
      <c r="K229" s="138"/>
    </row>
    <row r="230" spans="2:11" s="133" customFormat="1">
      <c r="B230" s="135" t="s">
        <v>248</v>
      </c>
      <c r="C230" s="138"/>
      <c r="D230" s="138"/>
      <c r="E230" s="138"/>
      <c r="F230" s="138"/>
      <c r="G230" s="138"/>
      <c r="H230" s="138"/>
      <c r="I230" s="138"/>
      <c r="J230" s="138"/>
      <c r="K230" s="138"/>
    </row>
    <row r="231" spans="2:11" s="133" customFormat="1">
      <c r="B231" s="135" t="s">
        <v>256</v>
      </c>
      <c r="C231" s="138"/>
      <c r="D231" s="138"/>
      <c r="E231" s="138"/>
      <c r="F231" s="138"/>
      <c r="G231" s="138"/>
      <c r="H231" s="138"/>
      <c r="I231" s="138"/>
      <c r="J231" s="138"/>
      <c r="K231" s="138"/>
    </row>
    <row r="232" spans="2:11" s="133" customFormat="1">
      <c r="B232" s="193" t="s">
        <v>261</v>
      </c>
      <c r="C232" s="193"/>
      <c r="D232" s="193"/>
      <c r="E232" s="193"/>
      <c r="F232" s="193"/>
      <c r="G232" s="193"/>
      <c r="H232" s="193"/>
      <c r="I232" s="193"/>
      <c r="J232" s="193"/>
      <c r="K232" s="193"/>
    </row>
    <row r="233" spans="2:11" s="133" customFormat="1">
      <c r="B233" s="134"/>
    </row>
    <row r="234" spans="2:11" s="133" customFormat="1">
      <c r="B234" s="134"/>
    </row>
    <row r="235" spans="2:11" s="133" customFormat="1">
      <c r="B235" s="134"/>
    </row>
    <row r="236" spans="2:11" s="133" customFormat="1">
      <c r="B236" s="134"/>
    </row>
    <row r="237" spans="2:11" s="133" customFormat="1">
      <c r="B237" s="134"/>
    </row>
    <row r="238" spans="2:11" s="133" customFormat="1">
      <c r="B238" s="134"/>
    </row>
    <row r="239" spans="2:11" s="133" customFormat="1">
      <c r="B239" s="134"/>
    </row>
    <row r="240" spans="2:11" s="133" customFormat="1">
      <c r="B240" s="134"/>
    </row>
    <row r="241" spans="2:2" s="133" customFormat="1">
      <c r="B241" s="134"/>
    </row>
    <row r="242" spans="2:2" s="133" customFormat="1">
      <c r="B242" s="134"/>
    </row>
    <row r="243" spans="2:2" s="133" customFormat="1">
      <c r="B243" s="134"/>
    </row>
    <row r="244" spans="2:2" s="133" customFormat="1">
      <c r="B244" s="134"/>
    </row>
    <row r="245" spans="2:2" s="133" customFormat="1">
      <c r="B245" s="134"/>
    </row>
    <row r="246" spans="2:2" s="133" customFormat="1">
      <c r="B246" s="134"/>
    </row>
    <row r="247" spans="2:2" s="133" customFormat="1">
      <c r="B247" s="134"/>
    </row>
    <row r="248" spans="2:2" s="133" customFormat="1">
      <c r="B248" s="134"/>
    </row>
    <row r="249" spans="2:2" s="133" customFormat="1">
      <c r="B249" s="134"/>
    </row>
    <row r="250" spans="2:2" s="133" customFormat="1">
      <c r="B250" s="134"/>
    </row>
    <row r="251" spans="2:2" s="133" customFormat="1">
      <c r="B251" s="134"/>
    </row>
    <row r="252" spans="2:2" s="133" customFormat="1">
      <c r="B252" s="134"/>
    </row>
    <row r="253" spans="2:2" s="133" customFormat="1">
      <c r="B253" s="134"/>
    </row>
    <row r="254" spans="2:2" s="133" customFormat="1">
      <c r="B254" s="134"/>
    </row>
    <row r="255" spans="2:2" s="133" customFormat="1">
      <c r="B255" s="134"/>
    </row>
    <row r="256" spans="2:2" s="133" customFormat="1">
      <c r="B256" s="134"/>
    </row>
    <row r="257" spans="2:2" s="133" customFormat="1">
      <c r="B257" s="134"/>
    </row>
    <row r="258" spans="2:2" s="133" customFormat="1">
      <c r="B258" s="134"/>
    </row>
    <row r="259" spans="2:2" s="133" customFormat="1">
      <c r="B259" s="134"/>
    </row>
    <row r="260" spans="2:2" s="133" customFormat="1">
      <c r="B260" s="134"/>
    </row>
    <row r="261" spans="2:2" s="133" customFormat="1">
      <c r="B261" s="134"/>
    </row>
    <row r="262" spans="2:2" s="133" customFormat="1">
      <c r="B262" s="134"/>
    </row>
    <row r="263" spans="2:2" s="133" customFormat="1">
      <c r="B263" s="134"/>
    </row>
    <row r="264" spans="2:2" s="133" customFormat="1">
      <c r="B264" s="134"/>
    </row>
    <row r="265" spans="2:2" s="133" customFormat="1">
      <c r="B265" s="134"/>
    </row>
    <row r="266" spans="2:2" s="133" customFormat="1">
      <c r="B266" s="134"/>
    </row>
    <row r="267" spans="2:2" s="133" customFormat="1">
      <c r="B267" s="134"/>
    </row>
    <row r="268" spans="2:2" s="133" customFormat="1">
      <c r="B268" s="134"/>
    </row>
    <row r="269" spans="2:2" s="133" customFormat="1">
      <c r="B269" s="134"/>
    </row>
    <row r="270" spans="2:2" s="133" customFormat="1">
      <c r="B270" s="134"/>
    </row>
    <row r="271" spans="2:2" s="133" customFormat="1">
      <c r="B271" s="134"/>
    </row>
    <row r="272" spans="2:2" s="133" customFormat="1">
      <c r="B272" s="134"/>
    </row>
    <row r="273" spans="2:6" s="133" customFormat="1">
      <c r="B273" s="134"/>
    </row>
    <row r="274" spans="2:6" s="133" customFormat="1">
      <c r="B274" s="134"/>
    </row>
    <row r="275" spans="2:6" s="133" customFormat="1">
      <c r="B275" s="134"/>
    </row>
    <row r="276" spans="2:6" s="133" customFormat="1">
      <c r="B276" s="134"/>
    </row>
    <row r="277" spans="2:6" s="133" customFormat="1">
      <c r="B277" s="134"/>
    </row>
    <row r="278" spans="2:6" s="133" customFormat="1">
      <c r="B278" s="134"/>
    </row>
    <row r="279" spans="2:6" s="133" customFormat="1">
      <c r="B279" s="134"/>
    </row>
    <row r="280" spans="2:6" s="133" customFormat="1">
      <c r="B280" s="134"/>
    </row>
    <row r="281" spans="2:6" s="133" customFormat="1">
      <c r="B281" s="134"/>
    </row>
    <row r="282" spans="2:6" s="133" customFormat="1">
      <c r="B282" s="134"/>
    </row>
    <row r="283" spans="2:6">
      <c r="C283" s="1"/>
      <c r="D283" s="1"/>
      <c r="E283" s="1"/>
      <c r="F283" s="1"/>
    </row>
    <row r="284" spans="2:6">
      <c r="C284" s="1"/>
      <c r="D284" s="1"/>
      <c r="E284" s="1"/>
      <c r="F284" s="1"/>
    </row>
    <row r="285" spans="2:6">
      <c r="C285" s="1"/>
      <c r="D285" s="1"/>
      <c r="E285" s="1"/>
      <c r="F285" s="1"/>
    </row>
    <row r="286" spans="2:6">
      <c r="C286" s="1"/>
      <c r="D286" s="1"/>
      <c r="E286" s="1"/>
      <c r="F286" s="1"/>
    </row>
    <row r="287" spans="2:6">
      <c r="C287" s="1"/>
      <c r="D287" s="1"/>
      <c r="E287" s="1"/>
      <c r="F287" s="1"/>
    </row>
    <row r="288" spans="2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2"/>
      <c r="C796" s="1"/>
      <c r="D796" s="1"/>
      <c r="E796" s="1"/>
      <c r="F796" s="1"/>
    </row>
    <row r="797" spans="2:6">
      <c r="B797" s="4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232:K232"/>
  </mergeCells>
  <phoneticPr fontId="4" type="noConversion"/>
  <conditionalFormatting sqref="B12:B224">
    <cfRule type="cellIs" dxfId="12" priority="2" operator="equal">
      <formula>"NR3"</formula>
    </cfRule>
  </conditionalFormatting>
  <conditionalFormatting sqref="B12:B224">
    <cfRule type="containsText" dxfId="11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$AZ$7:$AZ$24</formula1>
    </dataValidation>
    <dataValidation allowBlank="1" showInputMessage="1" showErrorMessage="1" sqref="H2 B34 Q9 B36 B230 B232"/>
    <dataValidation type="list" allowBlank="1" showInputMessage="1" showErrorMessage="1" sqref="I12:I35 I233:I828 I37:I231">
      <formula1>$BB$7:$BB$10</formula1>
    </dataValidation>
    <dataValidation type="list" allowBlank="1" showInputMessage="1" showErrorMessage="1" sqref="E12:E35 E233:E822 E37:E231">
      <formula1>$AX$7:$AX$24</formula1>
    </dataValidation>
    <dataValidation type="list" allowBlank="1" showInputMessage="1" showErrorMessage="1" sqref="L12:L828">
      <formula1>$BC$7:$BC$20</formula1>
    </dataValidation>
    <dataValidation type="list" allowBlank="1" showInputMessage="1" showErrorMessage="1" sqref="G12:G35 G233:G555 G37:G231">
      <formula1>$AZ$7:$AZ$29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AX363"/>
  <sheetViews>
    <sheetView rightToLeft="1" zoomScale="90" zoomScaleNormal="90" workbookViewId="0">
      <pane ySplit="10" topLeftCell="A11" activePane="bottomLeft" state="frozen"/>
      <selection pane="bottomLeft" activeCell="C17" sqref="C17"/>
    </sheetView>
  </sheetViews>
  <sheetFormatPr defaultColWidth="9.140625" defaultRowHeight="18"/>
  <cols>
    <col min="1" max="1" width="6.28515625" style="1" customWidth="1"/>
    <col min="2" max="2" width="43.85546875" style="2" bestFit="1" customWidth="1"/>
    <col min="3" max="3" width="41.7109375" style="2" bestFit="1" customWidth="1"/>
    <col min="4" max="4" width="9.7109375" style="2" bestFit="1" customWidth="1"/>
    <col min="5" max="5" width="8" style="2" bestFit="1" customWidth="1"/>
    <col min="6" max="6" width="11.28515625" style="2" bestFit="1" customWidth="1"/>
    <col min="7" max="7" width="35.7109375" style="2" bestFit="1" customWidth="1"/>
    <col min="8" max="8" width="12.28515625" style="1" bestFit="1" customWidth="1"/>
    <col min="9" max="9" width="13.140625" style="1" bestFit="1" customWidth="1"/>
    <col min="10" max="10" width="10.7109375" style="1" bestFit="1" customWidth="1"/>
    <col min="11" max="11" width="8.28515625" style="1" bestFit="1" customWidth="1"/>
    <col min="12" max="12" width="10.140625" style="1" bestFit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6.85546875" style="1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50">
      <c r="B1" s="55" t="s">
        <v>189</v>
      </c>
      <c r="C1" s="76" t="s" vm="1">
        <v>266</v>
      </c>
    </row>
    <row r="2" spans="2:50">
      <c r="B2" s="55" t="s">
        <v>188</v>
      </c>
      <c r="C2" s="76" t="s">
        <v>267</v>
      </c>
    </row>
    <row r="3" spans="2:50">
      <c r="B3" s="55" t="s">
        <v>190</v>
      </c>
      <c r="C3" s="76" t="s">
        <v>268</v>
      </c>
    </row>
    <row r="4" spans="2:50">
      <c r="B4" s="55" t="s">
        <v>191</v>
      </c>
      <c r="C4" s="76">
        <v>2145</v>
      </c>
    </row>
    <row r="6" spans="2:50" ht="26.25" customHeight="1">
      <c r="B6" s="196" t="s">
        <v>219</v>
      </c>
      <c r="C6" s="197"/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8"/>
      <c r="AX6" s="3"/>
    </row>
    <row r="7" spans="2:50" ht="26.25" customHeight="1">
      <c r="B7" s="196" t="s">
        <v>99</v>
      </c>
      <c r="C7" s="197"/>
      <c r="D7" s="197"/>
      <c r="E7" s="197"/>
      <c r="F7" s="197"/>
      <c r="G7" s="197"/>
      <c r="H7" s="197"/>
      <c r="I7" s="197"/>
      <c r="J7" s="197"/>
      <c r="K7" s="197"/>
      <c r="L7" s="197"/>
      <c r="M7" s="197"/>
      <c r="N7" s="197"/>
      <c r="O7" s="198"/>
      <c r="AT7" s="3"/>
      <c r="AX7" s="3"/>
    </row>
    <row r="8" spans="2:50" s="3" customFormat="1" ht="78.75">
      <c r="B8" s="21" t="s">
        <v>125</v>
      </c>
      <c r="C8" s="29" t="s">
        <v>50</v>
      </c>
      <c r="D8" s="29" t="s">
        <v>129</v>
      </c>
      <c r="E8" s="29" t="s">
        <v>235</v>
      </c>
      <c r="F8" s="29" t="s">
        <v>127</v>
      </c>
      <c r="G8" s="29" t="s">
        <v>70</v>
      </c>
      <c r="H8" s="29" t="s">
        <v>111</v>
      </c>
      <c r="I8" s="12" t="s">
        <v>250</v>
      </c>
      <c r="J8" s="12" t="s">
        <v>249</v>
      </c>
      <c r="K8" s="29" t="s">
        <v>264</v>
      </c>
      <c r="L8" s="12" t="s">
        <v>67</v>
      </c>
      <c r="M8" s="12" t="s">
        <v>64</v>
      </c>
      <c r="N8" s="12" t="s">
        <v>192</v>
      </c>
      <c r="O8" s="13" t="s">
        <v>194</v>
      </c>
      <c r="AT8" s="1"/>
      <c r="AU8" s="1"/>
      <c r="AV8" s="1"/>
      <c r="AX8" s="4"/>
    </row>
    <row r="9" spans="2:50" s="3" customFormat="1" ht="24" customHeight="1">
      <c r="B9" s="14"/>
      <c r="C9" s="15"/>
      <c r="D9" s="15"/>
      <c r="E9" s="15"/>
      <c r="F9" s="15"/>
      <c r="G9" s="15"/>
      <c r="H9" s="15"/>
      <c r="I9" s="15" t="s">
        <v>257</v>
      </c>
      <c r="J9" s="15"/>
      <c r="K9" s="15" t="s">
        <v>253</v>
      </c>
      <c r="L9" s="15" t="s">
        <v>253</v>
      </c>
      <c r="M9" s="15" t="s">
        <v>20</v>
      </c>
      <c r="N9" s="15" t="s">
        <v>20</v>
      </c>
      <c r="O9" s="16" t="s">
        <v>20</v>
      </c>
      <c r="AT9" s="1"/>
      <c r="AV9" s="1"/>
      <c r="AX9" s="4"/>
    </row>
    <row r="10" spans="2:50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AT10" s="1"/>
      <c r="AU10" s="3"/>
      <c r="AV10" s="1"/>
      <c r="AX10" s="1"/>
    </row>
    <row r="11" spans="2:50" s="132" customFormat="1" ht="18" customHeight="1">
      <c r="B11" s="77" t="s">
        <v>32</v>
      </c>
      <c r="C11" s="78"/>
      <c r="D11" s="78"/>
      <c r="E11" s="78"/>
      <c r="F11" s="78"/>
      <c r="G11" s="78"/>
      <c r="H11" s="78"/>
      <c r="I11" s="86"/>
      <c r="J11" s="88"/>
      <c r="K11" s="86">
        <v>185.47302000000008</v>
      </c>
      <c r="L11" s="86">
        <v>84287.288510000057</v>
      </c>
      <c r="M11" s="78"/>
      <c r="N11" s="87">
        <v>1</v>
      </c>
      <c r="O11" s="87">
        <f>L11/'סכום נכסי הקרן'!$C$42</f>
        <v>0.13986717255974926</v>
      </c>
      <c r="AT11" s="133"/>
      <c r="AU11" s="137"/>
      <c r="AV11" s="133"/>
      <c r="AX11" s="133"/>
    </row>
    <row r="12" spans="2:50" s="133" customFormat="1" ht="20.25">
      <c r="B12" s="79" t="s">
        <v>244</v>
      </c>
      <c r="C12" s="80"/>
      <c r="D12" s="80"/>
      <c r="E12" s="80"/>
      <c r="F12" s="80"/>
      <c r="G12" s="80"/>
      <c r="H12" s="80"/>
      <c r="I12" s="89"/>
      <c r="J12" s="91"/>
      <c r="K12" s="89">
        <v>171.59536</v>
      </c>
      <c r="L12" s="89">
        <v>66199.250100000005</v>
      </c>
      <c r="M12" s="80"/>
      <c r="N12" s="90">
        <v>0.7854001625897119</v>
      </c>
      <c r="O12" s="90">
        <f>L12/'סכום נכסי הקרן'!$C$42</f>
        <v>0.10985170006939037</v>
      </c>
      <c r="AU12" s="132"/>
    </row>
    <row r="13" spans="2:50" s="133" customFormat="1">
      <c r="B13" s="100" t="s">
        <v>851</v>
      </c>
      <c r="C13" s="80"/>
      <c r="D13" s="80"/>
      <c r="E13" s="80"/>
      <c r="F13" s="80"/>
      <c r="G13" s="80"/>
      <c r="H13" s="80"/>
      <c r="I13" s="89"/>
      <c r="J13" s="91"/>
      <c r="K13" s="89">
        <v>117.9485</v>
      </c>
      <c r="L13" s="89">
        <v>49850.479340000013</v>
      </c>
      <c r="M13" s="80"/>
      <c r="N13" s="90">
        <v>0.59143531867305976</v>
      </c>
      <c r="O13" s="90">
        <f>L13/'סכום נכסי הקרן'!$C$42</f>
        <v>8.2722385774775142E-2</v>
      </c>
    </row>
    <row r="14" spans="2:50" s="133" customFormat="1">
      <c r="B14" s="85" t="s">
        <v>852</v>
      </c>
      <c r="C14" s="82" t="s">
        <v>853</v>
      </c>
      <c r="D14" s="95" t="s">
        <v>130</v>
      </c>
      <c r="E14" s="95" t="s">
        <v>336</v>
      </c>
      <c r="F14" s="82" t="s">
        <v>854</v>
      </c>
      <c r="G14" s="95" t="s">
        <v>855</v>
      </c>
      <c r="H14" s="95" t="s">
        <v>174</v>
      </c>
      <c r="I14" s="92">
        <v>5594.59</v>
      </c>
      <c r="J14" s="94">
        <v>20040</v>
      </c>
      <c r="K14" s="82"/>
      <c r="L14" s="92">
        <v>1121.1559199999999</v>
      </c>
      <c r="M14" s="93">
        <v>1.1054524614579317E-4</v>
      </c>
      <c r="N14" s="93">
        <v>1.3301601461138273E-2</v>
      </c>
      <c r="O14" s="93">
        <f>L14/'סכום נכסי הקרן'!$C$42</f>
        <v>1.8604573868860397E-3</v>
      </c>
    </row>
    <row r="15" spans="2:50" s="133" customFormat="1">
      <c r="B15" s="85" t="s">
        <v>856</v>
      </c>
      <c r="C15" s="82" t="s">
        <v>857</v>
      </c>
      <c r="D15" s="95" t="s">
        <v>130</v>
      </c>
      <c r="E15" s="95" t="s">
        <v>336</v>
      </c>
      <c r="F15" s="82" t="s">
        <v>395</v>
      </c>
      <c r="G15" s="95" t="s">
        <v>382</v>
      </c>
      <c r="H15" s="95" t="s">
        <v>174</v>
      </c>
      <c r="I15" s="92">
        <v>6755.38</v>
      </c>
      <c r="J15" s="94">
        <v>3778</v>
      </c>
      <c r="K15" s="82"/>
      <c r="L15" s="92">
        <v>255.21826000000001</v>
      </c>
      <c r="M15" s="93">
        <v>5.1375856257299543E-5</v>
      </c>
      <c r="N15" s="93">
        <v>3.0279567003714952E-3</v>
      </c>
      <c r="O15" s="93">
        <f>L15/'סכום נכסי הקרן'!$C$42</f>
        <v>4.2351174231430888E-4</v>
      </c>
    </row>
    <row r="16" spans="2:50" s="133" customFormat="1" ht="20.25">
      <c r="B16" s="85" t="s">
        <v>858</v>
      </c>
      <c r="C16" s="82" t="s">
        <v>859</v>
      </c>
      <c r="D16" s="95" t="s">
        <v>130</v>
      </c>
      <c r="E16" s="95" t="s">
        <v>336</v>
      </c>
      <c r="F16" s="82" t="s">
        <v>696</v>
      </c>
      <c r="G16" s="95" t="s">
        <v>697</v>
      </c>
      <c r="H16" s="95" t="s">
        <v>174</v>
      </c>
      <c r="I16" s="92">
        <v>3913</v>
      </c>
      <c r="J16" s="94">
        <v>42100</v>
      </c>
      <c r="K16" s="82"/>
      <c r="L16" s="92">
        <v>1647.373</v>
      </c>
      <c r="M16" s="93">
        <v>9.152535125923493E-5</v>
      </c>
      <c r="N16" s="93">
        <v>1.9544738348114633E-2</v>
      </c>
      <c r="O16" s="93">
        <f>L16/'סכום נכסי הקרן'!$C$42</f>
        <v>2.7336672911708981E-3</v>
      </c>
      <c r="AT16" s="132"/>
    </row>
    <row r="17" spans="2:15" s="133" customFormat="1">
      <c r="B17" s="85" t="s">
        <v>860</v>
      </c>
      <c r="C17" s="82" t="s">
        <v>861</v>
      </c>
      <c r="D17" s="95" t="s">
        <v>130</v>
      </c>
      <c r="E17" s="95" t="s">
        <v>336</v>
      </c>
      <c r="F17" s="82" t="s">
        <v>862</v>
      </c>
      <c r="G17" s="95" t="s">
        <v>382</v>
      </c>
      <c r="H17" s="95" t="s">
        <v>174</v>
      </c>
      <c r="I17" s="92">
        <v>8138</v>
      </c>
      <c r="J17" s="94">
        <v>3161</v>
      </c>
      <c r="K17" s="92">
        <v>5.2896999999999998</v>
      </c>
      <c r="L17" s="92">
        <v>262.53188</v>
      </c>
      <c r="M17" s="93">
        <v>4.7649641333104635E-5</v>
      </c>
      <c r="N17" s="93">
        <v>3.114726842456826E-3</v>
      </c>
      <c r="O17" s="93">
        <f>L17/'סכום נכסי הקרן'!$C$42</f>
        <v>4.3564803675039181E-4</v>
      </c>
    </row>
    <row r="18" spans="2:15" s="133" customFormat="1">
      <c r="B18" s="85" t="s">
        <v>863</v>
      </c>
      <c r="C18" s="82" t="s">
        <v>864</v>
      </c>
      <c r="D18" s="95" t="s">
        <v>130</v>
      </c>
      <c r="E18" s="95" t="s">
        <v>336</v>
      </c>
      <c r="F18" s="82" t="s">
        <v>403</v>
      </c>
      <c r="G18" s="95" t="s">
        <v>382</v>
      </c>
      <c r="H18" s="95" t="s">
        <v>174</v>
      </c>
      <c r="I18" s="92">
        <v>18057</v>
      </c>
      <c r="J18" s="94">
        <v>1878</v>
      </c>
      <c r="K18" s="82"/>
      <c r="L18" s="92">
        <v>339.11046000000005</v>
      </c>
      <c r="M18" s="93">
        <v>5.5486788852773262E-5</v>
      </c>
      <c r="N18" s="93">
        <v>4.0232692971226272E-3</v>
      </c>
      <c r="O18" s="93">
        <f>L18/'סכום נכסי הקרן'!$C$42</f>
        <v>5.6272330103499164E-4</v>
      </c>
    </row>
    <row r="19" spans="2:15" s="133" customFormat="1">
      <c r="B19" s="85" t="s">
        <v>865</v>
      </c>
      <c r="C19" s="82" t="s">
        <v>866</v>
      </c>
      <c r="D19" s="95" t="s">
        <v>130</v>
      </c>
      <c r="E19" s="95" t="s">
        <v>336</v>
      </c>
      <c r="F19" s="82" t="s">
        <v>412</v>
      </c>
      <c r="G19" s="95" t="s">
        <v>413</v>
      </c>
      <c r="H19" s="95" t="s">
        <v>174</v>
      </c>
      <c r="I19" s="92">
        <v>430051</v>
      </c>
      <c r="J19" s="94">
        <v>448</v>
      </c>
      <c r="K19" s="82"/>
      <c r="L19" s="92">
        <v>1926.6284800000001</v>
      </c>
      <c r="M19" s="93">
        <v>1.5550649629399844E-4</v>
      </c>
      <c r="N19" s="93">
        <v>2.2857877078005896E-2</v>
      </c>
      <c r="O19" s="93">
        <f>L19/'סכום נכסי הקרן'!$C$42</f>
        <v>3.1970666376189877E-3</v>
      </c>
    </row>
    <row r="20" spans="2:15" s="133" customFormat="1">
      <c r="B20" s="85" t="s">
        <v>867</v>
      </c>
      <c r="C20" s="82" t="s">
        <v>868</v>
      </c>
      <c r="D20" s="95" t="s">
        <v>130</v>
      </c>
      <c r="E20" s="95" t="s">
        <v>336</v>
      </c>
      <c r="F20" s="82" t="s">
        <v>371</v>
      </c>
      <c r="G20" s="95" t="s">
        <v>344</v>
      </c>
      <c r="H20" s="95" t="s">
        <v>174</v>
      </c>
      <c r="I20" s="92">
        <v>14743</v>
      </c>
      <c r="J20" s="94">
        <v>7390</v>
      </c>
      <c r="K20" s="82"/>
      <c r="L20" s="92">
        <v>1089.5076999999999</v>
      </c>
      <c r="M20" s="93">
        <v>1.46945022647255E-4</v>
      </c>
      <c r="N20" s="93">
        <v>1.2926121118141532E-2</v>
      </c>
      <c r="O20" s="93">
        <f>L20/'סכום נכסי הקרן'!$C$42</f>
        <v>1.8079400129593208E-3</v>
      </c>
    </row>
    <row r="21" spans="2:15" s="133" customFormat="1">
      <c r="B21" s="85" t="s">
        <v>869</v>
      </c>
      <c r="C21" s="82" t="s">
        <v>870</v>
      </c>
      <c r="D21" s="95" t="s">
        <v>130</v>
      </c>
      <c r="E21" s="95" t="s">
        <v>336</v>
      </c>
      <c r="F21" s="82" t="s">
        <v>651</v>
      </c>
      <c r="G21" s="95" t="s">
        <v>481</v>
      </c>
      <c r="H21" s="95" t="s">
        <v>174</v>
      </c>
      <c r="I21" s="92">
        <v>381470.99</v>
      </c>
      <c r="J21" s="94">
        <v>162.19999999999999</v>
      </c>
      <c r="K21" s="82"/>
      <c r="L21" s="92">
        <v>618.74594999999999</v>
      </c>
      <c r="M21" s="93">
        <v>1.1924386488359472E-4</v>
      </c>
      <c r="N21" s="93">
        <v>7.3409165360277355E-3</v>
      </c>
      <c r="O21" s="93">
        <f>L21/'סכום נכסי הקרן'!$C$42</f>
        <v>1.026753239891308E-3</v>
      </c>
    </row>
    <row r="22" spans="2:15" s="133" customFormat="1">
      <c r="B22" s="85" t="s">
        <v>871</v>
      </c>
      <c r="C22" s="82" t="s">
        <v>872</v>
      </c>
      <c r="D22" s="95" t="s">
        <v>130</v>
      </c>
      <c r="E22" s="95" t="s">
        <v>336</v>
      </c>
      <c r="F22" s="82" t="s">
        <v>424</v>
      </c>
      <c r="G22" s="95" t="s">
        <v>344</v>
      </c>
      <c r="H22" s="95" t="s">
        <v>174</v>
      </c>
      <c r="I22" s="92">
        <v>174880.32</v>
      </c>
      <c r="J22" s="94">
        <v>1006</v>
      </c>
      <c r="K22" s="82"/>
      <c r="L22" s="92">
        <v>1759.29602</v>
      </c>
      <c r="M22" s="93">
        <v>1.5023863143894843E-4</v>
      </c>
      <c r="N22" s="93">
        <v>2.0872613784358156E-2</v>
      </c>
      <c r="O22" s="93">
        <f>L22/'סכום נכסי הקרן'!$C$42</f>
        <v>2.9193934739498231E-3</v>
      </c>
    </row>
    <row r="23" spans="2:15" s="133" customFormat="1">
      <c r="B23" s="85" t="s">
        <v>873</v>
      </c>
      <c r="C23" s="82" t="s">
        <v>874</v>
      </c>
      <c r="D23" s="95" t="s">
        <v>130</v>
      </c>
      <c r="E23" s="95" t="s">
        <v>336</v>
      </c>
      <c r="F23" s="82" t="s">
        <v>875</v>
      </c>
      <c r="G23" s="95" t="s">
        <v>845</v>
      </c>
      <c r="H23" s="95" t="s">
        <v>174</v>
      </c>
      <c r="I23" s="92">
        <v>191441.77</v>
      </c>
      <c r="J23" s="94">
        <v>1077</v>
      </c>
      <c r="K23" s="82"/>
      <c r="L23" s="92">
        <v>2061.8278999999998</v>
      </c>
      <c r="M23" s="93">
        <v>1.6309369056959603E-4</v>
      </c>
      <c r="N23" s="93">
        <v>2.446190803439334E-2</v>
      </c>
      <c r="O23" s="93">
        <f>L23/'סכום נכסי הקרן'!$C$42</f>
        <v>3.4214179121872098E-3</v>
      </c>
    </row>
    <row r="24" spans="2:15" s="133" customFormat="1">
      <c r="B24" s="85" t="s">
        <v>876</v>
      </c>
      <c r="C24" s="82" t="s">
        <v>877</v>
      </c>
      <c r="D24" s="95" t="s">
        <v>130</v>
      </c>
      <c r="E24" s="95" t="s">
        <v>336</v>
      </c>
      <c r="F24" s="82" t="s">
        <v>470</v>
      </c>
      <c r="G24" s="95" t="s">
        <v>437</v>
      </c>
      <c r="H24" s="95" t="s">
        <v>174</v>
      </c>
      <c r="I24" s="92">
        <v>31627.25</v>
      </c>
      <c r="J24" s="94">
        <v>1926</v>
      </c>
      <c r="K24" s="82"/>
      <c r="L24" s="92">
        <v>609.14083999999991</v>
      </c>
      <c r="M24" s="93">
        <v>1.2353088047426235E-4</v>
      </c>
      <c r="N24" s="93">
        <v>7.2269597322226105E-3</v>
      </c>
      <c r="O24" s="93">
        <f>L24/'סכום נכסי הקרן'!$C$42</f>
        <v>1.0108144239491391E-3</v>
      </c>
    </row>
    <row r="25" spans="2:15" s="133" customFormat="1">
      <c r="B25" s="85" t="s">
        <v>878</v>
      </c>
      <c r="C25" s="82" t="s">
        <v>879</v>
      </c>
      <c r="D25" s="95" t="s">
        <v>130</v>
      </c>
      <c r="E25" s="95" t="s">
        <v>336</v>
      </c>
      <c r="F25" s="82" t="s">
        <v>436</v>
      </c>
      <c r="G25" s="95" t="s">
        <v>437</v>
      </c>
      <c r="H25" s="95" t="s">
        <v>174</v>
      </c>
      <c r="I25" s="92">
        <v>24954</v>
      </c>
      <c r="J25" s="94">
        <v>2773</v>
      </c>
      <c r="K25" s="82"/>
      <c r="L25" s="92">
        <v>691.97442000000001</v>
      </c>
      <c r="M25" s="93">
        <v>1.1640144987675622E-4</v>
      </c>
      <c r="N25" s="93">
        <v>8.2097126652484788E-3</v>
      </c>
      <c r="O25" s="93">
        <f>L25/'סכום נכסי הקרן'!$C$42</f>
        <v>1.1482692980162679E-3</v>
      </c>
    </row>
    <row r="26" spans="2:15" s="133" customFormat="1">
      <c r="B26" s="85" t="s">
        <v>880</v>
      </c>
      <c r="C26" s="82" t="s">
        <v>881</v>
      </c>
      <c r="D26" s="95" t="s">
        <v>130</v>
      </c>
      <c r="E26" s="95" t="s">
        <v>336</v>
      </c>
      <c r="F26" s="82" t="s">
        <v>882</v>
      </c>
      <c r="G26" s="95" t="s">
        <v>544</v>
      </c>
      <c r="H26" s="95" t="s">
        <v>174</v>
      </c>
      <c r="I26" s="92">
        <v>403</v>
      </c>
      <c r="J26" s="94">
        <v>65880</v>
      </c>
      <c r="K26" s="82"/>
      <c r="L26" s="92">
        <v>265.49640000000005</v>
      </c>
      <c r="M26" s="93">
        <v>5.2348084365367808E-5</v>
      </c>
      <c r="N26" s="93">
        <v>3.1498984567346817E-3</v>
      </c>
      <c r="O26" s="93">
        <f>L26/'סכום נכסי הקרן'!$C$42</f>
        <v>4.4056739099379761E-4</v>
      </c>
    </row>
    <row r="27" spans="2:15" s="133" customFormat="1">
      <c r="B27" s="85" t="s">
        <v>883</v>
      </c>
      <c r="C27" s="82" t="s">
        <v>884</v>
      </c>
      <c r="D27" s="95" t="s">
        <v>130</v>
      </c>
      <c r="E27" s="95" t="s">
        <v>336</v>
      </c>
      <c r="F27" s="82" t="s">
        <v>885</v>
      </c>
      <c r="G27" s="95" t="s">
        <v>886</v>
      </c>
      <c r="H27" s="95" t="s">
        <v>174</v>
      </c>
      <c r="I27" s="92">
        <v>10453.43</v>
      </c>
      <c r="J27" s="94">
        <v>9450</v>
      </c>
      <c r="K27" s="82"/>
      <c r="L27" s="92">
        <v>987.84914000000003</v>
      </c>
      <c r="M27" s="93">
        <v>1.0617176914634331E-4</v>
      </c>
      <c r="N27" s="93">
        <v>1.1720025136207806E-2</v>
      </c>
      <c r="O27" s="93">
        <f>L27/'סכום נכסי הקרן'!$C$42</f>
        <v>1.6392467781305758E-3</v>
      </c>
    </row>
    <row r="28" spans="2:15" s="133" customFormat="1">
      <c r="B28" s="85" t="s">
        <v>887</v>
      </c>
      <c r="C28" s="82" t="s">
        <v>888</v>
      </c>
      <c r="D28" s="95" t="s">
        <v>130</v>
      </c>
      <c r="E28" s="95" t="s">
        <v>336</v>
      </c>
      <c r="F28" s="82" t="s">
        <v>889</v>
      </c>
      <c r="G28" s="95" t="s">
        <v>481</v>
      </c>
      <c r="H28" s="95" t="s">
        <v>174</v>
      </c>
      <c r="I28" s="92">
        <v>24130</v>
      </c>
      <c r="J28" s="94">
        <v>5956</v>
      </c>
      <c r="K28" s="82"/>
      <c r="L28" s="92">
        <v>1437.1828</v>
      </c>
      <c r="M28" s="93">
        <v>2.3768460724824597E-5</v>
      </c>
      <c r="N28" s="93">
        <v>1.7051002890305211E-2</v>
      </c>
      <c r="O28" s="93">
        <f>L28/'סכום נכסי הקרן'!$C$42</f>
        <v>2.3848755635751018E-3</v>
      </c>
    </row>
    <row r="29" spans="2:15" s="133" customFormat="1">
      <c r="B29" s="85" t="s">
        <v>890</v>
      </c>
      <c r="C29" s="82" t="s">
        <v>891</v>
      </c>
      <c r="D29" s="95" t="s">
        <v>130</v>
      </c>
      <c r="E29" s="95" t="s">
        <v>336</v>
      </c>
      <c r="F29" s="82" t="s">
        <v>844</v>
      </c>
      <c r="G29" s="95" t="s">
        <v>845</v>
      </c>
      <c r="H29" s="95" t="s">
        <v>174</v>
      </c>
      <c r="I29" s="92">
        <v>7320196.8200000003</v>
      </c>
      <c r="J29" s="94">
        <v>40.9</v>
      </c>
      <c r="K29" s="82"/>
      <c r="L29" s="92">
        <v>2993.9605000000001</v>
      </c>
      <c r="M29" s="93">
        <v>5.6516644063364142E-4</v>
      </c>
      <c r="N29" s="93">
        <v>3.5520901821925251E-2</v>
      </c>
      <c r="O29" s="93">
        <f>L29/'סכום נכסי הקרן'!$C$42</f>
        <v>4.9682081046051301E-3</v>
      </c>
    </row>
    <row r="30" spans="2:15" s="133" customFormat="1">
      <c r="B30" s="85" t="s">
        <v>892</v>
      </c>
      <c r="C30" s="82" t="s">
        <v>893</v>
      </c>
      <c r="D30" s="95" t="s">
        <v>130</v>
      </c>
      <c r="E30" s="95" t="s">
        <v>336</v>
      </c>
      <c r="F30" s="82" t="s">
        <v>894</v>
      </c>
      <c r="G30" s="95" t="s">
        <v>481</v>
      </c>
      <c r="H30" s="95" t="s">
        <v>174</v>
      </c>
      <c r="I30" s="92">
        <v>158687</v>
      </c>
      <c r="J30" s="94">
        <v>1480</v>
      </c>
      <c r="K30" s="82"/>
      <c r="L30" s="92">
        <v>2348.5676000000003</v>
      </c>
      <c r="M30" s="93">
        <v>1.2413128186699118E-4</v>
      </c>
      <c r="N30" s="93">
        <v>2.7863840936363262E-2</v>
      </c>
      <c r="O30" s="93">
        <f>L30/'סכום נכסי הקרן'!$C$42</f>
        <v>3.8972366484237254E-3</v>
      </c>
    </row>
    <row r="31" spans="2:15" s="133" customFormat="1">
      <c r="B31" s="85" t="s">
        <v>895</v>
      </c>
      <c r="C31" s="82" t="s">
        <v>896</v>
      </c>
      <c r="D31" s="95" t="s">
        <v>130</v>
      </c>
      <c r="E31" s="95" t="s">
        <v>336</v>
      </c>
      <c r="F31" s="82" t="s">
        <v>343</v>
      </c>
      <c r="G31" s="95" t="s">
        <v>344</v>
      </c>
      <c r="H31" s="95" t="s">
        <v>174</v>
      </c>
      <c r="I31" s="92">
        <v>236017</v>
      </c>
      <c r="J31" s="94">
        <v>2111</v>
      </c>
      <c r="K31" s="82"/>
      <c r="L31" s="92">
        <v>4982.3188700000001</v>
      </c>
      <c r="M31" s="93">
        <v>1.5486462390172981E-4</v>
      </c>
      <c r="N31" s="93">
        <v>5.9111153746616074E-2</v>
      </c>
      <c r="O31" s="93">
        <f>L31/'סכום נכסי הקרן'!$C$42</f>
        <v>8.2677099412838198E-3</v>
      </c>
    </row>
    <row r="32" spans="2:15" s="133" customFormat="1">
      <c r="B32" s="85" t="s">
        <v>897</v>
      </c>
      <c r="C32" s="82" t="s">
        <v>898</v>
      </c>
      <c r="D32" s="95" t="s">
        <v>130</v>
      </c>
      <c r="E32" s="95" t="s">
        <v>336</v>
      </c>
      <c r="F32" s="82" t="s">
        <v>899</v>
      </c>
      <c r="G32" s="95" t="s">
        <v>900</v>
      </c>
      <c r="H32" s="95" t="s">
        <v>174</v>
      </c>
      <c r="I32" s="92">
        <v>7797</v>
      </c>
      <c r="J32" s="94">
        <v>10300</v>
      </c>
      <c r="K32" s="82"/>
      <c r="L32" s="92">
        <v>803.09100000000001</v>
      </c>
      <c r="M32" s="93">
        <v>1.4810278002423438E-4</v>
      </c>
      <c r="N32" s="93">
        <v>9.5280203479878138E-3</v>
      </c>
      <c r="O32" s="93">
        <f>L32/'סכום נכסי הקרן'!$C$42</f>
        <v>1.3326572661648136E-3</v>
      </c>
    </row>
    <row r="33" spans="2:15" s="133" customFormat="1">
      <c r="B33" s="85" t="s">
        <v>901</v>
      </c>
      <c r="C33" s="82" t="s">
        <v>902</v>
      </c>
      <c r="D33" s="95" t="s">
        <v>130</v>
      </c>
      <c r="E33" s="95" t="s">
        <v>336</v>
      </c>
      <c r="F33" s="82" t="s">
        <v>347</v>
      </c>
      <c r="G33" s="95" t="s">
        <v>344</v>
      </c>
      <c r="H33" s="95" t="s">
        <v>174</v>
      </c>
      <c r="I33" s="92">
        <v>37399</v>
      </c>
      <c r="J33" s="94">
        <v>6703</v>
      </c>
      <c r="K33" s="82"/>
      <c r="L33" s="92">
        <v>2506.8549700000003</v>
      </c>
      <c r="M33" s="93">
        <v>1.6063008328080753E-4</v>
      </c>
      <c r="N33" s="93">
        <v>2.9741791607195676E-2</v>
      </c>
      <c r="O33" s="93">
        <f>L33/'סכום נכסי הקרן'!$C$42</f>
        <v>4.15990029895974E-3</v>
      </c>
    </row>
    <row r="34" spans="2:15" s="133" customFormat="1">
      <c r="B34" s="85" t="s">
        <v>903</v>
      </c>
      <c r="C34" s="82" t="s">
        <v>904</v>
      </c>
      <c r="D34" s="95" t="s">
        <v>130</v>
      </c>
      <c r="E34" s="95" t="s">
        <v>336</v>
      </c>
      <c r="F34" s="82" t="s">
        <v>451</v>
      </c>
      <c r="G34" s="95" t="s">
        <v>382</v>
      </c>
      <c r="H34" s="95" t="s">
        <v>174</v>
      </c>
      <c r="I34" s="92">
        <v>9712.34</v>
      </c>
      <c r="J34" s="94">
        <v>13970</v>
      </c>
      <c r="K34" s="82"/>
      <c r="L34" s="92">
        <v>1356.8138999999999</v>
      </c>
      <c r="M34" s="93">
        <v>2.1841188187407206E-4</v>
      </c>
      <c r="N34" s="93">
        <v>1.6097491377232098E-2</v>
      </c>
      <c r="O34" s="93">
        <f>L34/'סכום נכסי הקרן'!$C$42</f>
        <v>2.2515106042383971E-3</v>
      </c>
    </row>
    <row r="35" spans="2:15" s="133" customFormat="1">
      <c r="B35" s="85" t="s">
        <v>905</v>
      </c>
      <c r="C35" s="82" t="s">
        <v>906</v>
      </c>
      <c r="D35" s="95" t="s">
        <v>130</v>
      </c>
      <c r="E35" s="95" t="s">
        <v>336</v>
      </c>
      <c r="F35" s="82" t="s">
        <v>907</v>
      </c>
      <c r="G35" s="95" t="s">
        <v>202</v>
      </c>
      <c r="H35" s="95" t="s">
        <v>174</v>
      </c>
      <c r="I35" s="92">
        <v>7663</v>
      </c>
      <c r="J35" s="94">
        <v>32570</v>
      </c>
      <c r="K35" s="82"/>
      <c r="L35" s="92">
        <v>2495.8391000000001</v>
      </c>
      <c r="M35" s="93">
        <v>1.2578947959367322E-4</v>
      </c>
      <c r="N35" s="93">
        <v>2.9611097285492671E-2</v>
      </c>
      <c r="O35" s="93">
        <f>L35/'סכום נכסי הקרן'!$C$42</f>
        <v>4.1416204537135263E-3</v>
      </c>
    </row>
    <row r="36" spans="2:15" s="133" customFormat="1">
      <c r="B36" s="85" t="s">
        <v>908</v>
      </c>
      <c r="C36" s="82" t="s">
        <v>909</v>
      </c>
      <c r="D36" s="95" t="s">
        <v>130</v>
      </c>
      <c r="E36" s="95" t="s">
        <v>336</v>
      </c>
      <c r="F36" s="82" t="s">
        <v>910</v>
      </c>
      <c r="G36" s="95" t="s">
        <v>911</v>
      </c>
      <c r="H36" s="95" t="s">
        <v>174</v>
      </c>
      <c r="I36" s="92">
        <v>76</v>
      </c>
      <c r="J36" s="94">
        <v>31810</v>
      </c>
      <c r="K36" s="82"/>
      <c r="L36" s="92">
        <v>24.175599999999999</v>
      </c>
      <c r="M36" s="93">
        <v>3.4902225090327877E-6</v>
      </c>
      <c r="N36" s="93">
        <v>2.8682379546628487E-4</v>
      </c>
      <c r="O36" s="93">
        <f>L36/'סכום נכסי הקרן'!$C$42</f>
        <v>4.0117233294725093E-5</v>
      </c>
    </row>
    <row r="37" spans="2:15" s="133" customFormat="1">
      <c r="B37" s="85" t="s">
        <v>912</v>
      </c>
      <c r="C37" s="82" t="s">
        <v>913</v>
      </c>
      <c r="D37" s="95" t="s">
        <v>130</v>
      </c>
      <c r="E37" s="95" t="s">
        <v>336</v>
      </c>
      <c r="F37" s="82" t="s">
        <v>590</v>
      </c>
      <c r="G37" s="95" t="s">
        <v>413</v>
      </c>
      <c r="H37" s="95" t="s">
        <v>174</v>
      </c>
      <c r="I37" s="92">
        <v>13485</v>
      </c>
      <c r="J37" s="94">
        <v>2478</v>
      </c>
      <c r="K37" s="82"/>
      <c r="L37" s="92">
        <v>334.1583</v>
      </c>
      <c r="M37" s="93">
        <v>1.3345597625807792E-4</v>
      </c>
      <c r="N37" s="93">
        <v>3.9645159537947958E-3</v>
      </c>
      <c r="O37" s="93">
        <f>L37/'סכום נכסי הקרן'!$C$42</f>
        <v>5.5450563702529564E-4</v>
      </c>
    </row>
    <row r="38" spans="2:15" s="133" customFormat="1">
      <c r="B38" s="85" t="s">
        <v>914</v>
      </c>
      <c r="C38" s="82" t="s">
        <v>915</v>
      </c>
      <c r="D38" s="95" t="s">
        <v>130</v>
      </c>
      <c r="E38" s="95" t="s">
        <v>336</v>
      </c>
      <c r="F38" s="82" t="s">
        <v>362</v>
      </c>
      <c r="G38" s="95" t="s">
        <v>344</v>
      </c>
      <c r="H38" s="95" t="s">
        <v>174</v>
      </c>
      <c r="I38" s="92">
        <v>209131</v>
      </c>
      <c r="J38" s="94">
        <v>2404</v>
      </c>
      <c r="K38" s="82"/>
      <c r="L38" s="92">
        <v>5027.5092400000003</v>
      </c>
      <c r="M38" s="93">
        <v>1.5673749724685789E-4</v>
      </c>
      <c r="N38" s="93">
        <v>5.9647300665076251E-2</v>
      </c>
      <c r="O38" s="93">
        <f>L38/'סכום נכסי הקרן'!$C$42</f>
        <v>8.342699294845466E-3</v>
      </c>
    </row>
    <row r="39" spans="2:15" s="133" customFormat="1">
      <c r="B39" s="85" t="s">
        <v>916</v>
      </c>
      <c r="C39" s="82" t="s">
        <v>917</v>
      </c>
      <c r="D39" s="95" t="s">
        <v>130</v>
      </c>
      <c r="E39" s="95" t="s">
        <v>336</v>
      </c>
      <c r="F39" s="82" t="s">
        <v>543</v>
      </c>
      <c r="G39" s="95" t="s">
        <v>544</v>
      </c>
      <c r="H39" s="95" t="s">
        <v>174</v>
      </c>
      <c r="I39" s="92">
        <v>2861</v>
      </c>
      <c r="J39" s="94">
        <v>51550</v>
      </c>
      <c r="K39" s="92">
        <v>112.6588</v>
      </c>
      <c r="L39" s="92">
        <v>1587.5043000000001</v>
      </c>
      <c r="M39" s="93">
        <v>2.8164699206722197E-4</v>
      </c>
      <c r="N39" s="93">
        <v>1.8834445004262471E-2</v>
      </c>
      <c r="O39" s="93">
        <f>L39/'סכום נכסי הקרן'!$C$42</f>
        <v>2.634320569478286E-3</v>
      </c>
    </row>
    <row r="40" spans="2:15" s="133" customFormat="1">
      <c r="B40" s="85" t="s">
        <v>918</v>
      </c>
      <c r="C40" s="82" t="s">
        <v>919</v>
      </c>
      <c r="D40" s="95" t="s">
        <v>130</v>
      </c>
      <c r="E40" s="95" t="s">
        <v>336</v>
      </c>
      <c r="F40" s="82" t="s">
        <v>920</v>
      </c>
      <c r="G40" s="95" t="s">
        <v>730</v>
      </c>
      <c r="H40" s="95" t="s">
        <v>174</v>
      </c>
      <c r="I40" s="92">
        <v>7291</v>
      </c>
      <c r="J40" s="94">
        <v>32110</v>
      </c>
      <c r="K40" s="82"/>
      <c r="L40" s="92">
        <v>2341.1401000000001</v>
      </c>
      <c r="M40" s="93">
        <v>1.2246087059416532E-4</v>
      </c>
      <c r="N40" s="93">
        <v>2.7775719700868551E-2</v>
      </c>
      <c r="O40" s="93">
        <f>L40/'סכום נכסי הקרן'!$C$42</f>
        <v>3.8849113803726084E-3</v>
      </c>
    </row>
    <row r="41" spans="2:15" s="133" customFormat="1">
      <c r="B41" s="85" t="s">
        <v>921</v>
      </c>
      <c r="C41" s="82" t="s">
        <v>922</v>
      </c>
      <c r="D41" s="95" t="s">
        <v>130</v>
      </c>
      <c r="E41" s="95" t="s">
        <v>336</v>
      </c>
      <c r="F41" s="82" t="s">
        <v>597</v>
      </c>
      <c r="G41" s="95" t="s">
        <v>413</v>
      </c>
      <c r="H41" s="95" t="s">
        <v>174</v>
      </c>
      <c r="I41" s="92">
        <v>22822</v>
      </c>
      <c r="J41" s="94">
        <v>1580</v>
      </c>
      <c r="K41" s="82"/>
      <c r="L41" s="92">
        <v>360.58759999999995</v>
      </c>
      <c r="M41" s="93">
        <v>1.3439908474352849E-4</v>
      </c>
      <c r="N41" s="93">
        <v>4.2780780634225635E-3</v>
      </c>
      <c r="O41" s="93">
        <f>L41/'סכום נכסי הקרן'!$C$42</f>
        <v>5.9836268272080162E-4</v>
      </c>
    </row>
    <row r="42" spans="2:15" s="133" customFormat="1">
      <c r="B42" s="85" t="s">
        <v>923</v>
      </c>
      <c r="C42" s="82" t="s">
        <v>924</v>
      </c>
      <c r="D42" s="95" t="s">
        <v>130</v>
      </c>
      <c r="E42" s="95" t="s">
        <v>336</v>
      </c>
      <c r="F42" s="82" t="s">
        <v>925</v>
      </c>
      <c r="G42" s="95" t="s">
        <v>481</v>
      </c>
      <c r="H42" s="95" t="s">
        <v>174</v>
      </c>
      <c r="I42" s="92">
        <v>7724</v>
      </c>
      <c r="J42" s="94">
        <v>28980</v>
      </c>
      <c r="K42" s="82"/>
      <c r="L42" s="92">
        <v>2238.4152000000004</v>
      </c>
      <c r="M42" s="93">
        <v>5.4949638485588529E-5</v>
      </c>
      <c r="N42" s="93">
        <v>2.65569724636999E-2</v>
      </c>
      <c r="O42" s="93">
        <f>L42/'סכום נכסי הקרן'!$C$42</f>
        <v>3.7144486502448228E-3</v>
      </c>
    </row>
    <row r="43" spans="2:15" s="133" customFormat="1">
      <c r="B43" s="85" t="s">
        <v>926</v>
      </c>
      <c r="C43" s="82" t="s">
        <v>927</v>
      </c>
      <c r="D43" s="95" t="s">
        <v>130</v>
      </c>
      <c r="E43" s="95" t="s">
        <v>336</v>
      </c>
      <c r="F43" s="82" t="s">
        <v>381</v>
      </c>
      <c r="G43" s="95" t="s">
        <v>382</v>
      </c>
      <c r="H43" s="95" t="s">
        <v>174</v>
      </c>
      <c r="I43" s="92">
        <v>17743</v>
      </c>
      <c r="J43" s="94">
        <v>16810</v>
      </c>
      <c r="K43" s="82"/>
      <c r="L43" s="92">
        <v>2982.5982999999997</v>
      </c>
      <c r="M43" s="93">
        <v>1.4630655721862025E-4</v>
      </c>
      <c r="N43" s="93">
        <v>3.538609857696557E-2</v>
      </c>
      <c r="O43" s="93">
        <f>L43/'סכום נכסי הקרן'!$C$42</f>
        <v>4.9493535558807408E-3</v>
      </c>
    </row>
    <row r="44" spans="2:15" s="133" customFormat="1">
      <c r="B44" s="85" t="s">
        <v>928</v>
      </c>
      <c r="C44" s="82" t="s">
        <v>929</v>
      </c>
      <c r="D44" s="95" t="s">
        <v>130</v>
      </c>
      <c r="E44" s="95" t="s">
        <v>336</v>
      </c>
      <c r="F44" s="82" t="s">
        <v>930</v>
      </c>
      <c r="G44" s="95" t="s">
        <v>161</v>
      </c>
      <c r="H44" s="95" t="s">
        <v>174</v>
      </c>
      <c r="I44" s="92">
        <v>25373</v>
      </c>
      <c r="J44" s="94">
        <v>2233</v>
      </c>
      <c r="K44" s="82"/>
      <c r="L44" s="92">
        <v>566.57908999999995</v>
      </c>
      <c r="M44" s="93">
        <v>1.0741875959388639E-4</v>
      </c>
      <c r="N44" s="93">
        <v>6.7219992482351549E-3</v>
      </c>
      <c r="O44" s="93">
        <f>L44/'סכום נכסי הקרן'!$C$42</f>
        <v>9.4018702879941109E-4</v>
      </c>
    </row>
    <row r="45" spans="2:15" s="133" customFormat="1">
      <c r="B45" s="85" t="s">
        <v>931</v>
      </c>
      <c r="C45" s="82" t="s">
        <v>932</v>
      </c>
      <c r="D45" s="95" t="s">
        <v>130</v>
      </c>
      <c r="E45" s="95" t="s">
        <v>336</v>
      </c>
      <c r="F45" s="82" t="s">
        <v>729</v>
      </c>
      <c r="G45" s="95" t="s">
        <v>730</v>
      </c>
      <c r="H45" s="95" t="s">
        <v>174</v>
      </c>
      <c r="I45" s="92">
        <v>24203</v>
      </c>
      <c r="J45" s="94">
        <v>7550</v>
      </c>
      <c r="K45" s="82"/>
      <c r="L45" s="92">
        <v>1827.3264999999999</v>
      </c>
      <c r="M45" s="93">
        <v>2.109393423583613E-4</v>
      </c>
      <c r="N45" s="93">
        <v>2.1679739997605942E-2</v>
      </c>
      <c r="O45" s="93">
        <f>L45/'סכום נכסי הקרן'!$C$42</f>
        <v>3.032283935295648E-3</v>
      </c>
    </row>
    <row r="46" spans="2:15" s="133" customFormat="1">
      <c r="B46" s="81"/>
      <c r="C46" s="82"/>
      <c r="D46" s="82"/>
      <c r="E46" s="82"/>
      <c r="F46" s="82"/>
      <c r="G46" s="82"/>
      <c r="H46" s="82"/>
      <c r="I46" s="92"/>
      <c r="J46" s="94"/>
      <c r="K46" s="82"/>
      <c r="L46" s="82"/>
      <c r="M46" s="82"/>
      <c r="N46" s="93"/>
      <c r="O46" s="82"/>
    </row>
    <row r="47" spans="2:15" s="133" customFormat="1">
      <c r="B47" s="100" t="s">
        <v>933</v>
      </c>
      <c r="C47" s="80"/>
      <c r="D47" s="80"/>
      <c r="E47" s="80"/>
      <c r="F47" s="80"/>
      <c r="G47" s="80"/>
      <c r="H47" s="80"/>
      <c r="I47" s="89"/>
      <c r="J47" s="91"/>
      <c r="K47" s="89">
        <v>50.228339999999996</v>
      </c>
      <c r="L47" s="89">
        <v>13756.90588</v>
      </c>
      <c r="M47" s="80"/>
      <c r="N47" s="90">
        <v>0.16321447899427738</v>
      </c>
      <c r="O47" s="90">
        <f>L47/'סכום נכסי הקרן'!$C$42</f>
        <v>2.2828347697742161E-2</v>
      </c>
    </row>
    <row r="48" spans="2:15" s="133" customFormat="1">
      <c r="B48" s="85" t="s">
        <v>934</v>
      </c>
      <c r="C48" s="82" t="s">
        <v>935</v>
      </c>
      <c r="D48" s="95" t="s">
        <v>130</v>
      </c>
      <c r="E48" s="95" t="s">
        <v>336</v>
      </c>
      <c r="F48" s="82" t="s">
        <v>795</v>
      </c>
      <c r="G48" s="95" t="s">
        <v>796</v>
      </c>
      <c r="H48" s="95" t="s">
        <v>174</v>
      </c>
      <c r="I48" s="92">
        <v>80795</v>
      </c>
      <c r="J48" s="94">
        <v>345.6</v>
      </c>
      <c r="K48" s="92">
        <v>10.659280000000001</v>
      </c>
      <c r="L48" s="92">
        <v>289.81748999999996</v>
      </c>
      <c r="M48" s="93">
        <v>2.7414853272834689E-4</v>
      </c>
      <c r="N48" s="93">
        <v>3.43844837250418E-3</v>
      </c>
      <c r="O48" s="93">
        <f>L48/'סכום נכסי הקרן'!$C$42</f>
        <v>4.8092605185483109E-4</v>
      </c>
    </row>
    <row r="49" spans="2:15" s="133" customFormat="1">
      <c r="B49" s="85" t="s">
        <v>936</v>
      </c>
      <c r="C49" s="82" t="s">
        <v>937</v>
      </c>
      <c r="D49" s="95" t="s">
        <v>130</v>
      </c>
      <c r="E49" s="95" t="s">
        <v>336</v>
      </c>
      <c r="F49" s="82" t="s">
        <v>816</v>
      </c>
      <c r="G49" s="95" t="s">
        <v>817</v>
      </c>
      <c r="H49" s="95" t="s">
        <v>174</v>
      </c>
      <c r="I49" s="92">
        <v>30825</v>
      </c>
      <c r="J49" s="94">
        <v>1852</v>
      </c>
      <c r="K49" s="82"/>
      <c r="L49" s="92">
        <v>570.87900000000002</v>
      </c>
      <c r="M49" s="93">
        <v>2.3372330259086507E-4</v>
      </c>
      <c r="N49" s="93">
        <v>6.773014176773162E-3</v>
      </c>
      <c r="O49" s="93">
        <f>L49/'סכום נכסי הקרן'!$C$42</f>
        <v>9.4732234261235982E-4</v>
      </c>
    </row>
    <row r="50" spans="2:15" s="133" customFormat="1">
      <c r="B50" s="85" t="s">
        <v>938</v>
      </c>
      <c r="C50" s="82" t="s">
        <v>939</v>
      </c>
      <c r="D50" s="95" t="s">
        <v>130</v>
      </c>
      <c r="E50" s="95" t="s">
        <v>336</v>
      </c>
      <c r="F50" s="82" t="s">
        <v>612</v>
      </c>
      <c r="G50" s="95" t="s">
        <v>382</v>
      </c>
      <c r="H50" s="95" t="s">
        <v>174</v>
      </c>
      <c r="I50" s="92">
        <v>32886.92</v>
      </c>
      <c r="J50" s="94">
        <v>367.6</v>
      </c>
      <c r="K50" s="82"/>
      <c r="L50" s="92">
        <v>120.89232000000001</v>
      </c>
      <c r="M50" s="93">
        <v>1.5605423256271212E-4</v>
      </c>
      <c r="N50" s="93">
        <v>1.4342888724633376E-3</v>
      </c>
      <c r="O50" s="93">
        <f>L50/'סכום נכסי הקרן'!$C$42</f>
        <v>2.0060992922535782E-4</v>
      </c>
    </row>
    <row r="51" spans="2:15" s="133" customFormat="1">
      <c r="B51" s="85" t="s">
        <v>940</v>
      </c>
      <c r="C51" s="82" t="s">
        <v>941</v>
      </c>
      <c r="D51" s="95" t="s">
        <v>130</v>
      </c>
      <c r="E51" s="95" t="s">
        <v>336</v>
      </c>
      <c r="F51" s="82" t="s">
        <v>942</v>
      </c>
      <c r="G51" s="95" t="s">
        <v>437</v>
      </c>
      <c r="H51" s="95" t="s">
        <v>174</v>
      </c>
      <c r="I51" s="92">
        <v>2266</v>
      </c>
      <c r="J51" s="94">
        <v>22900</v>
      </c>
      <c r="K51" s="92">
        <v>18.529580000000003</v>
      </c>
      <c r="L51" s="92">
        <v>537.44358</v>
      </c>
      <c r="M51" s="93">
        <v>1.5441318118887657E-4</v>
      </c>
      <c r="N51" s="93">
        <v>6.3763301620058206E-3</v>
      </c>
      <c r="O51" s="93">
        <f>L51/'סכום נכסי הקרן'!$C$42</f>
        <v>8.9183927106720206E-4</v>
      </c>
    </row>
    <row r="52" spans="2:15" s="133" customFormat="1">
      <c r="B52" s="85" t="s">
        <v>943</v>
      </c>
      <c r="C52" s="82" t="s">
        <v>944</v>
      </c>
      <c r="D52" s="95" t="s">
        <v>130</v>
      </c>
      <c r="E52" s="95" t="s">
        <v>336</v>
      </c>
      <c r="F52" s="82" t="s">
        <v>945</v>
      </c>
      <c r="G52" s="95" t="s">
        <v>946</v>
      </c>
      <c r="H52" s="95" t="s">
        <v>174</v>
      </c>
      <c r="I52" s="92">
        <v>25530</v>
      </c>
      <c r="J52" s="94">
        <v>1630</v>
      </c>
      <c r="K52" s="82"/>
      <c r="L52" s="92">
        <v>416.13900000000001</v>
      </c>
      <c r="M52" s="93">
        <v>2.3461869086630264E-4</v>
      </c>
      <c r="N52" s="93">
        <v>4.937150160556277E-3</v>
      </c>
      <c r="O52" s="93">
        <f>L52/'סכום נכסי הקרן'!$C$42</f>
        <v>6.9054523345991848E-4</v>
      </c>
    </row>
    <row r="53" spans="2:15" s="133" customFormat="1">
      <c r="B53" s="85" t="s">
        <v>947</v>
      </c>
      <c r="C53" s="82" t="s">
        <v>948</v>
      </c>
      <c r="D53" s="95" t="s">
        <v>130</v>
      </c>
      <c r="E53" s="95" t="s">
        <v>336</v>
      </c>
      <c r="F53" s="82" t="s">
        <v>949</v>
      </c>
      <c r="G53" s="95" t="s">
        <v>645</v>
      </c>
      <c r="H53" s="95" t="s">
        <v>174</v>
      </c>
      <c r="I53" s="92">
        <v>1467</v>
      </c>
      <c r="J53" s="94">
        <v>4599</v>
      </c>
      <c r="K53" s="82"/>
      <c r="L53" s="92">
        <v>67.467330000000004</v>
      </c>
      <c r="M53" s="93">
        <v>9.2393024685627533E-5</v>
      </c>
      <c r="N53" s="93">
        <v>8.0044489735834256E-4</v>
      </c>
      <c r="O53" s="93">
        <f>L53/'סכום נכסי הקרן'!$C$42</f>
        <v>1.1195596458339008E-4</v>
      </c>
    </row>
    <row r="54" spans="2:15" s="133" customFormat="1">
      <c r="B54" s="85" t="s">
        <v>950</v>
      </c>
      <c r="C54" s="82" t="s">
        <v>951</v>
      </c>
      <c r="D54" s="95" t="s">
        <v>130</v>
      </c>
      <c r="E54" s="95" t="s">
        <v>336</v>
      </c>
      <c r="F54" s="82" t="s">
        <v>952</v>
      </c>
      <c r="G54" s="95" t="s">
        <v>161</v>
      </c>
      <c r="H54" s="95" t="s">
        <v>174</v>
      </c>
      <c r="I54" s="92">
        <v>2267</v>
      </c>
      <c r="J54" s="94">
        <v>5396</v>
      </c>
      <c r="K54" s="82"/>
      <c r="L54" s="92">
        <v>122.32732</v>
      </c>
      <c r="M54" s="93">
        <v>1.0172352953634891E-4</v>
      </c>
      <c r="N54" s="93">
        <v>1.451313978210211E-3</v>
      </c>
      <c r="O54" s="93">
        <f>L54/'סכום נכסי הקרן'!$C$42</f>
        <v>2.0299118262870377E-4</v>
      </c>
    </row>
    <row r="55" spans="2:15" s="133" customFormat="1">
      <c r="B55" s="85" t="s">
        <v>953</v>
      </c>
      <c r="C55" s="82" t="s">
        <v>954</v>
      </c>
      <c r="D55" s="95" t="s">
        <v>130</v>
      </c>
      <c r="E55" s="95" t="s">
        <v>336</v>
      </c>
      <c r="F55" s="82" t="s">
        <v>955</v>
      </c>
      <c r="G55" s="95" t="s">
        <v>544</v>
      </c>
      <c r="H55" s="95" t="s">
        <v>174</v>
      </c>
      <c r="I55" s="92">
        <v>1032</v>
      </c>
      <c r="J55" s="94">
        <v>88000</v>
      </c>
      <c r="K55" s="82"/>
      <c r="L55" s="92">
        <v>908.16</v>
      </c>
      <c r="M55" s="93">
        <v>2.8558556663829259E-4</v>
      </c>
      <c r="N55" s="93">
        <v>1.0774578421659081E-2</v>
      </c>
      <c r="O55" s="93">
        <f>L55/'סכום נכסי הקרן'!$C$42</f>
        <v>1.5070098193607413E-3</v>
      </c>
    </row>
    <row r="56" spans="2:15" s="133" customFormat="1">
      <c r="B56" s="85" t="s">
        <v>956</v>
      </c>
      <c r="C56" s="82" t="s">
        <v>957</v>
      </c>
      <c r="D56" s="95" t="s">
        <v>130</v>
      </c>
      <c r="E56" s="95" t="s">
        <v>336</v>
      </c>
      <c r="F56" s="82" t="s">
        <v>958</v>
      </c>
      <c r="G56" s="95" t="s">
        <v>200</v>
      </c>
      <c r="H56" s="95" t="s">
        <v>174</v>
      </c>
      <c r="I56" s="92">
        <v>39887</v>
      </c>
      <c r="J56" s="94">
        <v>340</v>
      </c>
      <c r="K56" s="82"/>
      <c r="L56" s="92">
        <v>135.61579999999998</v>
      </c>
      <c r="M56" s="93">
        <v>1.0655840295169475E-4</v>
      </c>
      <c r="N56" s="93">
        <v>1.608970965816633E-3</v>
      </c>
      <c r="O56" s="93">
        <f>L56/'סכום נכסי הקרן'!$C$42</f>
        <v>2.2504221971950141E-4</v>
      </c>
    </row>
    <row r="57" spans="2:15" s="133" customFormat="1">
      <c r="B57" s="85" t="s">
        <v>959</v>
      </c>
      <c r="C57" s="82" t="s">
        <v>960</v>
      </c>
      <c r="D57" s="95" t="s">
        <v>130</v>
      </c>
      <c r="E57" s="95" t="s">
        <v>336</v>
      </c>
      <c r="F57" s="82" t="s">
        <v>961</v>
      </c>
      <c r="G57" s="95" t="s">
        <v>444</v>
      </c>
      <c r="H57" s="95" t="s">
        <v>174</v>
      </c>
      <c r="I57" s="92">
        <v>896</v>
      </c>
      <c r="J57" s="94">
        <v>15490</v>
      </c>
      <c r="K57" s="82"/>
      <c r="L57" s="92">
        <v>138.79040000000001</v>
      </c>
      <c r="M57" s="93">
        <v>1.9563160734291011E-4</v>
      </c>
      <c r="N57" s="93">
        <v>1.6466350081190898E-3</v>
      </c>
      <c r="O57" s="93">
        <f>L57/'סכום נכסי הקרן'!$C$42</f>
        <v>2.3031018282351683E-4</v>
      </c>
    </row>
    <row r="58" spans="2:15" s="133" customFormat="1">
      <c r="B58" s="85" t="s">
        <v>962</v>
      </c>
      <c r="C58" s="82" t="s">
        <v>963</v>
      </c>
      <c r="D58" s="95" t="s">
        <v>130</v>
      </c>
      <c r="E58" s="95" t="s">
        <v>336</v>
      </c>
      <c r="F58" s="82" t="s">
        <v>964</v>
      </c>
      <c r="G58" s="95" t="s">
        <v>965</v>
      </c>
      <c r="H58" s="95" t="s">
        <v>174</v>
      </c>
      <c r="I58" s="92">
        <v>6694</v>
      </c>
      <c r="J58" s="94">
        <v>3493</v>
      </c>
      <c r="K58" s="92">
        <v>5.2657100000000003</v>
      </c>
      <c r="L58" s="92">
        <v>239.05289000000002</v>
      </c>
      <c r="M58" s="93">
        <v>2.7067541238575749E-4</v>
      </c>
      <c r="N58" s="93">
        <v>2.8361677570353707E-3</v>
      </c>
      <c r="O58" s="93">
        <f>L58/'סכום נכסי הקרן'!$C$42</f>
        <v>3.9668676508166316E-4</v>
      </c>
    </row>
    <row r="59" spans="2:15" s="133" customFormat="1">
      <c r="B59" s="85" t="s">
        <v>966</v>
      </c>
      <c r="C59" s="82" t="s">
        <v>967</v>
      </c>
      <c r="D59" s="95" t="s">
        <v>130</v>
      </c>
      <c r="E59" s="95" t="s">
        <v>336</v>
      </c>
      <c r="F59" s="82" t="s">
        <v>968</v>
      </c>
      <c r="G59" s="95" t="s">
        <v>413</v>
      </c>
      <c r="H59" s="95" t="s">
        <v>174</v>
      </c>
      <c r="I59" s="92">
        <v>1428</v>
      </c>
      <c r="J59" s="94">
        <v>4604</v>
      </c>
      <c r="K59" s="82"/>
      <c r="L59" s="92">
        <v>65.74512</v>
      </c>
      <c r="M59" s="93">
        <v>4.7776702132838305E-5</v>
      </c>
      <c r="N59" s="93">
        <v>7.8001227898320433E-4</v>
      </c>
      <c r="O59" s="93">
        <f>L59/'סכום נכסי הקרן'!$C$42</f>
        <v>1.0909811202326712E-4</v>
      </c>
    </row>
    <row r="60" spans="2:15" s="133" customFormat="1">
      <c r="B60" s="85" t="s">
        <v>969</v>
      </c>
      <c r="C60" s="82" t="s">
        <v>970</v>
      </c>
      <c r="D60" s="95" t="s">
        <v>130</v>
      </c>
      <c r="E60" s="95" t="s">
        <v>336</v>
      </c>
      <c r="F60" s="82" t="s">
        <v>490</v>
      </c>
      <c r="G60" s="95" t="s">
        <v>382</v>
      </c>
      <c r="H60" s="95" t="s">
        <v>174</v>
      </c>
      <c r="I60" s="92">
        <v>638</v>
      </c>
      <c r="J60" s="94">
        <v>165900</v>
      </c>
      <c r="K60" s="82"/>
      <c r="L60" s="92">
        <v>1058.442</v>
      </c>
      <c r="M60" s="93">
        <v>2.9858359989797613E-4</v>
      </c>
      <c r="N60" s="93">
        <v>1.2557551900301358E-2</v>
      </c>
      <c r="O60" s="93">
        <f>L60/'סכום נכסי הקרן'!$C$42</f>
        <v>1.7563892785674572E-3</v>
      </c>
    </row>
    <row r="61" spans="2:15" s="133" customFormat="1">
      <c r="B61" s="85" t="s">
        <v>971</v>
      </c>
      <c r="C61" s="82" t="s">
        <v>972</v>
      </c>
      <c r="D61" s="95" t="s">
        <v>130</v>
      </c>
      <c r="E61" s="95" t="s">
        <v>336</v>
      </c>
      <c r="F61" s="82" t="s">
        <v>973</v>
      </c>
      <c r="G61" s="95" t="s">
        <v>197</v>
      </c>
      <c r="H61" s="95" t="s">
        <v>174</v>
      </c>
      <c r="I61" s="92">
        <v>2425</v>
      </c>
      <c r="J61" s="94">
        <v>10320</v>
      </c>
      <c r="K61" s="82"/>
      <c r="L61" s="92">
        <v>250.26</v>
      </c>
      <c r="M61" s="93">
        <v>9.5286748080974007E-5</v>
      </c>
      <c r="N61" s="93">
        <v>2.969130985514008E-3</v>
      </c>
      <c r="O61" s="93">
        <f>L61/'סכום נכסי הקרן'!$C$42</f>
        <v>4.1528395590338614E-4</v>
      </c>
    </row>
    <row r="62" spans="2:15" s="133" customFormat="1">
      <c r="B62" s="85" t="s">
        <v>974</v>
      </c>
      <c r="C62" s="82" t="s">
        <v>975</v>
      </c>
      <c r="D62" s="95" t="s">
        <v>130</v>
      </c>
      <c r="E62" s="95" t="s">
        <v>336</v>
      </c>
      <c r="F62" s="82" t="s">
        <v>976</v>
      </c>
      <c r="G62" s="95" t="s">
        <v>382</v>
      </c>
      <c r="H62" s="95" t="s">
        <v>174</v>
      </c>
      <c r="I62" s="92">
        <v>2556</v>
      </c>
      <c r="J62" s="94">
        <v>6183</v>
      </c>
      <c r="K62" s="82"/>
      <c r="L62" s="92">
        <v>158.03748000000002</v>
      </c>
      <c r="M62" s="93">
        <v>1.4251300723911435E-4</v>
      </c>
      <c r="N62" s="93">
        <v>1.8749859295954224E-3</v>
      </c>
      <c r="O62" s="93">
        <f>L62/'סכום נכסי הקרן'!$C$42</f>
        <v>2.622489805618248E-4</v>
      </c>
    </row>
    <row r="63" spans="2:15" s="133" customFormat="1">
      <c r="B63" s="85" t="s">
        <v>977</v>
      </c>
      <c r="C63" s="82" t="s">
        <v>978</v>
      </c>
      <c r="D63" s="95" t="s">
        <v>130</v>
      </c>
      <c r="E63" s="95" t="s">
        <v>336</v>
      </c>
      <c r="F63" s="82" t="s">
        <v>979</v>
      </c>
      <c r="G63" s="95" t="s">
        <v>645</v>
      </c>
      <c r="H63" s="95" t="s">
        <v>174</v>
      </c>
      <c r="I63" s="92">
        <v>1920</v>
      </c>
      <c r="J63" s="94">
        <v>17580</v>
      </c>
      <c r="K63" s="92">
        <v>4.8</v>
      </c>
      <c r="L63" s="92">
        <v>342.33600000000001</v>
      </c>
      <c r="M63" s="93">
        <v>3.9553995736408876E-4</v>
      </c>
      <c r="N63" s="93">
        <v>4.0615377010186351E-3</v>
      </c>
      <c r="O63" s="93">
        <f>L63/'סכום נכסי הקרן'!$C$42</f>
        <v>5.6807579448630067E-4</v>
      </c>
    </row>
    <row r="64" spans="2:15" s="133" customFormat="1">
      <c r="B64" s="85" t="s">
        <v>980</v>
      </c>
      <c r="C64" s="82" t="s">
        <v>981</v>
      </c>
      <c r="D64" s="95" t="s">
        <v>130</v>
      </c>
      <c r="E64" s="95" t="s">
        <v>336</v>
      </c>
      <c r="F64" s="82" t="s">
        <v>982</v>
      </c>
      <c r="G64" s="95" t="s">
        <v>946</v>
      </c>
      <c r="H64" s="95" t="s">
        <v>174</v>
      </c>
      <c r="I64" s="92">
        <v>2858</v>
      </c>
      <c r="J64" s="94">
        <v>7323</v>
      </c>
      <c r="K64" s="82"/>
      <c r="L64" s="92">
        <v>209.29133999999999</v>
      </c>
      <c r="M64" s="93">
        <v>2.0434043975235198E-4</v>
      </c>
      <c r="N64" s="93">
        <v>2.4830712163100266E-3</v>
      </c>
      <c r="O64" s="93">
        <f>L64/'סכום נכסי הקרן'!$C$42</f>
        <v>3.4730015028978098E-4</v>
      </c>
    </row>
    <row r="65" spans="2:15" s="133" customFormat="1">
      <c r="B65" s="85" t="s">
        <v>983</v>
      </c>
      <c r="C65" s="82" t="s">
        <v>984</v>
      </c>
      <c r="D65" s="95" t="s">
        <v>130</v>
      </c>
      <c r="E65" s="95" t="s">
        <v>336</v>
      </c>
      <c r="F65" s="82" t="s">
        <v>985</v>
      </c>
      <c r="G65" s="95" t="s">
        <v>986</v>
      </c>
      <c r="H65" s="95" t="s">
        <v>174</v>
      </c>
      <c r="I65" s="92">
        <v>965</v>
      </c>
      <c r="J65" s="94">
        <v>13800</v>
      </c>
      <c r="K65" s="92">
        <v>1.8669200000000001</v>
      </c>
      <c r="L65" s="92">
        <v>135.03692000000001</v>
      </c>
      <c r="M65" s="93">
        <v>1.4207230641212807E-4</v>
      </c>
      <c r="N65" s="93">
        <v>1.6021030262941592E-3</v>
      </c>
      <c r="O65" s="93">
        <f>L65/'סכום נכסי הקרן'!$C$42</f>
        <v>2.2408162043718166E-4</v>
      </c>
    </row>
    <row r="66" spans="2:15" s="133" customFormat="1">
      <c r="B66" s="85" t="s">
        <v>987</v>
      </c>
      <c r="C66" s="82" t="s">
        <v>988</v>
      </c>
      <c r="D66" s="95" t="s">
        <v>130</v>
      </c>
      <c r="E66" s="95" t="s">
        <v>336</v>
      </c>
      <c r="F66" s="82" t="s">
        <v>989</v>
      </c>
      <c r="G66" s="95" t="s">
        <v>986</v>
      </c>
      <c r="H66" s="95" t="s">
        <v>174</v>
      </c>
      <c r="I66" s="92">
        <v>7179</v>
      </c>
      <c r="J66" s="94">
        <v>7792</v>
      </c>
      <c r="K66" s="82"/>
      <c r="L66" s="92">
        <v>559.38768000000005</v>
      </c>
      <c r="M66" s="93">
        <v>3.1931250891519724E-4</v>
      </c>
      <c r="N66" s="93">
        <v>6.636679028221828E-3</v>
      </c>
      <c r="O66" s="93">
        <f>L66/'סכום נכסי הקרן'!$C$42</f>
        <v>9.2825353086397147E-4</v>
      </c>
    </row>
    <row r="67" spans="2:15" s="133" customFormat="1">
      <c r="B67" s="85" t="s">
        <v>990</v>
      </c>
      <c r="C67" s="82" t="s">
        <v>991</v>
      </c>
      <c r="D67" s="95" t="s">
        <v>130</v>
      </c>
      <c r="E67" s="95" t="s">
        <v>336</v>
      </c>
      <c r="F67" s="82" t="s">
        <v>992</v>
      </c>
      <c r="G67" s="95" t="s">
        <v>544</v>
      </c>
      <c r="H67" s="95" t="s">
        <v>174</v>
      </c>
      <c r="I67" s="92">
        <v>1638.25</v>
      </c>
      <c r="J67" s="94">
        <v>19500</v>
      </c>
      <c r="K67" s="82"/>
      <c r="L67" s="92">
        <v>319.45875000000001</v>
      </c>
      <c r="M67" s="93">
        <v>9.484806940105463E-5</v>
      </c>
      <c r="N67" s="93">
        <v>3.7901177703930839E-3</v>
      </c>
      <c r="O67" s="93">
        <f>L67/'סכום נכסי הקרן'!$C$42</f>
        <v>5.3011305621334152E-4</v>
      </c>
    </row>
    <row r="68" spans="2:15" s="133" customFormat="1">
      <c r="B68" s="85" t="s">
        <v>993</v>
      </c>
      <c r="C68" s="82" t="s">
        <v>994</v>
      </c>
      <c r="D68" s="95" t="s">
        <v>130</v>
      </c>
      <c r="E68" s="95" t="s">
        <v>336</v>
      </c>
      <c r="F68" s="82" t="s">
        <v>577</v>
      </c>
      <c r="G68" s="95" t="s">
        <v>382</v>
      </c>
      <c r="H68" s="95" t="s">
        <v>174</v>
      </c>
      <c r="I68" s="92">
        <v>554</v>
      </c>
      <c r="J68" s="94">
        <v>41480</v>
      </c>
      <c r="K68" s="92">
        <v>2.2160000000000002</v>
      </c>
      <c r="L68" s="92">
        <v>232.01520000000002</v>
      </c>
      <c r="M68" s="93">
        <v>1.0251862730148766E-4</v>
      </c>
      <c r="N68" s="93">
        <v>2.7526712995693671E-3</v>
      </c>
      <c r="O68" s="93">
        <f>L68/'סכום נכסי הקרן'!$C$42</f>
        <v>3.8500835165713787E-4</v>
      </c>
    </row>
    <row r="69" spans="2:15" s="133" customFormat="1">
      <c r="B69" s="85" t="s">
        <v>995</v>
      </c>
      <c r="C69" s="82" t="s">
        <v>996</v>
      </c>
      <c r="D69" s="95" t="s">
        <v>130</v>
      </c>
      <c r="E69" s="95" t="s">
        <v>336</v>
      </c>
      <c r="F69" s="82" t="s">
        <v>997</v>
      </c>
      <c r="G69" s="95" t="s">
        <v>437</v>
      </c>
      <c r="H69" s="95" t="s">
        <v>174</v>
      </c>
      <c r="I69" s="92">
        <v>8394</v>
      </c>
      <c r="J69" s="94">
        <v>6317</v>
      </c>
      <c r="K69" s="82"/>
      <c r="L69" s="92">
        <v>530.24897999999996</v>
      </c>
      <c r="M69" s="93">
        <v>1.5103302975766323E-4</v>
      </c>
      <c r="N69" s="93">
        <v>6.2909720952417387E-3</v>
      </c>
      <c r="O69" s="93">
        <f>L69/'סכום נכסי הקרן'!$C$42</f>
        <v>8.7990047961374355E-4</v>
      </c>
    </row>
    <row r="70" spans="2:15" s="133" customFormat="1">
      <c r="B70" s="85" t="s">
        <v>998</v>
      </c>
      <c r="C70" s="82" t="s">
        <v>999</v>
      </c>
      <c r="D70" s="95" t="s">
        <v>130</v>
      </c>
      <c r="E70" s="95" t="s">
        <v>336</v>
      </c>
      <c r="F70" s="82" t="s">
        <v>1000</v>
      </c>
      <c r="G70" s="95" t="s">
        <v>986</v>
      </c>
      <c r="H70" s="95" t="s">
        <v>174</v>
      </c>
      <c r="I70" s="92">
        <v>18265</v>
      </c>
      <c r="J70" s="94">
        <v>3955</v>
      </c>
      <c r="K70" s="82"/>
      <c r="L70" s="92">
        <v>722.38075000000003</v>
      </c>
      <c r="M70" s="93">
        <v>2.9612906538473019E-4</v>
      </c>
      <c r="N70" s="93">
        <v>8.570458995300281E-3</v>
      </c>
      <c r="O70" s="93">
        <f>L70/'סכום נכסי הקרן'!$C$42</f>
        <v>1.1987258672119198E-3</v>
      </c>
    </row>
    <row r="71" spans="2:15" s="133" customFormat="1">
      <c r="B71" s="85" t="s">
        <v>1001</v>
      </c>
      <c r="C71" s="82" t="s">
        <v>1002</v>
      </c>
      <c r="D71" s="95" t="s">
        <v>130</v>
      </c>
      <c r="E71" s="95" t="s">
        <v>336</v>
      </c>
      <c r="F71" s="82" t="s">
        <v>1003</v>
      </c>
      <c r="G71" s="95" t="s">
        <v>965</v>
      </c>
      <c r="H71" s="95" t="s">
        <v>174</v>
      </c>
      <c r="I71" s="92">
        <v>34646.04</v>
      </c>
      <c r="J71" s="94">
        <v>1735</v>
      </c>
      <c r="K71" s="82"/>
      <c r="L71" s="92">
        <v>601.10879</v>
      </c>
      <c r="M71" s="93">
        <v>3.2179830859638243E-4</v>
      </c>
      <c r="N71" s="93">
        <v>7.131666003571617E-3</v>
      </c>
      <c r="O71" s="93">
        <f>L71/'סכום נכסי הקרן'!$C$42</f>
        <v>9.9748595956004882E-4</v>
      </c>
    </row>
    <row r="72" spans="2:15" s="133" customFormat="1">
      <c r="B72" s="85" t="s">
        <v>1004</v>
      </c>
      <c r="C72" s="82" t="s">
        <v>1005</v>
      </c>
      <c r="D72" s="95" t="s">
        <v>130</v>
      </c>
      <c r="E72" s="95" t="s">
        <v>336</v>
      </c>
      <c r="F72" s="82" t="s">
        <v>533</v>
      </c>
      <c r="G72" s="95" t="s">
        <v>437</v>
      </c>
      <c r="H72" s="95" t="s">
        <v>174</v>
      </c>
      <c r="I72" s="92">
        <v>8445</v>
      </c>
      <c r="J72" s="94">
        <v>4492</v>
      </c>
      <c r="K72" s="82"/>
      <c r="L72" s="92">
        <v>379.3494</v>
      </c>
      <c r="M72" s="93">
        <v>1.334715072944431E-4</v>
      </c>
      <c r="N72" s="93">
        <v>4.5006715331101562E-3</v>
      </c>
      <c r="O72" s="93">
        <f>L72/'סכום נכסי הקרן'!$C$42</f>
        <v>6.2949620195626942E-4</v>
      </c>
    </row>
    <row r="73" spans="2:15" s="133" customFormat="1">
      <c r="B73" s="85" t="s">
        <v>1006</v>
      </c>
      <c r="C73" s="82" t="s">
        <v>1007</v>
      </c>
      <c r="D73" s="95" t="s">
        <v>130</v>
      </c>
      <c r="E73" s="95" t="s">
        <v>336</v>
      </c>
      <c r="F73" s="82" t="s">
        <v>1008</v>
      </c>
      <c r="G73" s="95" t="s">
        <v>886</v>
      </c>
      <c r="H73" s="95" t="s">
        <v>174</v>
      </c>
      <c r="I73" s="92">
        <v>3795</v>
      </c>
      <c r="J73" s="94">
        <v>9438</v>
      </c>
      <c r="K73" s="82"/>
      <c r="L73" s="92">
        <v>358.1721</v>
      </c>
      <c r="M73" s="93">
        <v>1.3602977442643107E-4</v>
      </c>
      <c r="N73" s="93">
        <v>4.2494201240974262E-3</v>
      </c>
      <c r="O73" s="93">
        <f>L73/'סכום נכסי הקרן'!$C$42</f>
        <v>5.9435437777600574E-4</v>
      </c>
    </row>
    <row r="74" spans="2:15" s="133" customFormat="1">
      <c r="B74" s="85" t="s">
        <v>1009</v>
      </c>
      <c r="C74" s="82" t="s">
        <v>1010</v>
      </c>
      <c r="D74" s="95" t="s">
        <v>130</v>
      </c>
      <c r="E74" s="95" t="s">
        <v>336</v>
      </c>
      <c r="F74" s="82" t="s">
        <v>1011</v>
      </c>
      <c r="G74" s="95" t="s">
        <v>845</v>
      </c>
      <c r="H74" s="95" t="s">
        <v>174</v>
      </c>
      <c r="I74" s="92">
        <v>22392.75</v>
      </c>
      <c r="J74" s="94">
        <v>2275</v>
      </c>
      <c r="K74" s="82"/>
      <c r="L74" s="92">
        <v>509.43506000000002</v>
      </c>
      <c r="M74" s="93">
        <v>2.2840528278665511E-4</v>
      </c>
      <c r="N74" s="93">
        <v>6.0440318938431549E-3</v>
      </c>
      <c r="O74" s="93">
        <f>L74/'סכום נכסי הקרן'!$C$42</f>
        <v>8.4536165185278864E-4</v>
      </c>
    </row>
    <row r="75" spans="2:15" s="133" customFormat="1">
      <c r="B75" s="85" t="s">
        <v>1012</v>
      </c>
      <c r="C75" s="82" t="s">
        <v>1013</v>
      </c>
      <c r="D75" s="95" t="s">
        <v>130</v>
      </c>
      <c r="E75" s="95" t="s">
        <v>336</v>
      </c>
      <c r="F75" s="82" t="s">
        <v>1014</v>
      </c>
      <c r="G75" s="95" t="s">
        <v>202</v>
      </c>
      <c r="H75" s="95" t="s">
        <v>174</v>
      </c>
      <c r="I75" s="92">
        <v>3907</v>
      </c>
      <c r="J75" s="94">
        <v>3085</v>
      </c>
      <c r="K75" s="82"/>
      <c r="L75" s="92">
        <v>120.53094999999999</v>
      </c>
      <c r="M75" s="93">
        <v>7.8519352116266359E-5</v>
      </c>
      <c r="N75" s="93">
        <v>1.4300015118614226E-3</v>
      </c>
      <c r="O75" s="93">
        <f>L75/'סכום נכסי הקרן'!$C$42</f>
        <v>2.0001026822022389E-4</v>
      </c>
    </row>
    <row r="76" spans="2:15" s="133" customFormat="1">
      <c r="B76" s="85" t="s">
        <v>1015</v>
      </c>
      <c r="C76" s="82" t="s">
        <v>1016</v>
      </c>
      <c r="D76" s="95" t="s">
        <v>130</v>
      </c>
      <c r="E76" s="95" t="s">
        <v>336</v>
      </c>
      <c r="F76" s="82" t="s">
        <v>1017</v>
      </c>
      <c r="G76" s="95" t="s">
        <v>796</v>
      </c>
      <c r="H76" s="95" t="s">
        <v>174</v>
      </c>
      <c r="I76" s="92">
        <v>8978</v>
      </c>
      <c r="J76" s="94">
        <v>933.7</v>
      </c>
      <c r="K76" s="82"/>
      <c r="L76" s="92">
        <v>83.827590000000001</v>
      </c>
      <c r="M76" s="93">
        <v>1.3549206695306231E-4</v>
      </c>
      <c r="N76" s="93">
        <v>9.9454605174604106E-4</v>
      </c>
      <c r="O76" s="93">
        <f>L76/'סכום נכסי הקרן'!$C$42</f>
        <v>1.3910434423818082E-4</v>
      </c>
    </row>
    <row r="77" spans="2:15" s="133" customFormat="1">
      <c r="B77" s="85" t="s">
        <v>1018</v>
      </c>
      <c r="C77" s="82" t="s">
        <v>1019</v>
      </c>
      <c r="D77" s="95" t="s">
        <v>130</v>
      </c>
      <c r="E77" s="95" t="s">
        <v>336</v>
      </c>
      <c r="F77" s="82" t="s">
        <v>1020</v>
      </c>
      <c r="G77" s="95" t="s">
        <v>161</v>
      </c>
      <c r="H77" s="95" t="s">
        <v>174</v>
      </c>
      <c r="I77" s="92">
        <v>3379</v>
      </c>
      <c r="J77" s="94">
        <v>9753</v>
      </c>
      <c r="K77" s="82"/>
      <c r="L77" s="92">
        <v>329.55387000000002</v>
      </c>
      <c r="M77" s="93">
        <v>3.1017438060590392E-4</v>
      </c>
      <c r="N77" s="93">
        <v>3.909888143582895E-3</v>
      </c>
      <c r="O77" s="93">
        <f>L77/'סכום נכסי הקרן'!$C$42</f>
        <v>5.4686499966782648E-4</v>
      </c>
    </row>
    <row r="78" spans="2:15" s="133" customFormat="1">
      <c r="B78" s="85" t="s">
        <v>1021</v>
      </c>
      <c r="C78" s="82" t="s">
        <v>1022</v>
      </c>
      <c r="D78" s="95" t="s">
        <v>130</v>
      </c>
      <c r="E78" s="95" t="s">
        <v>336</v>
      </c>
      <c r="F78" s="82" t="s">
        <v>1023</v>
      </c>
      <c r="G78" s="95" t="s">
        <v>197</v>
      </c>
      <c r="H78" s="95" t="s">
        <v>174</v>
      </c>
      <c r="I78" s="92">
        <v>125</v>
      </c>
      <c r="J78" s="94">
        <v>6216</v>
      </c>
      <c r="K78" s="82"/>
      <c r="L78" s="92">
        <v>7.77</v>
      </c>
      <c r="M78" s="93">
        <v>9.2756042481080178E-6</v>
      </c>
      <c r="N78" s="93">
        <v>9.2184718922096385E-5</v>
      </c>
      <c r="O78" s="93">
        <f>L78/'סכום נכסי הקרן'!$C$42</f>
        <v>1.2893615988848837E-5</v>
      </c>
    </row>
    <row r="79" spans="2:15" s="133" customFormat="1">
      <c r="B79" s="85" t="s">
        <v>1024</v>
      </c>
      <c r="C79" s="82" t="s">
        <v>1025</v>
      </c>
      <c r="D79" s="95" t="s">
        <v>130</v>
      </c>
      <c r="E79" s="95" t="s">
        <v>336</v>
      </c>
      <c r="F79" s="82" t="s">
        <v>1026</v>
      </c>
      <c r="G79" s="95" t="s">
        <v>986</v>
      </c>
      <c r="H79" s="95" t="s">
        <v>174</v>
      </c>
      <c r="I79" s="92">
        <v>1566</v>
      </c>
      <c r="J79" s="94">
        <v>12780</v>
      </c>
      <c r="K79" s="82"/>
      <c r="L79" s="92">
        <v>200.13479999999998</v>
      </c>
      <c r="M79" s="93">
        <v>1.0632243725244899E-4</v>
      </c>
      <c r="N79" s="93">
        <v>2.3744363300553378E-3</v>
      </c>
      <c r="O79" s="93">
        <f>L79/'סכום נכסי הקרן'!$C$42</f>
        <v>3.3210569590798767E-4</v>
      </c>
    </row>
    <row r="80" spans="2:15" s="133" customFormat="1">
      <c r="B80" s="85" t="s">
        <v>1027</v>
      </c>
      <c r="C80" s="82" t="s">
        <v>1028</v>
      </c>
      <c r="D80" s="95" t="s">
        <v>130</v>
      </c>
      <c r="E80" s="95" t="s">
        <v>336</v>
      </c>
      <c r="F80" s="82" t="s">
        <v>1029</v>
      </c>
      <c r="G80" s="95" t="s">
        <v>481</v>
      </c>
      <c r="H80" s="95" t="s">
        <v>174</v>
      </c>
      <c r="I80" s="92">
        <v>2045</v>
      </c>
      <c r="J80" s="94">
        <v>16140</v>
      </c>
      <c r="K80" s="82"/>
      <c r="L80" s="92">
        <v>330.06299999999999</v>
      </c>
      <c r="M80" s="93">
        <v>2.1418198975592156E-4</v>
      </c>
      <c r="N80" s="93">
        <v>3.9159285561884043E-3</v>
      </c>
      <c r="O80" s="93">
        <f>L80/'סכום נכסי הקרן'!$C$42</f>
        <v>5.4770985510005322E-4</v>
      </c>
    </row>
    <row r="81" spans="2:15" s="133" customFormat="1">
      <c r="B81" s="85" t="s">
        <v>1030</v>
      </c>
      <c r="C81" s="82" t="s">
        <v>1031</v>
      </c>
      <c r="D81" s="95" t="s">
        <v>130</v>
      </c>
      <c r="E81" s="95" t="s">
        <v>336</v>
      </c>
      <c r="F81" s="82" t="s">
        <v>1032</v>
      </c>
      <c r="G81" s="95" t="s">
        <v>946</v>
      </c>
      <c r="H81" s="95" t="s">
        <v>174</v>
      </c>
      <c r="I81" s="92">
        <v>516</v>
      </c>
      <c r="J81" s="94">
        <v>33640</v>
      </c>
      <c r="K81" s="82"/>
      <c r="L81" s="92">
        <v>173.58240000000001</v>
      </c>
      <c r="M81" s="93">
        <v>2.1603345001651651E-4</v>
      </c>
      <c r="N81" s="93">
        <v>2.0594137392307473E-3</v>
      </c>
      <c r="O81" s="93">
        <f>L81/'סכום נכסי הקרן'!$C$42</f>
        <v>2.8804437683690537E-4</v>
      </c>
    </row>
    <row r="82" spans="2:15" s="133" customFormat="1">
      <c r="B82" s="85" t="s">
        <v>1033</v>
      </c>
      <c r="C82" s="82" t="s">
        <v>1034</v>
      </c>
      <c r="D82" s="95" t="s">
        <v>130</v>
      </c>
      <c r="E82" s="95" t="s">
        <v>336</v>
      </c>
      <c r="F82" s="82" t="s">
        <v>1035</v>
      </c>
      <c r="G82" s="95" t="s">
        <v>1036</v>
      </c>
      <c r="H82" s="95" t="s">
        <v>174</v>
      </c>
      <c r="I82" s="92">
        <v>4648</v>
      </c>
      <c r="J82" s="94">
        <v>1609</v>
      </c>
      <c r="K82" s="82"/>
      <c r="L82" s="92">
        <v>74.786320000000003</v>
      </c>
      <c r="M82" s="93">
        <v>1.1544149454612207E-4</v>
      </c>
      <c r="N82" s="93">
        <v>8.8727875011814102E-4</v>
      </c>
      <c r="O82" s="93">
        <f>L82/'סכום נכסי הקרן'!$C$42</f>
        <v>1.2410117005137267E-4</v>
      </c>
    </row>
    <row r="83" spans="2:15" s="133" customFormat="1">
      <c r="B83" s="85" t="s">
        <v>1037</v>
      </c>
      <c r="C83" s="82" t="s">
        <v>1038</v>
      </c>
      <c r="D83" s="95" t="s">
        <v>130</v>
      </c>
      <c r="E83" s="95" t="s">
        <v>336</v>
      </c>
      <c r="F83" s="82" t="s">
        <v>1039</v>
      </c>
      <c r="G83" s="95" t="s">
        <v>730</v>
      </c>
      <c r="H83" s="95" t="s">
        <v>174</v>
      </c>
      <c r="I83" s="92">
        <v>3666</v>
      </c>
      <c r="J83" s="94">
        <v>10320</v>
      </c>
      <c r="K83" s="82"/>
      <c r="L83" s="92">
        <v>378.33120000000002</v>
      </c>
      <c r="M83" s="93">
        <v>2.914720802980934E-4</v>
      </c>
      <c r="N83" s="93">
        <v>4.4885914197502494E-3</v>
      </c>
      <c r="O83" s="93">
        <f>L83/'סכום נכסי הקרן'!$C$42</f>
        <v>6.2780659065641805E-4</v>
      </c>
    </row>
    <row r="84" spans="2:15" s="133" customFormat="1">
      <c r="B84" s="85" t="s">
        <v>1040</v>
      </c>
      <c r="C84" s="82" t="s">
        <v>1041</v>
      </c>
      <c r="D84" s="95" t="s">
        <v>130</v>
      </c>
      <c r="E84" s="95" t="s">
        <v>336</v>
      </c>
      <c r="F84" s="82" t="s">
        <v>473</v>
      </c>
      <c r="G84" s="95" t="s">
        <v>382</v>
      </c>
      <c r="H84" s="95" t="s">
        <v>174</v>
      </c>
      <c r="I84" s="92">
        <v>31940</v>
      </c>
      <c r="J84" s="94">
        <v>1439</v>
      </c>
      <c r="K84" s="82"/>
      <c r="L84" s="92">
        <v>459.61659999999995</v>
      </c>
      <c r="M84" s="93">
        <v>1.8538977433885356E-4</v>
      </c>
      <c r="N84" s="93">
        <v>5.4529764585494987E-3</v>
      </c>
      <c r="O84" s="93">
        <f>L84/'סכום נכסי הקרן'!$C$42</f>
        <v>7.626923992921931E-4</v>
      </c>
    </row>
    <row r="85" spans="2:15" s="133" customFormat="1">
      <c r="B85" s="85" t="s">
        <v>1042</v>
      </c>
      <c r="C85" s="82" t="s">
        <v>1043</v>
      </c>
      <c r="D85" s="95" t="s">
        <v>130</v>
      </c>
      <c r="E85" s="95" t="s">
        <v>336</v>
      </c>
      <c r="F85" s="82" t="s">
        <v>1044</v>
      </c>
      <c r="G85" s="95" t="s">
        <v>161</v>
      </c>
      <c r="H85" s="95" t="s">
        <v>174</v>
      </c>
      <c r="I85" s="92">
        <v>1205</v>
      </c>
      <c r="J85" s="94">
        <v>17620</v>
      </c>
      <c r="K85" s="82"/>
      <c r="L85" s="92">
        <v>212.321</v>
      </c>
      <c r="M85" s="93">
        <v>8.939985543190183E-5</v>
      </c>
      <c r="N85" s="93">
        <v>2.5190156636111234E-3</v>
      </c>
      <c r="O85" s="93">
        <f>L85/'סכום נכסי הקרן'!$C$42</f>
        <v>3.5232759850300826E-4</v>
      </c>
    </row>
    <row r="86" spans="2:15" s="133" customFormat="1">
      <c r="B86" s="85" t="s">
        <v>1045</v>
      </c>
      <c r="C86" s="82" t="s">
        <v>1046</v>
      </c>
      <c r="D86" s="95" t="s">
        <v>130</v>
      </c>
      <c r="E86" s="95" t="s">
        <v>336</v>
      </c>
      <c r="F86" s="82" t="s">
        <v>1047</v>
      </c>
      <c r="G86" s="95" t="s">
        <v>845</v>
      </c>
      <c r="H86" s="95" t="s">
        <v>174</v>
      </c>
      <c r="I86" s="92">
        <v>139308.38</v>
      </c>
      <c r="J86" s="94">
        <v>271.10000000000002</v>
      </c>
      <c r="K86" s="82"/>
      <c r="L86" s="92">
        <v>377.66500000000002</v>
      </c>
      <c r="M86" s="93">
        <v>1.3337513177876675E-4</v>
      </c>
      <c r="N86" s="93">
        <v>4.4806874995770313E-3</v>
      </c>
      <c r="O86" s="93">
        <f>L86/'סכום נכסי הקרן'!$C$42</f>
        <v>6.2670109168965209E-4</v>
      </c>
    </row>
    <row r="87" spans="2:15" s="133" customFormat="1">
      <c r="B87" s="85" t="s">
        <v>1048</v>
      </c>
      <c r="C87" s="82" t="s">
        <v>1049</v>
      </c>
      <c r="D87" s="95" t="s">
        <v>130</v>
      </c>
      <c r="E87" s="95" t="s">
        <v>336</v>
      </c>
      <c r="F87" s="82" t="s">
        <v>637</v>
      </c>
      <c r="G87" s="95" t="s">
        <v>382</v>
      </c>
      <c r="H87" s="95" t="s">
        <v>174</v>
      </c>
      <c r="I87" s="92">
        <v>99169</v>
      </c>
      <c r="J87" s="94">
        <v>577.5</v>
      </c>
      <c r="K87" s="82"/>
      <c r="L87" s="92">
        <v>572.70097999999996</v>
      </c>
      <c r="M87" s="93">
        <v>2.4473078835918628E-4</v>
      </c>
      <c r="N87" s="93">
        <v>6.7946304849046514E-3</v>
      </c>
      <c r="O87" s="93">
        <f>L87/'סכום נכסי הקרן'!$C$42</f>
        <v>9.5034575451189167E-4</v>
      </c>
    </row>
    <row r="88" spans="2:15" s="133" customFormat="1">
      <c r="B88" s="85" t="s">
        <v>1050</v>
      </c>
      <c r="C88" s="82" t="s">
        <v>1051</v>
      </c>
      <c r="D88" s="95" t="s">
        <v>130</v>
      </c>
      <c r="E88" s="95" t="s">
        <v>336</v>
      </c>
      <c r="F88" s="82" t="s">
        <v>792</v>
      </c>
      <c r="G88" s="95" t="s">
        <v>382</v>
      </c>
      <c r="H88" s="95" t="s">
        <v>174</v>
      </c>
      <c r="I88" s="92">
        <v>40271</v>
      </c>
      <c r="J88" s="94">
        <v>1122</v>
      </c>
      <c r="K88" s="92">
        <v>6.8908500000000004</v>
      </c>
      <c r="L88" s="92">
        <v>458.73146999999994</v>
      </c>
      <c r="M88" s="93">
        <v>1.1484739221059191E-4</v>
      </c>
      <c r="N88" s="93">
        <v>5.4424751123127524E-3</v>
      </c>
      <c r="O88" s="93">
        <f>L88/'סכום נכסי הקרן'!$C$42</f>
        <v>7.6122360568598845E-4</v>
      </c>
    </row>
    <row r="89" spans="2:15" s="133" customFormat="1">
      <c r="B89" s="81"/>
      <c r="C89" s="82"/>
      <c r="D89" s="82"/>
      <c r="E89" s="82"/>
      <c r="F89" s="82"/>
      <c r="G89" s="82"/>
      <c r="H89" s="82"/>
      <c r="I89" s="92"/>
      <c r="J89" s="94"/>
      <c r="K89" s="82"/>
      <c r="L89" s="82"/>
      <c r="M89" s="82"/>
      <c r="N89" s="93"/>
      <c r="O89" s="82"/>
    </row>
    <row r="90" spans="2:15" s="133" customFormat="1">
      <c r="B90" s="100" t="s">
        <v>31</v>
      </c>
      <c r="C90" s="80"/>
      <c r="D90" s="80"/>
      <c r="E90" s="80"/>
      <c r="F90" s="80"/>
      <c r="G90" s="80"/>
      <c r="H90" s="80"/>
      <c r="I90" s="89"/>
      <c r="J90" s="91"/>
      <c r="K90" s="89">
        <v>3.4185200000000004</v>
      </c>
      <c r="L90" s="89">
        <v>2591.8648799999996</v>
      </c>
      <c r="M90" s="80"/>
      <c r="N90" s="90">
        <v>3.0750364922374911E-2</v>
      </c>
      <c r="O90" s="90">
        <f>L90/'סכום נכסי הקרן'!$C$42</f>
        <v>4.3009665968730725E-3</v>
      </c>
    </row>
    <row r="91" spans="2:15" s="133" customFormat="1">
      <c r="B91" s="85" t="s">
        <v>1052</v>
      </c>
      <c r="C91" s="82" t="s">
        <v>1053</v>
      </c>
      <c r="D91" s="95" t="s">
        <v>130</v>
      </c>
      <c r="E91" s="95" t="s">
        <v>336</v>
      </c>
      <c r="F91" s="82" t="s">
        <v>1054</v>
      </c>
      <c r="G91" s="95" t="s">
        <v>1036</v>
      </c>
      <c r="H91" s="95" t="s">
        <v>174</v>
      </c>
      <c r="I91" s="92">
        <v>7232</v>
      </c>
      <c r="J91" s="94">
        <v>1101</v>
      </c>
      <c r="K91" s="82"/>
      <c r="L91" s="92">
        <v>79.624320000000012</v>
      </c>
      <c r="M91" s="93">
        <v>2.808484029484888E-4</v>
      </c>
      <c r="N91" s="93">
        <v>9.4467767806474378E-4</v>
      </c>
      <c r="O91" s="93">
        <f>L91/'סכום נכסי הקרן'!$C$42</f>
        <v>1.3212939581122476E-4</v>
      </c>
    </row>
    <row r="92" spans="2:15" s="133" customFormat="1">
      <c r="B92" s="85" t="s">
        <v>1055</v>
      </c>
      <c r="C92" s="82" t="s">
        <v>1056</v>
      </c>
      <c r="D92" s="95" t="s">
        <v>130</v>
      </c>
      <c r="E92" s="95" t="s">
        <v>336</v>
      </c>
      <c r="F92" s="82" t="s">
        <v>1057</v>
      </c>
      <c r="G92" s="95" t="s">
        <v>965</v>
      </c>
      <c r="H92" s="95" t="s">
        <v>174</v>
      </c>
      <c r="I92" s="92">
        <v>2633</v>
      </c>
      <c r="J92" s="94">
        <v>3087</v>
      </c>
      <c r="K92" s="82"/>
      <c r="L92" s="92">
        <v>81.280710000000013</v>
      </c>
      <c r="M92" s="93">
        <v>4.6152594887140865E-4</v>
      </c>
      <c r="N92" s="93">
        <v>9.6432939577071177E-4</v>
      </c>
      <c r="O92" s="93">
        <f>L92/'סכום נכסי הקרן'!$C$42</f>
        <v>1.3487802600270087E-4</v>
      </c>
    </row>
    <row r="93" spans="2:15" s="133" customFormat="1">
      <c r="B93" s="85" t="s">
        <v>1058</v>
      </c>
      <c r="C93" s="82" t="s">
        <v>1059</v>
      </c>
      <c r="D93" s="95" t="s">
        <v>130</v>
      </c>
      <c r="E93" s="95" t="s">
        <v>336</v>
      </c>
      <c r="F93" s="82" t="s">
        <v>1060</v>
      </c>
      <c r="G93" s="95" t="s">
        <v>161</v>
      </c>
      <c r="H93" s="95" t="s">
        <v>174</v>
      </c>
      <c r="I93" s="92">
        <v>11210</v>
      </c>
      <c r="J93" s="94">
        <v>619.6</v>
      </c>
      <c r="K93" s="82"/>
      <c r="L93" s="92">
        <v>69.457160000000002</v>
      </c>
      <c r="M93" s="93">
        <v>2.0388175585659893E-4</v>
      </c>
      <c r="N93" s="93">
        <v>8.2405260897388372E-4</v>
      </c>
      <c r="O93" s="93">
        <f>L93/'סכום נכסי הקרן'!$C$42</f>
        <v>1.1525790845766177E-4</v>
      </c>
    </row>
    <row r="94" spans="2:15" s="133" customFormat="1">
      <c r="B94" s="85" t="s">
        <v>1061</v>
      </c>
      <c r="C94" s="82" t="s">
        <v>1062</v>
      </c>
      <c r="D94" s="95" t="s">
        <v>130</v>
      </c>
      <c r="E94" s="95" t="s">
        <v>336</v>
      </c>
      <c r="F94" s="82" t="s">
        <v>1063</v>
      </c>
      <c r="G94" s="95" t="s">
        <v>697</v>
      </c>
      <c r="H94" s="95" t="s">
        <v>174</v>
      </c>
      <c r="I94" s="92">
        <v>456</v>
      </c>
      <c r="J94" s="94">
        <v>1073</v>
      </c>
      <c r="K94" s="82"/>
      <c r="L94" s="92">
        <v>4.8928799999999999</v>
      </c>
      <c r="M94" s="93">
        <v>2.8291012522309416E-5</v>
      </c>
      <c r="N94" s="93">
        <v>5.8050034429800124E-5</v>
      </c>
      <c r="O94" s="93">
        <f>L94/'סכום נכסי הקרן'!$C$42</f>
        <v>8.1192941826922391E-6</v>
      </c>
    </row>
    <row r="95" spans="2:15" s="133" customFormat="1">
      <c r="B95" s="85" t="s">
        <v>1064</v>
      </c>
      <c r="C95" s="82" t="s">
        <v>1065</v>
      </c>
      <c r="D95" s="95" t="s">
        <v>130</v>
      </c>
      <c r="E95" s="95" t="s">
        <v>336</v>
      </c>
      <c r="F95" s="82" t="s">
        <v>1066</v>
      </c>
      <c r="G95" s="95" t="s">
        <v>645</v>
      </c>
      <c r="H95" s="95" t="s">
        <v>174</v>
      </c>
      <c r="I95" s="92">
        <v>4993</v>
      </c>
      <c r="J95" s="94">
        <v>2243</v>
      </c>
      <c r="K95" s="82"/>
      <c r="L95" s="92">
        <v>111.99299000000001</v>
      </c>
      <c r="M95" s="93">
        <v>3.7612766735760258E-4</v>
      </c>
      <c r="N95" s="93">
        <v>1.3287055732812295E-3</v>
      </c>
      <c r="O95" s="93">
        <f>L95/'סכום נכסי הקרן'!$C$42</f>
        <v>1.8584229169922627E-4</v>
      </c>
    </row>
    <row r="96" spans="2:15" s="133" customFormat="1">
      <c r="B96" s="85" t="s">
        <v>1067</v>
      </c>
      <c r="C96" s="82" t="s">
        <v>1068</v>
      </c>
      <c r="D96" s="95" t="s">
        <v>130</v>
      </c>
      <c r="E96" s="95" t="s">
        <v>336</v>
      </c>
      <c r="F96" s="82" t="s">
        <v>1069</v>
      </c>
      <c r="G96" s="95" t="s">
        <v>900</v>
      </c>
      <c r="H96" s="95" t="s">
        <v>174</v>
      </c>
      <c r="I96" s="92">
        <v>7220.8</v>
      </c>
      <c r="J96" s="94">
        <v>31.2</v>
      </c>
      <c r="K96" s="82"/>
      <c r="L96" s="92">
        <v>2.2528899999999998</v>
      </c>
      <c r="M96" s="93">
        <v>7.7329203854465864E-5</v>
      </c>
      <c r="N96" s="93">
        <v>2.6728704171480273E-5</v>
      </c>
      <c r="O96" s="93">
        <f>L96/'סכום נכסי הקרן'!$C$42</f>
        <v>3.7384682786509213E-6</v>
      </c>
    </row>
    <row r="97" spans="2:15" s="133" customFormat="1">
      <c r="B97" s="85" t="s">
        <v>1070</v>
      </c>
      <c r="C97" s="82" t="s">
        <v>1071</v>
      </c>
      <c r="D97" s="95" t="s">
        <v>130</v>
      </c>
      <c r="E97" s="95" t="s">
        <v>336</v>
      </c>
      <c r="F97" s="82" t="s">
        <v>1072</v>
      </c>
      <c r="G97" s="95" t="s">
        <v>161</v>
      </c>
      <c r="H97" s="95" t="s">
        <v>174</v>
      </c>
      <c r="I97" s="92">
        <v>33</v>
      </c>
      <c r="J97" s="94">
        <v>4558</v>
      </c>
      <c r="K97" s="82"/>
      <c r="L97" s="92">
        <v>1.50414</v>
      </c>
      <c r="M97" s="93">
        <v>3.2884902840059791E-6</v>
      </c>
      <c r="N97" s="93">
        <v>1.7845395510872852E-5</v>
      </c>
      <c r="O97" s="93">
        <f>L97/'סכום נכסי הקרן'!$C$42</f>
        <v>2.495985013316228E-6</v>
      </c>
    </row>
    <row r="98" spans="2:15" s="133" customFormat="1">
      <c r="B98" s="85" t="s">
        <v>1073</v>
      </c>
      <c r="C98" s="82" t="s">
        <v>1074</v>
      </c>
      <c r="D98" s="95" t="s">
        <v>130</v>
      </c>
      <c r="E98" s="95" t="s">
        <v>336</v>
      </c>
      <c r="F98" s="82" t="s">
        <v>1075</v>
      </c>
      <c r="G98" s="95" t="s">
        <v>1036</v>
      </c>
      <c r="H98" s="95" t="s">
        <v>174</v>
      </c>
      <c r="I98" s="92">
        <v>81</v>
      </c>
      <c r="J98" s="94">
        <v>2171</v>
      </c>
      <c r="K98" s="82"/>
      <c r="L98" s="92">
        <v>1.75851</v>
      </c>
      <c r="M98" s="93">
        <v>3.1063320469539347E-6</v>
      </c>
      <c r="N98" s="93">
        <v>2.0863288297515536E-5</v>
      </c>
      <c r="O98" s="93">
        <f>L98/'סכום נכסי הקרן'!$C$42</f>
        <v>2.9180891444724031E-6</v>
      </c>
    </row>
    <row r="99" spans="2:15" s="133" customFormat="1">
      <c r="B99" s="85" t="s">
        <v>1076</v>
      </c>
      <c r="C99" s="82" t="s">
        <v>1077</v>
      </c>
      <c r="D99" s="95" t="s">
        <v>130</v>
      </c>
      <c r="E99" s="95" t="s">
        <v>336</v>
      </c>
      <c r="F99" s="82" t="s">
        <v>1078</v>
      </c>
      <c r="G99" s="95" t="s">
        <v>697</v>
      </c>
      <c r="H99" s="95" t="s">
        <v>174</v>
      </c>
      <c r="I99" s="92">
        <v>7395</v>
      </c>
      <c r="J99" s="94">
        <v>920.4</v>
      </c>
      <c r="K99" s="82"/>
      <c r="L99" s="92">
        <v>68.063580000000002</v>
      </c>
      <c r="M99" s="93">
        <v>1.3604357898038954E-4</v>
      </c>
      <c r="N99" s="93">
        <v>8.0751891777755753E-4</v>
      </c>
      <c r="O99" s="93">
        <f>L99/'סכום נכסי הקרן'!$C$42</f>
        <v>1.1294538781805561E-4</v>
      </c>
    </row>
    <row r="100" spans="2:15" s="133" customFormat="1">
      <c r="B100" s="85" t="s">
        <v>1079</v>
      </c>
      <c r="C100" s="82" t="s">
        <v>1080</v>
      </c>
      <c r="D100" s="95" t="s">
        <v>130</v>
      </c>
      <c r="E100" s="95" t="s">
        <v>336</v>
      </c>
      <c r="F100" s="82" t="s">
        <v>1081</v>
      </c>
      <c r="G100" s="95" t="s">
        <v>900</v>
      </c>
      <c r="H100" s="95" t="s">
        <v>174</v>
      </c>
      <c r="I100" s="92">
        <v>68319</v>
      </c>
      <c r="J100" s="94">
        <v>114.5</v>
      </c>
      <c r="K100" s="82"/>
      <c r="L100" s="92">
        <v>78.225259999999992</v>
      </c>
      <c r="M100" s="93">
        <v>2.5810051462905626E-4</v>
      </c>
      <c r="N100" s="93">
        <v>9.2807897113357908E-4</v>
      </c>
      <c r="O100" s="93">
        <f>L100/'סכום נכסי הקרן'!$C$42</f>
        <v>1.2980778160461484E-4</v>
      </c>
    </row>
    <row r="101" spans="2:15" s="133" customFormat="1">
      <c r="B101" s="85" t="s">
        <v>1082</v>
      </c>
      <c r="C101" s="82" t="s">
        <v>1083</v>
      </c>
      <c r="D101" s="95" t="s">
        <v>130</v>
      </c>
      <c r="E101" s="95" t="s">
        <v>336</v>
      </c>
      <c r="F101" s="82" t="s">
        <v>1084</v>
      </c>
      <c r="G101" s="95" t="s">
        <v>202</v>
      </c>
      <c r="H101" s="95" t="s">
        <v>174</v>
      </c>
      <c r="I101" s="92">
        <v>6798</v>
      </c>
      <c r="J101" s="94">
        <v>1923</v>
      </c>
      <c r="K101" s="82"/>
      <c r="L101" s="92">
        <v>130.72554</v>
      </c>
      <c r="M101" s="93">
        <v>2.0302681381521311E-4</v>
      </c>
      <c r="N101" s="93">
        <v>1.5509520155520295E-3</v>
      </c>
      <c r="O101" s="93">
        <f>L101/'סכום נכסי הקרן'!$C$42</f>
        <v>2.169272731911066E-4</v>
      </c>
    </row>
    <row r="102" spans="2:15" s="133" customFormat="1">
      <c r="B102" s="85" t="s">
        <v>1085</v>
      </c>
      <c r="C102" s="82" t="s">
        <v>1086</v>
      </c>
      <c r="D102" s="95" t="s">
        <v>130</v>
      </c>
      <c r="E102" s="95" t="s">
        <v>336</v>
      </c>
      <c r="F102" s="82" t="s">
        <v>1087</v>
      </c>
      <c r="G102" s="95" t="s">
        <v>444</v>
      </c>
      <c r="H102" s="95" t="s">
        <v>174</v>
      </c>
      <c r="I102" s="92">
        <v>24874</v>
      </c>
      <c r="J102" s="94">
        <v>250</v>
      </c>
      <c r="K102" s="82"/>
      <c r="L102" s="92">
        <v>62.185000000000002</v>
      </c>
      <c r="M102" s="93">
        <v>1.2885855584754884E-3</v>
      </c>
      <c r="N102" s="93">
        <v>7.3777435600650765E-4</v>
      </c>
      <c r="O102" s="93">
        <f>L102/'סכום נכסי הקרן'!$C$42</f>
        <v>1.0319041316172008E-4</v>
      </c>
    </row>
    <row r="103" spans="2:15" s="133" customFormat="1">
      <c r="B103" s="85" t="s">
        <v>1088</v>
      </c>
      <c r="C103" s="82" t="s">
        <v>1089</v>
      </c>
      <c r="D103" s="95" t="s">
        <v>130</v>
      </c>
      <c r="E103" s="95" t="s">
        <v>336</v>
      </c>
      <c r="F103" s="82" t="s">
        <v>1090</v>
      </c>
      <c r="G103" s="95" t="s">
        <v>199</v>
      </c>
      <c r="H103" s="95" t="s">
        <v>174</v>
      </c>
      <c r="I103" s="92">
        <v>5532</v>
      </c>
      <c r="J103" s="94">
        <v>1651</v>
      </c>
      <c r="K103" s="82"/>
      <c r="L103" s="92">
        <v>91.333320000000001</v>
      </c>
      <c r="M103" s="93">
        <v>1.8598854677687597E-4</v>
      </c>
      <c r="N103" s="93">
        <v>1.0835954224481189E-3</v>
      </c>
      <c r="O103" s="93">
        <f>L103/'סכום נכסי הקרן'!$C$42</f>
        <v>1.5155942793650546E-4</v>
      </c>
    </row>
    <row r="104" spans="2:15" s="133" customFormat="1">
      <c r="B104" s="85" t="s">
        <v>1091</v>
      </c>
      <c r="C104" s="82" t="s">
        <v>1092</v>
      </c>
      <c r="D104" s="95" t="s">
        <v>130</v>
      </c>
      <c r="E104" s="95" t="s">
        <v>336</v>
      </c>
      <c r="F104" s="82" t="s">
        <v>1093</v>
      </c>
      <c r="G104" s="95" t="s">
        <v>544</v>
      </c>
      <c r="H104" s="95" t="s">
        <v>174</v>
      </c>
      <c r="I104" s="92">
        <v>4402</v>
      </c>
      <c r="J104" s="94">
        <v>2906</v>
      </c>
      <c r="K104" s="82"/>
      <c r="L104" s="92">
        <v>127.92211999999999</v>
      </c>
      <c r="M104" s="93">
        <v>1.5724925120850087E-4</v>
      </c>
      <c r="N104" s="93">
        <v>1.5176917215081961E-3</v>
      </c>
      <c r="O104" s="93">
        <f>L104/'סכום נכסי הקרן'!$C$42</f>
        <v>2.1227524990468979E-4</v>
      </c>
    </row>
    <row r="105" spans="2:15" s="133" customFormat="1">
      <c r="B105" s="85" t="s">
        <v>1094</v>
      </c>
      <c r="C105" s="82" t="s">
        <v>1095</v>
      </c>
      <c r="D105" s="95" t="s">
        <v>130</v>
      </c>
      <c r="E105" s="95" t="s">
        <v>336</v>
      </c>
      <c r="F105" s="82" t="s">
        <v>1096</v>
      </c>
      <c r="G105" s="95" t="s">
        <v>645</v>
      </c>
      <c r="H105" s="95" t="s">
        <v>174</v>
      </c>
      <c r="I105" s="92">
        <v>2752</v>
      </c>
      <c r="J105" s="94">
        <v>2247</v>
      </c>
      <c r="K105" s="82"/>
      <c r="L105" s="92">
        <v>61.837440000000001</v>
      </c>
      <c r="M105" s="93">
        <v>4.1368466465536551E-4</v>
      </c>
      <c r="N105" s="93">
        <v>7.3365083980205924E-4</v>
      </c>
      <c r="O105" s="93">
        <f>L105/'סכום נכסי הקרן'!$C$42</f>
        <v>1.0261366860919958E-4</v>
      </c>
    </row>
    <row r="106" spans="2:15" s="133" customFormat="1">
      <c r="B106" s="85" t="s">
        <v>1097</v>
      </c>
      <c r="C106" s="82" t="s">
        <v>1098</v>
      </c>
      <c r="D106" s="95" t="s">
        <v>130</v>
      </c>
      <c r="E106" s="95" t="s">
        <v>336</v>
      </c>
      <c r="F106" s="82" t="s">
        <v>1099</v>
      </c>
      <c r="G106" s="95" t="s">
        <v>946</v>
      </c>
      <c r="H106" s="95" t="s">
        <v>174</v>
      </c>
      <c r="I106" s="92">
        <v>440</v>
      </c>
      <c r="J106" s="94">
        <v>1099</v>
      </c>
      <c r="K106" s="82"/>
      <c r="L106" s="92">
        <v>4.8356000000000003</v>
      </c>
      <c r="M106" s="93">
        <v>2.783170169982118E-4</v>
      </c>
      <c r="N106" s="93">
        <v>5.7370453902147918E-5</v>
      </c>
      <c r="O106" s="93">
        <f>L106/'סכום נכסי הקרן'!$C$42</f>
        <v>8.0242431757628631E-6</v>
      </c>
    </row>
    <row r="107" spans="2:15" s="133" customFormat="1">
      <c r="B107" s="85" t="s">
        <v>1100</v>
      </c>
      <c r="C107" s="82" t="s">
        <v>1101</v>
      </c>
      <c r="D107" s="95" t="s">
        <v>130</v>
      </c>
      <c r="E107" s="95" t="s">
        <v>336</v>
      </c>
      <c r="F107" s="82" t="s">
        <v>1102</v>
      </c>
      <c r="G107" s="95" t="s">
        <v>900</v>
      </c>
      <c r="H107" s="95" t="s">
        <v>174</v>
      </c>
      <c r="I107" s="92">
        <v>4842.25</v>
      </c>
      <c r="J107" s="94">
        <v>1408</v>
      </c>
      <c r="K107" s="82"/>
      <c r="L107" s="92">
        <v>68.178889999999996</v>
      </c>
      <c r="M107" s="93">
        <v>1.8947440666308189E-4</v>
      </c>
      <c r="N107" s="93">
        <v>8.0888697697175391E-4</v>
      </c>
      <c r="O107" s="93">
        <f>L107/'סכום נכסי הקרן'!$C$42</f>
        <v>1.1313673438944223E-4</v>
      </c>
    </row>
    <row r="108" spans="2:15" s="133" customFormat="1">
      <c r="B108" s="85" t="s">
        <v>1103</v>
      </c>
      <c r="C108" s="82" t="s">
        <v>1104</v>
      </c>
      <c r="D108" s="95" t="s">
        <v>130</v>
      </c>
      <c r="E108" s="95" t="s">
        <v>336</v>
      </c>
      <c r="F108" s="82" t="s">
        <v>1105</v>
      </c>
      <c r="G108" s="95" t="s">
        <v>197</v>
      </c>
      <c r="H108" s="95" t="s">
        <v>174</v>
      </c>
      <c r="I108" s="92">
        <v>3620</v>
      </c>
      <c r="J108" s="94">
        <v>879</v>
      </c>
      <c r="K108" s="82"/>
      <c r="L108" s="92">
        <v>31.819800000000001</v>
      </c>
      <c r="M108" s="93">
        <v>6.0007850750860663E-4</v>
      </c>
      <c r="N108" s="93">
        <v>3.7751599989154736E-4</v>
      </c>
      <c r="O108" s="93">
        <f>L108/'סכום נכסי הקרן'!$C$42</f>
        <v>5.2802095500897331E-5</v>
      </c>
    </row>
    <row r="109" spans="2:15" s="133" customFormat="1">
      <c r="B109" s="85" t="s">
        <v>1106</v>
      </c>
      <c r="C109" s="82" t="s">
        <v>1107</v>
      </c>
      <c r="D109" s="95" t="s">
        <v>130</v>
      </c>
      <c r="E109" s="95" t="s">
        <v>336</v>
      </c>
      <c r="F109" s="82" t="s">
        <v>1108</v>
      </c>
      <c r="G109" s="95" t="s">
        <v>817</v>
      </c>
      <c r="H109" s="95" t="s">
        <v>174</v>
      </c>
      <c r="I109" s="92">
        <v>5553</v>
      </c>
      <c r="J109" s="94">
        <v>1514</v>
      </c>
      <c r="K109" s="82"/>
      <c r="L109" s="92">
        <v>84.072419999999994</v>
      </c>
      <c r="M109" s="93">
        <v>4.3204590190107199E-4</v>
      </c>
      <c r="N109" s="93">
        <v>9.9745076020597606E-4</v>
      </c>
      <c r="O109" s="93">
        <f>L109/'סכום נכסי הקרן'!$C$42</f>
        <v>1.3951061759758234E-4</v>
      </c>
    </row>
    <row r="110" spans="2:15" s="133" customFormat="1">
      <c r="B110" s="85" t="s">
        <v>1109</v>
      </c>
      <c r="C110" s="82" t="s">
        <v>1110</v>
      </c>
      <c r="D110" s="95" t="s">
        <v>130</v>
      </c>
      <c r="E110" s="95" t="s">
        <v>336</v>
      </c>
      <c r="F110" s="82" t="s">
        <v>1111</v>
      </c>
      <c r="G110" s="95" t="s">
        <v>481</v>
      </c>
      <c r="H110" s="95" t="s">
        <v>174</v>
      </c>
      <c r="I110" s="92">
        <v>10145.93</v>
      </c>
      <c r="J110" s="94">
        <v>783.2</v>
      </c>
      <c r="K110" s="82"/>
      <c r="L110" s="92">
        <v>79.46293</v>
      </c>
      <c r="M110" s="93">
        <v>2.9638870106828618E-4</v>
      </c>
      <c r="N110" s="93">
        <v>9.4276291721701684E-4</v>
      </c>
      <c r="O110" s="93">
        <f>L110/'סכום נכסי הקרן'!$C$42</f>
        <v>1.3186158362532509E-4</v>
      </c>
    </row>
    <row r="111" spans="2:15" s="133" customFormat="1">
      <c r="B111" s="85" t="s">
        <v>1112</v>
      </c>
      <c r="C111" s="82" t="s">
        <v>1113</v>
      </c>
      <c r="D111" s="95" t="s">
        <v>130</v>
      </c>
      <c r="E111" s="95" t="s">
        <v>336</v>
      </c>
      <c r="F111" s="82" t="s">
        <v>1114</v>
      </c>
      <c r="G111" s="95" t="s">
        <v>481</v>
      </c>
      <c r="H111" s="95" t="s">
        <v>174</v>
      </c>
      <c r="I111" s="92">
        <v>7774</v>
      </c>
      <c r="J111" s="94">
        <v>2540</v>
      </c>
      <c r="K111" s="82"/>
      <c r="L111" s="92">
        <v>197.45959999999999</v>
      </c>
      <c r="M111" s="93">
        <v>5.1212907286389835E-4</v>
      </c>
      <c r="N111" s="93">
        <v>2.3426972618364973E-3</v>
      </c>
      <c r="O111" s="93">
        <f>L111/'סכום נכסי הקרן'!$C$42</f>
        <v>3.2766644217653747E-4</v>
      </c>
    </row>
    <row r="112" spans="2:15" s="133" customFormat="1">
      <c r="B112" s="85" t="s">
        <v>1115</v>
      </c>
      <c r="C112" s="82" t="s">
        <v>1116</v>
      </c>
      <c r="D112" s="95" t="s">
        <v>130</v>
      </c>
      <c r="E112" s="95" t="s">
        <v>336</v>
      </c>
      <c r="F112" s="82" t="s">
        <v>1117</v>
      </c>
      <c r="G112" s="95" t="s">
        <v>730</v>
      </c>
      <c r="H112" s="95" t="s">
        <v>174</v>
      </c>
      <c r="I112" s="92">
        <v>4704</v>
      </c>
      <c r="J112" s="94">
        <v>2022</v>
      </c>
      <c r="K112" s="82"/>
      <c r="L112" s="92">
        <v>95.114879999999999</v>
      </c>
      <c r="M112" s="93">
        <v>3.2945774574840873E-4</v>
      </c>
      <c r="N112" s="93">
        <v>1.1284605505931695E-3</v>
      </c>
      <c r="O112" s="93">
        <f>L112/'סכום נכסי הקרן'!$C$42</f>
        <v>1.578345865566845E-4</v>
      </c>
    </row>
    <row r="113" spans="2:15" s="133" customFormat="1">
      <c r="B113" s="85" t="s">
        <v>1118</v>
      </c>
      <c r="C113" s="82" t="s">
        <v>1119</v>
      </c>
      <c r="D113" s="95" t="s">
        <v>130</v>
      </c>
      <c r="E113" s="95" t="s">
        <v>336</v>
      </c>
      <c r="F113" s="82" t="s">
        <v>1120</v>
      </c>
      <c r="G113" s="95" t="s">
        <v>946</v>
      </c>
      <c r="H113" s="95" t="s">
        <v>174</v>
      </c>
      <c r="I113" s="92">
        <v>4402</v>
      </c>
      <c r="J113" s="94">
        <v>1677</v>
      </c>
      <c r="K113" s="82"/>
      <c r="L113" s="92">
        <v>73.821539999999999</v>
      </c>
      <c r="M113" s="93">
        <v>3.5816280867336561E-4</v>
      </c>
      <c r="N113" s="93">
        <v>8.7583242153105474E-4</v>
      </c>
      <c r="O113" s="93">
        <f>L113/'סכום נכסי הקרן'!$C$42</f>
        <v>1.2250020443570707E-4</v>
      </c>
    </row>
    <row r="114" spans="2:15" s="133" customFormat="1">
      <c r="B114" s="85" t="s">
        <v>1121</v>
      </c>
      <c r="C114" s="82" t="s">
        <v>1122</v>
      </c>
      <c r="D114" s="95" t="s">
        <v>130</v>
      </c>
      <c r="E114" s="95" t="s">
        <v>336</v>
      </c>
      <c r="F114" s="82" t="s">
        <v>1123</v>
      </c>
      <c r="G114" s="95" t="s">
        <v>199</v>
      </c>
      <c r="H114" s="95" t="s">
        <v>174</v>
      </c>
      <c r="I114" s="92">
        <v>2989.9</v>
      </c>
      <c r="J114" s="94">
        <v>279.89999999999998</v>
      </c>
      <c r="K114" s="82"/>
      <c r="L114" s="92">
        <v>8.3687299999999993</v>
      </c>
      <c r="M114" s="93">
        <v>1.9110813276417936E-5</v>
      </c>
      <c r="N114" s="93">
        <v>9.9288162520581169E-5</v>
      </c>
      <c r="O114" s="93">
        <f>L114/'סכום נכסי הקרן'!$C$42</f>
        <v>1.3887154560406555E-5</v>
      </c>
    </row>
    <row r="115" spans="2:15" s="133" customFormat="1">
      <c r="B115" s="85" t="s">
        <v>1124</v>
      </c>
      <c r="C115" s="82" t="s">
        <v>1125</v>
      </c>
      <c r="D115" s="95" t="s">
        <v>130</v>
      </c>
      <c r="E115" s="95" t="s">
        <v>336</v>
      </c>
      <c r="F115" s="82" t="s">
        <v>1126</v>
      </c>
      <c r="G115" s="95" t="s">
        <v>645</v>
      </c>
      <c r="H115" s="95" t="s">
        <v>174</v>
      </c>
      <c r="I115" s="92">
        <v>4790</v>
      </c>
      <c r="J115" s="94">
        <v>732.3</v>
      </c>
      <c r="K115" s="82"/>
      <c r="L115" s="92">
        <v>35.077169999999995</v>
      </c>
      <c r="M115" s="93">
        <v>4.1562990577782838E-4</v>
      </c>
      <c r="N115" s="93">
        <v>4.161620408021353E-4</v>
      </c>
      <c r="O115" s="93">
        <f>L115/'סכום נכסי הקרן'!$C$42</f>
        <v>5.8207407973689669E-5</v>
      </c>
    </row>
    <row r="116" spans="2:15" s="133" customFormat="1">
      <c r="B116" s="85" t="s">
        <v>1127</v>
      </c>
      <c r="C116" s="82" t="s">
        <v>1128</v>
      </c>
      <c r="D116" s="95" t="s">
        <v>130</v>
      </c>
      <c r="E116" s="95" t="s">
        <v>336</v>
      </c>
      <c r="F116" s="82" t="s">
        <v>1129</v>
      </c>
      <c r="G116" s="95" t="s">
        <v>161</v>
      </c>
      <c r="H116" s="95" t="s">
        <v>174</v>
      </c>
      <c r="I116" s="92">
        <v>3002</v>
      </c>
      <c r="J116" s="94">
        <v>1504</v>
      </c>
      <c r="K116" s="92">
        <v>2.50257</v>
      </c>
      <c r="L116" s="92">
        <v>47.652650000000001</v>
      </c>
      <c r="M116" s="93">
        <v>2.0854729924995222E-4</v>
      </c>
      <c r="N116" s="93">
        <v>5.6535986436847315E-4</v>
      </c>
      <c r="O116" s="93">
        <f>L116/'סכום נכסי הקרן'!$C$42</f>
        <v>7.9075285707981671E-5</v>
      </c>
    </row>
    <row r="117" spans="2:15" s="133" customFormat="1">
      <c r="B117" s="85" t="s">
        <v>1130</v>
      </c>
      <c r="C117" s="82" t="s">
        <v>1131</v>
      </c>
      <c r="D117" s="95" t="s">
        <v>130</v>
      </c>
      <c r="E117" s="95" t="s">
        <v>336</v>
      </c>
      <c r="F117" s="82" t="s">
        <v>1132</v>
      </c>
      <c r="G117" s="95" t="s">
        <v>1036</v>
      </c>
      <c r="H117" s="95" t="s">
        <v>174</v>
      </c>
      <c r="I117" s="92">
        <v>13737.3</v>
      </c>
      <c r="J117" s="94">
        <v>9.3000000000000007</v>
      </c>
      <c r="K117" s="82"/>
      <c r="L117" s="92">
        <v>1.2775699999999999</v>
      </c>
      <c r="M117" s="93">
        <v>7.1628353851294836E-5</v>
      </c>
      <c r="N117" s="93">
        <v>1.5157327072497127E-5</v>
      </c>
      <c r="O117" s="93">
        <f>L117/'סכום נכסי הקרן'!$C$42</f>
        <v>2.1200124811935147E-6</v>
      </c>
    </row>
    <row r="118" spans="2:15" s="133" customFormat="1">
      <c r="B118" s="85" t="s">
        <v>1133</v>
      </c>
      <c r="C118" s="82" t="s">
        <v>1134</v>
      </c>
      <c r="D118" s="95" t="s">
        <v>130</v>
      </c>
      <c r="E118" s="95" t="s">
        <v>336</v>
      </c>
      <c r="F118" s="82" t="s">
        <v>1135</v>
      </c>
      <c r="G118" s="95" t="s">
        <v>900</v>
      </c>
      <c r="H118" s="95" t="s">
        <v>174</v>
      </c>
      <c r="I118" s="92">
        <v>0.13</v>
      </c>
      <c r="J118" s="94">
        <v>615.5</v>
      </c>
      <c r="K118" s="82"/>
      <c r="L118" s="92">
        <v>7.7999999999999999E-4</v>
      </c>
      <c r="M118" s="93">
        <v>7.17341906120913E-8</v>
      </c>
      <c r="N118" s="93">
        <v>9.2540644477780154E-9</v>
      </c>
      <c r="O118" s="93">
        <f>L118/'סכום נכסי הקרן'!$C$42</f>
        <v>1.2943398289964084E-9</v>
      </c>
    </row>
    <row r="119" spans="2:15" s="133" customFormat="1">
      <c r="B119" s="85" t="s">
        <v>1136</v>
      </c>
      <c r="C119" s="82" t="s">
        <v>1137</v>
      </c>
      <c r="D119" s="95" t="s">
        <v>130</v>
      </c>
      <c r="E119" s="95" t="s">
        <v>336</v>
      </c>
      <c r="F119" s="82" t="s">
        <v>1138</v>
      </c>
      <c r="G119" s="95" t="s">
        <v>161</v>
      </c>
      <c r="H119" s="95" t="s">
        <v>174</v>
      </c>
      <c r="I119" s="92">
        <v>11470</v>
      </c>
      <c r="J119" s="94">
        <v>1030</v>
      </c>
      <c r="K119" s="82"/>
      <c r="L119" s="92">
        <v>118.14100000000001</v>
      </c>
      <c r="M119" s="93">
        <v>2.8949947055922893E-4</v>
      </c>
      <c r="N119" s="93">
        <v>1.4016467024678752E-3</v>
      </c>
      <c r="O119" s="93">
        <f>L119/'סכום נכסי הקרן'!$C$42</f>
        <v>1.9604436120187782E-4</v>
      </c>
    </row>
    <row r="120" spans="2:15" s="133" customFormat="1">
      <c r="B120" s="85" t="s">
        <v>1139</v>
      </c>
      <c r="C120" s="82" t="s">
        <v>1140</v>
      </c>
      <c r="D120" s="95" t="s">
        <v>130</v>
      </c>
      <c r="E120" s="95" t="s">
        <v>336</v>
      </c>
      <c r="F120" s="82" t="s">
        <v>1141</v>
      </c>
      <c r="G120" s="95" t="s">
        <v>161</v>
      </c>
      <c r="H120" s="95" t="s">
        <v>174</v>
      </c>
      <c r="I120" s="92">
        <v>19455</v>
      </c>
      <c r="J120" s="94">
        <v>87</v>
      </c>
      <c r="K120" s="82"/>
      <c r="L120" s="92">
        <v>16.925849999999997</v>
      </c>
      <c r="M120" s="93">
        <v>1.2910746730382424E-4</v>
      </c>
      <c r="N120" s="93">
        <v>2.008114188890045E-4</v>
      </c>
      <c r="O120" s="93">
        <f>L120/'סכום נכסי הקרן'!$C$42</f>
        <v>2.8086925377716483E-5</v>
      </c>
    </row>
    <row r="121" spans="2:15" s="133" customFormat="1">
      <c r="B121" s="85" t="s">
        <v>1142</v>
      </c>
      <c r="C121" s="82" t="s">
        <v>1143</v>
      </c>
      <c r="D121" s="95" t="s">
        <v>130</v>
      </c>
      <c r="E121" s="95" t="s">
        <v>336</v>
      </c>
      <c r="F121" s="82" t="s">
        <v>1144</v>
      </c>
      <c r="G121" s="95" t="s">
        <v>161</v>
      </c>
      <c r="H121" s="95" t="s">
        <v>174</v>
      </c>
      <c r="I121" s="92">
        <v>38859</v>
      </c>
      <c r="J121" s="94">
        <v>146.19999999999999</v>
      </c>
      <c r="K121" s="92">
        <v>0.91595000000000004</v>
      </c>
      <c r="L121" s="92">
        <v>57.727809999999998</v>
      </c>
      <c r="M121" s="93">
        <v>1.1102571428571429E-4</v>
      </c>
      <c r="N121" s="93">
        <v>6.8489342842190288E-4</v>
      </c>
      <c r="O121" s="93">
        <f>L121/'סכום נכסי הקרן'!$C$42</f>
        <v>9.5794107338124566E-5</v>
      </c>
    </row>
    <row r="122" spans="2:15" s="133" customFormat="1">
      <c r="B122" s="85" t="s">
        <v>1145</v>
      </c>
      <c r="C122" s="82" t="s">
        <v>1146</v>
      </c>
      <c r="D122" s="95" t="s">
        <v>130</v>
      </c>
      <c r="E122" s="95" t="s">
        <v>336</v>
      </c>
      <c r="F122" s="82" t="s">
        <v>1147</v>
      </c>
      <c r="G122" s="95" t="s">
        <v>796</v>
      </c>
      <c r="H122" s="95" t="s">
        <v>174</v>
      </c>
      <c r="I122" s="92">
        <v>2002.1</v>
      </c>
      <c r="J122" s="94">
        <v>4753</v>
      </c>
      <c r="K122" s="82"/>
      <c r="L122" s="92">
        <v>95.159809999999993</v>
      </c>
      <c r="M122" s="93">
        <v>1.9011952052010758E-4</v>
      </c>
      <c r="N122" s="93">
        <v>1.1289936084337318E-3</v>
      </c>
      <c r="O122" s="93">
        <f>L122/'סכום נכסי הקרן'!$C$42</f>
        <v>1.5790914384965476E-4</v>
      </c>
    </row>
    <row r="123" spans="2:15" s="133" customFormat="1">
      <c r="B123" s="85" t="s">
        <v>1148</v>
      </c>
      <c r="C123" s="82" t="s">
        <v>1149</v>
      </c>
      <c r="D123" s="95" t="s">
        <v>130</v>
      </c>
      <c r="E123" s="95" t="s">
        <v>336</v>
      </c>
      <c r="F123" s="82" t="s">
        <v>1150</v>
      </c>
      <c r="G123" s="95" t="s">
        <v>481</v>
      </c>
      <c r="H123" s="95" t="s">
        <v>174</v>
      </c>
      <c r="I123" s="92">
        <v>0.76</v>
      </c>
      <c r="J123" s="94">
        <v>391.1</v>
      </c>
      <c r="K123" s="82"/>
      <c r="L123" s="92">
        <v>2.97E-3</v>
      </c>
      <c r="M123" s="93">
        <v>1.3456197862766257E-7</v>
      </c>
      <c r="N123" s="93">
        <v>3.5236630012693213E-8</v>
      </c>
      <c r="O123" s="93">
        <f>L123/'סכום נכסי הקרן'!$C$42</f>
        <v>4.9284478104094013E-9</v>
      </c>
    </row>
    <row r="124" spans="2:15" s="133" customFormat="1">
      <c r="B124" s="85" t="s">
        <v>1151</v>
      </c>
      <c r="C124" s="82" t="s">
        <v>1152</v>
      </c>
      <c r="D124" s="95" t="s">
        <v>130</v>
      </c>
      <c r="E124" s="95" t="s">
        <v>336</v>
      </c>
      <c r="F124" s="82" t="s">
        <v>1153</v>
      </c>
      <c r="G124" s="95" t="s">
        <v>382</v>
      </c>
      <c r="H124" s="95" t="s">
        <v>174</v>
      </c>
      <c r="I124" s="92">
        <v>52.89</v>
      </c>
      <c r="J124" s="94">
        <v>292.39999999999998</v>
      </c>
      <c r="K124" s="82"/>
      <c r="L124" s="92">
        <v>0.15464</v>
      </c>
      <c r="M124" s="93">
        <v>7.7148574676800857E-6</v>
      </c>
      <c r="N124" s="93">
        <v>1.834677597697939E-6</v>
      </c>
      <c r="O124" s="93">
        <f>L124/'סכום נכסי הקרן'!$C$42</f>
        <v>2.5661116814872387E-7</v>
      </c>
    </row>
    <row r="125" spans="2:15" s="133" customFormat="1">
      <c r="B125" s="85" t="s">
        <v>1154</v>
      </c>
      <c r="C125" s="82" t="s">
        <v>1155</v>
      </c>
      <c r="D125" s="95" t="s">
        <v>130</v>
      </c>
      <c r="E125" s="95" t="s">
        <v>336</v>
      </c>
      <c r="F125" s="82" t="s">
        <v>1156</v>
      </c>
      <c r="G125" s="95" t="s">
        <v>481</v>
      </c>
      <c r="H125" s="95" t="s">
        <v>174</v>
      </c>
      <c r="I125" s="92">
        <v>2726</v>
      </c>
      <c r="J125" s="94">
        <v>483.9</v>
      </c>
      <c r="K125" s="82"/>
      <c r="L125" s="92">
        <v>13.19111</v>
      </c>
      <c r="M125" s="93">
        <v>2.076893357621151E-4</v>
      </c>
      <c r="N125" s="93">
        <v>1.5650177189452445E-4</v>
      </c>
      <c r="O125" s="93">
        <f>L125/'סכום נכסי הקרן'!$C$42</f>
        <v>2.1889460335477968E-5</v>
      </c>
    </row>
    <row r="126" spans="2:15" s="133" customFormat="1">
      <c r="B126" s="85" t="s">
        <v>1157</v>
      </c>
      <c r="C126" s="82" t="s">
        <v>1158</v>
      </c>
      <c r="D126" s="95" t="s">
        <v>130</v>
      </c>
      <c r="E126" s="95" t="s">
        <v>336</v>
      </c>
      <c r="F126" s="82" t="s">
        <v>1159</v>
      </c>
      <c r="G126" s="95" t="s">
        <v>481</v>
      </c>
      <c r="H126" s="95" t="s">
        <v>174</v>
      </c>
      <c r="I126" s="92">
        <v>5734</v>
      </c>
      <c r="J126" s="94">
        <v>2043</v>
      </c>
      <c r="K126" s="82"/>
      <c r="L126" s="92">
        <v>117.14561999999999</v>
      </c>
      <c r="M126" s="93">
        <v>2.2289179598427038E-4</v>
      </c>
      <c r="N126" s="93">
        <v>1.3898373298139913E-3</v>
      </c>
      <c r="O126" s="93">
        <f>L126/'סכום נכסי הקרן'!$C$42</f>
        <v>1.9439261763907467E-4</v>
      </c>
    </row>
    <row r="127" spans="2:15" s="133" customFormat="1">
      <c r="B127" s="85" t="s">
        <v>1160</v>
      </c>
      <c r="C127" s="82" t="s">
        <v>1161</v>
      </c>
      <c r="D127" s="95" t="s">
        <v>130</v>
      </c>
      <c r="E127" s="95" t="s">
        <v>336</v>
      </c>
      <c r="F127" s="82" t="s">
        <v>1162</v>
      </c>
      <c r="G127" s="95" t="s">
        <v>202</v>
      </c>
      <c r="H127" s="95" t="s">
        <v>174</v>
      </c>
      <c r="I127" s="92">
        <v>2138</v>
      </c>
      <c r="J127" s="94">
        <v>279.10000000000002</v>
      </c>
      <c r="K127" s="82"/>
      <c r="L127" s="92">
        <v>5.9671599999999998</v>
      </c>
      <c r="M127" s="93">
        <v>2.756928559276975E-5</v>
      </c>
      <c r="N127" s="93">
        <v>7.0795491295132129E-5</v>
      </c>
      <c r="O127" s="93">
        <f>L127/'סכום נכסי הקרן'!$C$42</f>
        <v>9.9019651974284725E-6</v>
      </c>
    </row>
    <row r="128" spans="2:15" s="133" customFormat="1">
      <c r="B128" s="85" t="s">
        <v>1163</v>
      </c>
      <c r="C128" s="82" t="s">
        <v>1164</v>
      </c>
      <c r="D128" s="95" t="s">
        <v>130</v>
      </c>
      <c r="E128" s="95" t="s">
        <v>336</v>
      </c>
      <c r="F128" s="82" t="s">
        <v>1165</v>
      </c>
      <c r="G128" s="95" t="s">
        <v>413</v>
      </c>
      <c r="H128" s="95" t="s">
        <v>174</v>
      </c>
      <c r="I128" s="92">
        <v>1720</v>
      </c>
      <c r="J128" s="94">
        <v>1996</v>
      </c>
      <c r="K128" s="82"/>
      <c r="L128" s="92">
        <v>34.331199999999995</v>
      </c>
      <c r="M128" s="93">
        <v>1.944595094035305E-4</v>
      </c>
      <c r="N128" s="93">
        <v>4.0731171457635462E-4</v>
      </c>
      <c r="O128" s="93">
        <f>L128/'סכום נכסי הקרן'!$C$42</f>
        <v>5.6969537868258324E-5</v>
      </c>
    </row>
    <row r="129" spans="2:15" s="133" customFormat="1">
      <c r="B129" s="85" t="s">
        <v>1166</v>
      </c>
      <c r="C129" s="82" t="s">
        <v>1167</v>
      </c>
      <c r="D129" s="95" t="s">
        <v>130</v>
      </c>
      <c r="E129" s="95" t="s">
        <v>336</v>
      </c>
      <c r="F129" s="82" t="s">
        <v>1168</v>
      </c>
      <c r="G129" s="95" t="s">
        <v>197</v>
      </c>
      <c r="H129" s="95" t="s">
        <v>174</v>
      </c>
      <c r="I129" s="92">
        <v>1217</v>
      </c>
      <c r="J129" s="94">
        <v>9604</v>
      </c>
      <c r="K129" s="82"/>
      <c r="L129" s="92">
        <v>116.88068</v>
      </c>
      <c r="M129" s="93">
        <v>2.2830686168112267E-4</v>
      </c>
      <c r="N129" s="93">
        <v>1.3866940325898962E-3</v>
      </c>
      <c r="O129" s="93">
        <f>L129/'סכום נכסי הקרן'!$C$42</f>
        <v>1.9395297354382555E-4</v>
      </c>
    </row>
    <row r="130" spans="2:15" s="133" customFormat="1">
      <c r="B130" s="85" t="s">
        <v>1169</v>
      </c>
      <c r="C130" s="82" t="s">
        <v>1170</v>
      </c>
      <c r="D130" s="95" t="s">
        <v>130</v>
      </c>
      <c r="E130" s="95" t="s">
        <v>336</v>
      </c>
      <c r="F130" s="82" t="s">
        <v>1171</v>
      </c>
      <c r="G130" s="95" t="s">
        <v>481</v>
      </c>
      <c r="H130" s="95" t="s">
        <v>174</v>
      </c>
      <c r="I130" s="92">
        <v>26820</v>
      </c>
      <c r="J130" s="94">
        <v>593.20000000000005</v>
      </c>
      <c r="K130" s="82"/>
      <c r="L130" s="92">
        <v>159.09623999999999</v>
      </c>
      <c r="M130" s="93">
        <v>3.4372804800750451E-4</v>
      </c>
      <c r="N130" s="93">
        <v>1.8875472543066136E-3</v>
      </c>
      <c r="O130" s="93">
        <f>L130/'סכום נכסי הקרן'!$C$42</f>
        <v>2.6400589753278403E-4</v>
      </c>
    </row>
    <row r="131" spans="2:15" s="133" customFormat="1">
      <c r="B131" s="85" t="s">
        <v>1172</v>
      </c>
      <c r="C131" s="82" t="s">
        <v>1173</v>
      </c>
      <c r="D131" s="95" t="s">
        <v>130</v>
      </c>
      <c r="E131" s="95" t="s">
        <v>336</v>
      </c>
      <c r="F131" s="82" t="s">
        <v>1174</v>
      </c>
      <c r="G131" s="95" t="s">
        <v>1036</v>
      </c>
      <c r="H131" s="95" t="s">
        <v>174</v>
      </c>
      <c r="I131" s="92">
        <v>15931</v>
      </c>
      <c r="J131" s="94">
        <v>177.2</v>
      </c>
      <c r="K131" s="82"/>
      <c r="L131" s="92">
        <v>28.22973</v>
      </c>
      <c r="M131" s="93">
        <v>7.4639440807362713E-5</v>
      </c>
      <c r="N131" s="93">
        <v>3.3492274456842626E-4</v>
      </c>
      <c r="O131" s="93">
        <f>L131/'סכום נכסי הקרן'!$C$42</f>
        <v>4.6844697308736903E-5</v>
      </c>
    </row>
    <row r="132" spans="2:15" s="133" customFormat="1">
      <c r="B132" s="85" t="s">
        <v>1175</v>
      </c>
      <c r="C132" s="82" t="s">
        <v>1176</v>
      </c>
      <c r="D132" s="95" t="s">
        <v>130</v>
      </c>
      <c r="E132" s="95" t="s">
        <v>336</v>
      </c>
      <c r="F132" s="82" t="s">
        <v>1177</v>
      </c>
      <c r="G132" s="95" t="s">
        <v>481</v>
      </c>
      <c r="H132" s="95" t="s">
        <v>174</v>
      </c>
      <c r="I132" s="92">
        <v>7450</v>
      </c>
      <c r="J132" s="94">
        <v>1576</v>
      </c>
      <c r="K132" s="82"/>
      <c r="L132" s="92">
        <v>117.41200000000001</v>
      </c>
      <c r="M132" s="93">
        <v>4.4353593995535471E-4</v>
      </c>
      <c r="N132" s="93">
        <v>1.3929977114647597E-3</v>
      </c>
      <c r="O132" s="93">
        <f>L132/'סכום נכסי הקרן'!$C$42</f>
        <v>1.9483465128477734E-4</v>
      </c>
    </row>
    <row r="133" spans="2:15" s="133" customFormat="1">
      <c r="B133" s="85" t="s">
        <v>1178</v>
      </c>
      <c r="C133" s="82" t="s">
        <v>1179</v>
      </c>
      <c r="D133" s="95" t="s">
        <v>130</v>
      </c>
      <c r="E133" s="95" t="s">
        <v>336</v>
      </c>
      <c r="F133" s="82" t="s">
        <v>1180</v>
      </c>
      <c r="G133" s="95" t="s">
        <v>946</v>
      </c>
      <c r="H133" s="95" t="s">
        <v>174</v>
      </c>
      <c r="I133" s="92">
        <v>47086</v>
      </c>
      <c r="J133" s="94">
        <v>24</v>
      </c>
      <c r="K133" s="82"/>
      <c r="L133" s="92">
        <v>11.30064</v>
      </c>
      <c r="M133" s="93">
        <v>1.1435457419559671E-4</v>
      </c>
      <c r="N133" s="93">
        <v>1.3407288571940789E-4</v>
      </c>
      <c r="O133" s="93">
        <f>L133/'סכום נכסי הקרן'!$C$42</f>
        <v>1.8752395442499966E-5</v>
      </c>
    </row>
    <row r="134" spans="2:15" s="133" customFormat="1">
      <c r="B134" s="81"/>
      <c r="C134" s="82"/>
      <c r="D134" s="82"/>
      <c r="E134" s="82"/>
      <c r="F134" s="82"/>
      <c r="G134" s="82"/>
      <c r="H134" s="82"/>
      <c r="I134" s="92"/>
      <c r="J134" s="94"/>
      <c r="K134" s="82"/>
      <c r="L134" s="82"/>
      <c r="M134" s="82"/>
      <c r="N134" s="93"/>
      <c r="O134" s="82"/>
    </row>
    <row r="135" spans="2:15" s="133" customFormat="1">
      <c r="B135" s="79" t="s">
        <v>243</v>
      </c>
      <c r="C135" s="80"/>
      <c r="D135" s="80"/>
      <c r="E135" s="80"/>
      <c r="F135" s="80"/>
      <c r="G135" s="80"/>
      <c r="H135" s="80"/>
      <c r="I135" s="89"/>
      <c r="J135" s="91"/>
      <c r="K135" s="89">
        <v>13.877659999999997</v>
      </c>
      <c r="L135" s="89">
        <v>18088.038410000005</v>
      </c>
      <c r="M135" s="80"/>
      <c r="N135" s="90">
        <v>0.21459983741028749</v>
      </c>
      <c r="O135" s="90">
        <f>L135/'סכום נכסי הקרן'!$C$42</f>
        <v>3.0015472490358814E-2</v>
      </c>
    </row>
    <row r="136" spans="2:15" s="133" customFormat="1">
      <c r="B136" s="100" t="s">
        <v>69</v>
      </c>
      <c r="C136" s="80"/>
      <c r="D136" s="80"/>
      <c r="E136" s="80"/>
      <c r="F136" s="80"/>
      <c r="G136" s="80"/>
      <c r="H136" s="80"/>
      <c r="I136" s="89"/>
      <c r="J136" s="91"/>
      <c r="K136" s="89">
        <v>2.9305500000000002</v>
      </c>
      <c r="L136" s="89">
        <f>SUM(L137:L152)</f>
        <v>2798.9899099999998</v>
      </c>
      <c r="M136" s="80"/>
      <c r="N136" s="90">
        <v>4.9713615232774518E-2</v>
      </c>
      <c r="O136" s="90">
        <f>L136/'סכום נכסי הקרן'!$C$42</f>
        <v>4.6446719506052208E-3</v>
      </c>
    </row>
    <row r="137" spans="2:15" s="133" customFormat="1">
      <c r="B137" s="85" t="s">
        <v>1181</v>
      </c>
      <c r="C137" s="82" t="s">
        <v>1182</v>
      </c>
      <c r="D137" s="95" t="s">
        <v>1183</v>
      </c>
      <c r="E137" s="95" t="s">
        <v>1184</v>
      </c>
      <c r="F137" s="82" t="s">
        <v>1185</v>
      </c>
      <c r="G137" s="95" t="s">
        <v>1186</v>
      </c>
      <c r="H137" s="95" t="s">
        <v>173</v>
      </c>
      <c r="I137" s="92">
        <v>2166</v>
      </c>
      <c r="J137" s="94">
        <v>6672</v>
      </c>
      <c r="K137" s="92">
        <v>1.9152899999999999</v>
      </c>
      <c r="L137" s="92">
        <v>509.73036999999999</v>
      </c>
      <c r="M137" s="93">
        <v>1.5102180263974397E-5</v>
      </c>
      <c r="N137" s="93">
        <v>6.0475355063714532E-3</v>
      </c>
      <c r="O137" s="93">
        <f>L137/'סכום נכסי הקרן'!$C$42</f>
        <v>8.4585169223086671E-4</v>
      </c>
    </row>
    <row r="138" spans="2:15" s="133" customFormat="1">
      <c r="B138" s="85" t="s">
        <v>1187</v>
      </c>
      <c r="C138" s="82" t="s">
        <v>1188</v>
      </c>
      <c r="D138" s="95" t="s">
        <v>1189</v>
      </c>
      <c r="E138" s="95" t="s">
        <v>1184</v>
      </c>
      <c r="F138" s="82" t="s">
        <v>1190</v>
      </c>
      <c r="G138" s="95" t="s">
        <v>1191</v>
      </c>
      <c r="H138" s="95" t="s">
        <v>173</v>
      </c>
      <c r="I138" s="92">
        <v>971</v>
      </c>
      <c r="J138" s="94">
        <v>1965</v>
      </c>
      <c r="K138" s="82"/>
      <c r="L138" s="92">
        <v>67.04764999999999</v>
      </c>
      <c r="M138" s="93">
        <v>2.8268933926388977E-5</v>
      </c>
      <c r="N138" s="93">
        <v>7.9546573611803022E-4</v>
      </c>
      <c r="O138" s="93">
        <f>L138/'סכום נכסי הקרן'!$C$42</f>
        <v>1.1125954337898851E-4</v>
      </c>
    </row>
    <row r="139" spans="2:15" s="133" customFormat="1">
      <c r="B139" s="85" t="s">
        <v>1192</v>
      </c>
      <c r="C139" s="82" t="s">
        <v>1193</v>
      </c>
      <c r="D139" s="95" t="s">
        <v>1189</v>
      </c>
      <c r="E139" s="95" t="s">
        <v>1184</v>
      </c>
      <c r="F139" s="82" t="s">
        <v>1194</v>
      </c>
      <c r="G139" s="95" t="s">
        <v>1186</v>
      </c>
      <c r="H139" s="95" t="s">
        <v>173</v>
      </c>
      <c r="I139" s="92">
        <v>1368</v>
      </c>
      <c r="J139" s="94">
        <v>9934</v>
      </c>
      <c r="K139" s="82"/>
      <c r="L139" s="92">
        <v>477.54247999999995</v>
      </c>
      <c r="M139" s="93">
        <v>8.3698929297966474E-6</v>
      </c>
      <c r="N139" s="93">
        <v>5.6656524185535176E-3</v>
      </c>
      <c r="O139" s="93">
        <f>L139/'סכום נכסי הקרן'!$C$42</f>
        <v>7.9243878448938558E-4</v>
      </c>
    </row>
    <row r="140" spans="2:15" s="133" customFormat="1">
      <c r="B140" s="85" t="s">
        <v>1195</v>
      </c>
      <c r="C140" s="82" t="s">
        <v>1196</v>
      </c>
      <c r="D140" s="95" t="s">
        <v>1189</v>
      </c>
      <c r="E140" s="95" t="s">
        <v>1184</v>
      </c>
      <c r="F140" s="82" t="s">
        <v>1075</v>
      </c>
      <c r="G140" s="95" t="s">
        <v>1036</v>
      </c>
      <c r="H140" s="95" t="s">
        <v>173</v>
      </c>
      <c r="I140" s="92">
        <v>1735</v>
      </c>
      <c r="J140" s="94">
        <v>632.5</v>
      </c>
      <c r="K140" s="82"/>
      <c r="L140" s="92">
        <v>38.562220000000003</v>
      </c>
      <c r="M140" s="93">
        <v>6.6536865450186127E-5</v>
      </c>
      <c r="N140" s="93">
        <v>4.575093193966595E-4</v>
      </c>
      <c r="O140" s="93">
        <f>L140/'סכום נכסי הקרן'!$C$42</f>
        <v>6.3990534923746007E-5</v>
      </c>
    </row>
    <row r="141" spans="2:15" s="133" customFormat="1">
      <c r="B141" s="85" t="s">
        <v>1197</v>
      </c>
      <c r="C141" s="82" t="s">
        <v>1198</v>
      </c>
      <c r="D141" s="95" t="s">
        <v>1189</v>
      </c>
      <c r="E141" s="95" t="s">
        <v>1184</v>
      </c>
      <c r="F141" s="82" t="s">
        <v>1199</v>
      </c>
      <c r="G141" s="95" t="s">
        <v>645</v>
      </c>
      <c r="H141" s="95" t="s">
        <v>173</v>
      </c>
      <c r="I141" s="92">
        <v>1196</v>
      </c>
      <c r="J141" s="94">
        <v>3110</v>
      </c>
      <c r="K141" s="92">
        <v>1.0152600000000001</v>
      </c>
      <c r="L141" s="92">
        <v>131.71399</v>
      </c>
      <c r="M141" s="93">
        <v>5.7038979704281505E-5</v>
      </c>
      <c r="N141" s="93">
        <v>1.5626791694025501E-3</v>
      </c>
      <c r="O141" s="93">
        <f>L141/'סכום נכסי הקרן'!$C$42</f>
        <v>2.1856751704235213E-4</v>
      </c>
    </row>
    <row r="142" spans="2:15" s="133" customFormat="1">
      <c r="B142" s="85" t="s">
        <v>1200</v>
      </c>
      <c r="C142" s="82" t="s">
        <v>1201</v>
      </c>
      <c r="D142" s="95" t="s">
        <v>1189</v>
      </c>
      <c r="E142" s="95" t="s">
        <v>1184</v>
      </c>
      <c r="F142" s="82" t="s">
        <v>1202</v>
      </c>
      <c r="G142" s="95" t="s">
        <v>30</v>
      </c>
      <c r="H142" s="95" t="s">
        <v>173</v>
      </c>
      <c r="I142" s="92">
        <v>2956</v>
      </c>
      <c r="J142" s="94">
        <v>1290</v>
      </c>
      <c r="K142" s="82"/>
      <c r="L142" s="92">
        <v>133.99725000000001</v>
      </c>
      <c r="M142" s="93">
        <v>8.6237770486400858E-5</v>
      </c>
      <c r="N142" s="93">
        <v>1.5897681888782343E-3</v>
      </c>
      <c r="O142" s="93">
        <f>L142/'סכום נכסי הקרן'!$C$42</f>
        <v>2.2235638160383205E-4</v>
      </c>
    </row>
    <row r="143" spans="2:15" s="133" customFormat="1">
      <c r="B143" s="85" t="s">
        <v>1203</v>
      </c>
      <c r="C143" s="82" t="s">
        <v>1204</v>
      </c>
      <c r="D143" s="95" t="s">
        <v>1189</v>
      </c>
      <c r="E143" s="95" t="s">
        <v>1184</v>
      </c>
      <c r="F143" s="82" t="s">
        <v>1205</v>
      </c>
      <c r="G143" s="95" t="s">
        <v>1206</v>
      </c>
      <c r="H143" s="95" t="s">
        <v>173</v>
      </c>
      <c r="I143" s="92">
        <v>6954</v>
      </c>
      <c r="J143" s="94">
        <v>520</v>
      </c>
      <c r="K143" s="82"/>
      <c r="L143" s="92">
        <v>127.06905</v>
      </c>
      <c r="M143" s="93">
        <v>2.5710099148035936E-4</v>
      </c>
      <c r="N143" s="93">
        <v>1.5075707410486246E-3</v>
      </c>
      <c r="O143" s="93">
        <f>L143/'סכום נכסי הקרן'!$C$42</f>
        <v>2.1085965698427702E-4</v>
      </c>
    </row>
    <row r="144" spans="2:15" s="133" customFormat="1">
      <c r="B144" s="85" t="s">
        <v>1207</v>
      </c>
      <c r="C144" s="82" t="s">
        <v>1208</v>
      </c>
      <c r="D144" s="95" t="s">
        <v>1189</v>
      </c>
      <c r="E144" s="95" t="s">
        <v>1184</v>
      </c>
      <c r="F144" s="82" t="s">
        <v>1209</v>
      </c>
      <c r="G144" s="95" t="s">
        <v>886</v>
      </c>
      <c r="H144" s="95" t="s">
        <v>173</v>
      </c>
      <c r="I144" s="92">
        <v>946</v>
      </c>
      <c r="J144" s="94">
        <v>7285</v>
      </c>
      <c r="K144" s="82"/>
      <c r="L144" s="92">
        <v>242.17117999999999</v>
      </c>
      <c r="M144" s="93">
        <v>1.8149239895060558E-5</v>
      </c>
      <c r="N144" s="93">
        <v>2.8731637270698082E-3</v>
      </c>
      <c r="O144" s="93">
        <f>L144/'סכום נכסי הקרן'!$C$42</f>
        <v>4.0186128680648518E-4</v>
      </c>
    </row>
    <row r="145" spans="2:15" s="133" customFormat="1">
      <c r="B145" s="85" t="s">
        <v>1210</v>
      </c>
      <c r="C145" s="82" t="s">
        <v>1211</v>
      </c>
      <c r="D145" s="95" t="s">
        <v>1189</v>
      </c>
      <c r="E145" s="95" t="s">
        <v>1184</v>
      </c>
      <c r="F145" s="82" t="s">
        <v>1008</v>
      </c>
      <c r="G145" s="95" t="s">
        <v>886</v>
      </c>
      <c r="H145" s="95" t="s">
        <v>173</v>
      </c>
      <c r="I145" s="92">
        <v>90</v>
      </c>
      <c r="J145" s="94">
        <v>2713</v>
      </c>
      <c r="K145" s="82"/>
      <c r="L145" s="92">
        <v>8.5801400000000001</v>
      </c>
      <c r="M145" s="93">
        <v>3.2260025555675355E-6</v>
      </c>
      <c r="N145" s="93">
        <v>1.017963699114847E-4</v>
      </c>
      <c r="O145" s="93">
        <f>L145/'סכום נכסי הקרן'!$C$42</f>
        <v>1.4237970436365697E-5</v>
      </c>
    </row>
    <row r="146" spans="2:15" s="133" customFormat="1">
      <c r="B146" s="85" t="s">
        <v>1212</v>
      </c>
      <c r="C146" s="82" t="s">
        <v>1213</v>
      </c>
      <c r="D146" s="95" t="s">
        <v>1189</v>
      </c>
      <c r="E146" s="95" t="s">
        <v>1184</v>
      </c>
      <c r="F146" s="82" t="s">
        <v>1214</v>
      </c>
      <c r="G146" s="95" t="s">
        <v>1215</v>
      </c>
      <c r="H146" s="95" t="s">
        <v>173</v>
      </c>
      <c r="I146" s="92">
        <v>576</v>
      </c>
      <c r="J146" s="94">
        <v>6218</v>
      </c>
      <c r="K146" s="82"/>
      <c r="L146" s="92">
        <v>125.8563</v>
      </c>
      <c r="M146" s="93">
        <v>1.1886647689441023E-5</v>
      </c>
      <c r="N146" s="93">
        <v>1.4931824504601082E-3</v>
      </c>
      <c r="O146" s="93">
        <f>L146/'סכום נכסי הקרן'!$C$42</f>
        <v>2.0884720746169318E-4</v>
      </c>
    </row>
    <row r="147" spans="2:15" s="133" customFormat="1">
      <c r="B147" s="85" t="s">
        <v>1218</v>
      </c>
      <c r="C147" s="82" t="s">
        <v>1219</v>
      </c>
      <c r="D147" s="95" t="s">
        <v>1189</v>
      </c>
      <c r="E147" s="95" t="s">
        <v>1184</v>
      </c>
      <c r="F147" s="82" t="s">
        <v>1174</v>
      </c>
      <c r="G147" s="95" t="s">
        <v>1036</v>
      </c>
      <c r="H147" s="95" t="s">
        <v>173</v>
      </c>
      <c r="I147" s="92">
        <v>1329</v>
      </c>
      <c r="J147" s="94">
        <v>515</v>
      </c>
      <c r="K147" s="82"/>
      <c r="L147" s="92">
        <v>24.05104</v>
      </c>
      <c r="M147" s="93">
        <v>6.2265908412517776E-5</v>
      </c>
      <c r="N147" s="93">
        <v>2.8534599255908587E-4</v>
      </c>
      <c r="O147" s="93">
        <f>L147/'סכום נכסי הקרן'!$C$42</f>
        <v>3.9910537180494588E-5</v>
      </c>
    </row>
    <row r="148" spans="2:15" s="133" customFormat="1">
      <c r="B148" s="85" t="s">
        <v>1222</v>
      </c>
      <c r="C148" s="82" t="s">
        <v>1223</v>
      </c>
      <c r="D148" s="95" t="s">
        <v>1189</v>
      </c>
      <c r="E148" s="95" t="s">
        <v>1184</v>
      </c>
      <c r="F148" s="82" t="s">
        <v>910</v>
      </c>
      <c r="G148" s="95" t="s">
        <v>911</v>
      </c>
      <c r="H148" s="95" t="s">
        <v>173</v>
      </c>
      <c r="I148" s="92">
        <v>479</v>
      </c>
      <c r="J148" s="94">
        <v>9183</v>
      </c>
      <c r="K148" s="82"/>
      <c r="L148" s="92">
        <v>154.56879999999998</v>
      </c>
      <c r="M148" s="93">
        <v>2.1175925209992014E-5</v>
      </c>
      <c r="N148" s="93">
        <v>1.8338328677124493E-3</v>
      </c>
      <c r="O148" s="93">
        <f>L148/'סכום נכסי הקרן'!$C$42</f>
        <v>2.5649301815407698E-4</v>
      </c>
    </row>
    <row r="149" spans="2:15" s="133" customFormat="1">
      <c r="B149" s="85" t="s">
        <v>1224</v>
      </c>
      <c r="C149" s="82" t="s">
        <v>1225</v>
      </c>
      <c r="D149" s="95" t="s">
        <v>1189</v>
      </c>
      <c r="E149" s="95" t="s">
        <v>1184</v>
      </c>
      <c r="F149" s="82" t="s">
        <v>1226</v>
      </c>
      <c r="G149" s="95" t="s">
        <v>1227</v>
      </c>
      <c r="H149" s="95" t="s">
        <v>173</v>
      </c>
      <c r="I149" s="92">
        <v>1074</v>
      </c>
      <c r="J149" s="94">
        <v>5260</v>
      </c>
      <c r="K149" s="82"/>
      <c r="L149" s="92">
        <v>198.51429999999999</v>
      </c>
      <c r="M149" s="93">
        <v>2.4469590860238719E-5</v>
      </c>
      <c r="N149" s="93">
        <v>2.3552104179558196E-3</v>
      </c>
      <c r="O149" s="93">
        <f>L149/'סכום נכסי הקרן'!$C$42</f>
        <v>3.294166219427458E-4</v>
      </c>
    </row>
    <row r="150" spans="2:15" s="133" customFormat="1">
      <c r="B150" s="85" t="s">
        <v>1228</v>
      </c>
      <c r="C150" s="82" t="s">
        <v>1229</v>
      </c>
      <c r="D150" s="95" t="s">
        <v>1189</v>
      </c>
      <c r="E150" s="95" t="s">
        <v>1184</v>
      </c>
      <c r="F150" s="82" t="s">
        <v>885</v>
      </c>
      <c r="G150" s="95" t="s">
        <v>886</v>
      </c>
      <c r="H150" s="95" t="s">
        <v>173</v>
      </c>
      <c r="I150" s="92">
        <v>2474</v>
      </c>
      <c r="J150" s="94">
        <v>2691</v>
      </c>
      <c r="K150" s="82"/>
      <c r="L150" s="92">
        <v>233.94574</v>
      </c>
      <c r="M150" s="93">
        <v>2.5127537742927757E-5</v>
      </c>
      <c r="N150" s="93">
        <v>2.7755755836450248E-3</v>
      </c>
      <c r="O150" s="93">
        <f>L150/'סכום נכסי הקרן'!$C$42</f>
        <v>3.8821190911030544E-4</v>
      </c>
    </row>
    <row r="151" spans="2:15" s="133" customFormat="1">
      <c r="B151" s="85" t="s">
        <v>1230</v>
      </c>
      <c r="C151" s="82" t="s">
        <v>1231</v>
      </c>
      <c r="D151" s="95" t="s">
        <v>1189</v>
      </c>
      <c r="E151" s="95" t="s">
        <v>1184</v>
      </c>
      <c r="F151" s="82" t="s">
        <v>1232</v>
      </c>
      <c r="G151" s="95" t="s">
        <v>1186</v>
      </c>
      <c r="H151" s="95" t="s">
        <v>173</v>
      </c>
      <c r="I151" s="92">
        <v>941</v>
      </c>
      <c r="J151" s="94">
        <v>4260</v>
      </c>
      <c r="K151" s="82"/>
      <c r="L151" s="92">
        <v>140.86432000000002</v>
      </c>
      <c r="M151" s="93">
        <v>1.4740873382492658E-5</v>
      </c>
      <c r="N151" s="93">
        <v>1.6712403790672128E-3</v>
      </c>
      <c r="O151" s="93">
        <f>L151/'סכום נכסי הקרן'!$C$42</f>
        <v>2.337516664878146E-4</v>
      </c>
    </row>
    <row r="152" spans="2:15" s="133" customFormat="1">
      <c r="B152" s="85" t="s">
        <v>1233</v>
      </c>
      <c r="C152" s="82" t="s">
        <v>1234</v>
      </c>
      <c r="D152" s="95" t="s">
        <v>1189</v>
      </c>
      <c r="E152" s="95" t="s">
        <v>1184</v>
      </c>
      <c r="F152" s="82" t="s">
        <v>1235</v>
      </c>
      <c r="G152" s="95" t="s">
        <v>1186</v>
      </c>
      <c r="H152" s="95" t="s">
        <v>173</v>
      </c>
      <c r="I152" s="92">
        <v>661</v>
      </c>
      <c r="J152" s="94">
        <v>7955</v>
      </c>
      <c r="K152" s="82"/>
      <c r="L152" s="92">
        <v>184.77507999999997</v>
      </c>
      <c r="M152" s="93">
        <v>1.4097306390771789E-5</v>
      </c>
      <c r="N152" s="93">
        <v>2.1922057675171007E-3</v>
      </c>
      <c r="O152" s="93">
        <f>L152/'סכום נכסי הקרן'!$C$42</f>
        <v>3.0661762237179187E-4</v>
      </c>
    </row>
    <row r="153" spans="2:15" s="133" customFormat="1">
      <c r="B153" s="81"/>
      <c r="C153" s="82"/>
      <c r="D153" s="82"/>
      <c r="E153" s="82"/>
      <c r="F153" s="82"/>
      <c r="G153" s="82"/>
      <c r="H153" s="82"/>
      <c r="I153" s="92"/>
      <c r="J153" s="94"/>
      <c r="K153" s="82"/>
      <c r="L153" s="82"/>
      <c r="M153" s="82"/>
      <c r="N153" s="93"/>
      <c r="O153" s="82"/>
    </row>
    <row r="154" spans="2:15" s="133" customFormat="1">
      <c r="B154" s="100" t="s">
        <v>68</v>
      </c>
      <c r="C154" s="80"/>
      <c r="D154" s="80"/>
      <c r="E154" s="80"/>
      <c r="F154" s="80"/>
      <c r="G154" s="80"/>
      <c r="H154" s="80"/>
      <c r="I154" s="89"/>
      <c r="J154" s="91"/>
      <c r="K154" s="89">
        <v>10.947109999999997</v>
      </c>
      <c r="L154" s="89">
        <f>SUM(L155:L236)</f>
        <v>15289.048499999994</v>
      </c>
      <c r="M154" s="80"/>
      <c r="N154" s="90">
        <v>0.16488622217751292</v>
      </c>
      <c r="O154" s="90">
        <f>L154/'סכום נכסי הקרן'!$C$42</f>
        <v>2.5370800539753574E-2</v>
      </c>
    </row>
    <row r="155" spans="2:15" s="133" customFormat="1">
      <c r="B155" s="85" t="s">
        <v>1236</v>
      </c>
      <c r="C155" s="82" t="s">
        <v>1237</v>
      </c>
      <c r="D155" s="95" t="s">
        <v>149</v>
      </c>
      <c r="E155" s="95" t="s">
        <v>1184</v>
      </c>
      <c r="F155" s="82"/>
      <c r="G155" s="95" t="s">
        <v>1238</v>
      </c>
      <c r="H155" s="95" t="s">
        <v>1239</v>
      </c>
      <c r="I155" s="92">
        <v>796</v>
      </c>
      <c r="J155" s="94">
        <v>2272</v>
      </c>
      <c r="K155" s="82"/>
      <c r="L155" s="92">
        <v>66.453770000000006</v>
      </c>
      <c r="M155" s="93">
        <v>3.6713356425702446E-7</v>
      </c>
      <c r="N155" s="93">
        <v>7.8841983381771458E-4</v>
      </c>
      <c r="O155" s="93">
        <f>L155/'סכום נכסי הקרן'!$C$42</f>
        <v>1.1027405294611111E-4</v>
      </c>
    </row>
    <row r="156" spans="2:15" s="133" customFormat="1">
      <c r="B156" s="85" t="s">
        <v>1240</v>
      </c>
      <c r="C156" s="82" t="s">
        <v>1241</v>
      </c>
      <c r="D156" s="95" t="s">
        <v>30</v>
      </c>
      <c r="E156" s="95" t="s">
        <v>1184</v>
      </c>
      <c r="F156" s="82"/>
      <c r="G156" s="95" t="s">
        <v>911</v>
      </c>
      <c r="H156" s="95" t="s">
        <v>175</v>
      </c>
      <c r="I156" s="92">
        <v>312</v>
      </c>
      <c r="J156" s="94">
        <v>19810</v>
      </c>
      <c r="K156" s="82"/>
      <c r="L156" s="92">
        <v>267.55099999999999</v>
      </c>
      <c r="M156" s="93">
        <v>1.4912804117364037E-6</v>
      </c>
      <c r="N156" s="93">
        <v>3.1742746116249433E-3</v>
      </c>
      <c r="O156" s="93">
        <f>L156/'סכום נכסי הקרן'!$C$42</f>
        <v>4.4397681485617701E-4</v>
      </c>
    </row>
    <row r="157" spans="2:15" s="133" customFormat="1">
      <c r="B157" s="85" t="s">
        <v>1242</v>
      </c>
      <c r="C157" s="82" t="s">
        <v>1243</v>
      </c>
      <c r="D157" s="95" t="s">
        <v>1183</v>
      </c>
      <c r="E157" s="95" t="s">
        <v>1184</v>
      </c>
      <c r="F157" s="82"/>
      <c r="G157" s="95" t="s">
        <v>772</v>
      </c>
      <c r="H157" s="95" t="s">
        <v>173</v>
      </c>
      <c r="I157" s="92">
        <v>149</v>
      </c>
      <c r="J157" s="94">
        <v>12489</v>
      </c>
      <c r="K157" s="92">
        <v>0.47431000000000001</v>
      </c>
      <c r="L157" s="92">
        <v>65.861890000000002</v>
      </c>
      <c r="M157" s="93">
        <v>1.471766912579821E-6</v>
      </c>
      <c r="N157" s="93">
        <v>7.8139765988777753E-4</v>
      </c>
      <c r="O157" s="93">
        <f>L157/'סכום נכסי הקרן'!$C$42</f>
        <v>1.0929188133330803E-4</v>
      </c>
    </row>
    <row r="158" spans="2:15" s="133" customFormat="1">
      <c r="B158" s="85" t="s">
        <v>1244</v>
      </c>
      <c r="C158" s="82" t="s">
        <v>1245</v>
      </c>
      <c r="D158" s="95" t="s">
        <v>30</v>
      </c>
      <c r="E158" s="95" t="s">
        <v>1184</v>
      </c>
      <c r="F158" s="82"/>
      <c r="G158" s="95" t="s">
        <v>1246</v>
      </c>
      <c r="H158" s="95" t="s">
        <v>175</v>
      </c>
      <c r="I158" s="92">
        <v>148</v>
      </c>
      <c r="J158" s="94">
        <v>18416</v>
      </c>
      <c r="K158" s="82"/>
      <c r="L158" s="92">
        <v>117.98438</v>
      </c>
      <c r="M158" s="93">
        <v>3.3617289950075281E-7</v>
      </c>
      <c r="N158" s="93">
        <v>1.3997885337835021E-3</v>
      </c>
      <c r="O158" s="93">
        <f>L158/'סכום נכסי הקרן'!$C$42</f>
        <v>1.9578446440185549E-4</v>
      </c>
    </row>
    <row r="159" spans="2:15" s="133" customFormat="1">
      <c r="B159" s="85" t="s">
        <v>1247</v>
      </c>
      <c r="C159" s="82" t="s">
        <v>1248</v>
      </c>
      <c r="D159" s="95" t="s">
        <v>1189</v>
      </c>
      <c r="E159" s="95" t="s">
        <v>1184</v>
      </c>
      <c r="F159" s="82"/>
      <c r="G159" s="95" t="s">
        <v>1186</v>
      </c>
      <c r="H159" s="95" t="s">
        <v>173</v>
      </c>
      <c r="I159" s="92">
        <v>195</v>
      </c>
      <c r="J159" s="94">
        <v>103179</v>
      </c>
      <c r="K159" s="82"/>
      <c r="L159" s="92">
        <v>707.01346000000001</v>
      </c>
      <c r="M159" s="93">
        <v>5.5739174529751521E-7</v>
      </c>
      <c r="N159" s="93">
        <v>8.3881386208801596E-3</v>
      </c>
      <c r="O159" s="93">
        <f>L159/'סכום נכסי הקרן'!$C$42</f>
        <v>1.1732252319417425E-3</v>
      </c>
    </row>
    <row r="160" spans="2:15" s="133" customFormat="1">
      <c r="B160" s="85" t="s">
        <v>1249</v>
      </c>
      <c r="C160" s="82" t="s">
        <v>1250</v>
      </c>
      <c r="D160" s="95" t="s">
        <v>1189</v>
      </c>
      <c r="E160" s="95" t="s">
        <v>1184</v>
      </c>
      <c r="F160" s="82"/>
      <c r="G160" s="95" t="s">
        <v>1251</v>
      </c>
      <c r="H160" s="95" t="s">
        <v>173</v>
      </c>
      <c r="I160" s="92">
        <v>68</v>
      </c>
      <c r="J160" s="94">
        <v>144734</v>
      </c>
      <c r="K160" s="82"/>
      <c r="L160" s="92">
        <v>345.84478999999999</v>
      </c>
      <c r="M160" s="93">
        <v>1.4046476149890136E-7</v>
      </c>
      <c r="N160" s="93">
        <v>4.1031666353695566E-3</v>
      </c>
      <c r="O160" s="93">
        <f>L160/'סכום נכסי הקרן'!$C$42</f>
        <v>5.7389831583063951E-4</v>
      </c>
    </row>
    <row r="161" spans="2:15" s="133" customFormat="1">
      <c r="B161" s="85" t="s">
        <v>1252</v>
      </c>
      <c r="C161" s="82" t="s">
        <v>1253</v>
      </c>
      <c r="D161" s="95" t="s">
        <v>1183</v>
      </c>
      <c r="E161" s="95" t="s">
        <v>1184</v>
      </c>
      <c r="F161" s="82"/>
      <c r="G161" s="95" t="s">
        <v>1254</v>
      </c>
      <c r="H161" s="95" t="s">
        <v>173</v>
      </c>
      <c r="I161" s="92">
        <v>745</v>
      </c>
      <c r="J161" s="94">
        <v>9328</v>
      </c>
      <c r="K161" s="82"/>
      <c r="L161" s="92">
        <v>244.20051000000001</v>
      </c>
      <c r="M161" s="93">
        <v>8.6613337102745762E-7</v>
      </c>
      <c r="N161" s="93">
        <v>2.8972400740003333E-3</v>
      </c>
      <c r="O161" s="93">
        <f>L161/'סכום נכסי הקרן'!$C$42</f>
        <v>4.052287773772253E-4</v>
      </c>
    </row>
    <row r="162" spans="2:15" s="133" customFormat="1">
      <c r="B162" s="85" t="s">
        <v>1255</v>
      </c>
      <c r="C162" s="82" t="s">
        <v>1256</v>
      </c>
      <c r="D162" s="95" t="s">
        <v>1189</v>
      </c>
      <c r="E162" s="95" t="s">
        <v>1184</v>
      </c>
      <c r="F162" s="82"/>
      <c r="G162" s="95" t="s">
        <v>1215</v>
      </c>
      <c r="H162" s="95" t="s">
        <v>173</v>
      </c>
      <c r="I162" s="92">
        <v>656</v>
      </c>
      <c r="J162" s="94">
        <v>16778</v>
      </c>
      <c r="K162" s="82"/>
      <c r="L162" s="92">
        <v>386.76377000000002</v>
      </c>
      <c r="M162" s="93">
        <v>1.292862276860544E-7</v>
      </c>
      <c r="N162" s="93">
        <v>4.5886369918533253E-3</v>
      </c>
      <c r="O162" s="93">
        <f>L162/'סכום נכסי הקרן'!$C$42</f>
        <v>6.4179968195359784E-4</v>
      </c>
    </row>
    <row r="163" spans="2:15" s="133" customFormat="1">
      <c r="B163" s="85" t="s">
        <v>1257</v>
      </c>
      <c r="C163" s="82" t="s">
        <v>1258</v>
      </c>
      <c r="D163" s="95" t="s">
        <v>1183</v>
      </c>
      <c r="E163" s="95" t="s">
        <v>1184</v>
      </c>
      <c r="F163" s="82"/>
      <c r="G163" s="95" t="s">
        <v>811</v>
      </c>
      <c r="H163" s="95" t="s">
        <v>173</v>
      </c>
      <c r="I163" s="92">
        <v>663</v>
      </c>
      <c r="J163" s="94">
        <v>8497</v>
      </c>
      <c r="K163" s="82"/>
      <c r="L163" s="92">
        <v>197.96158</v>
      </c>
      <c r="M163" s="93">
        <v>2.5018867924528302E-6</v>
      </c>
      <c r="N163" s="93">
        <v>2.3486528455179019E-3</v>
      </c>
      <c r="O163" s="93">
        <f>L163/'סכום נכסי הקרן'!$C$42</f>
        <v>3.2849943282699853E-4</v>
      </c>
    </row>
    <row r="164" spans="2:15" s="133" customFormat="1">
      <c r="B164" s="85" t="s">
        <v>1259</v>
      </c>
      <c r="C164" s="82" t="s">
        <v>1260</v>
      </c>
      <c r="D164" s="95" t="s">
        <v>133</v>
      </c>
      <c r="E164" s="95" t="s">
        <v>1184</v>
      </c>
      <c r="F164" s="82"/>
      <c r="G164" s="95" t="s">
        <v>1251</v>
      </c>
      <c r="H164" s="95" t="s">
        <v>176</v>
      </c>
      <c r="I164" s="92">
        <v>453</v>
      </c>
      <c r="J164" s="94">
        <v>6960</v>
      </c>
      <c r="K164" s="82"/>
      <c r="L164" s="92">
        <v>155.88469000000001</v>
      </c>
      <c r="M164" s="93">
        <v>5.4167319693763083E-6</v>
      </c>
      <c r="N164" s="93">
        <v>1.8494448303614068E-3</v>
      </c>
      <c r="O164" s="93">
        <f>L164/'סכום נכסי הקרן'!$C$42</f>
        <v>2.5867661922789509E-4</v>
      </c>
    </row>
    <row r="165" spans="2:15" s="133" customFormat="1">
      <c r="B165" s="85" t="s">
        <v>1261</v>
      </c>
      <c r="C165" s="82" t="s">
        <v>1262</v>
      </c>
      <c r="D165" s="95" t="s">
        <v>30</v>
      </c>
      <c r="E165" s="95" t="s">
        <v>1184</v>
      </c>
      <c r="F165" s="82"/>
      <c r="G165" s="95" t="s">
        <v>1246</v>
      </c>
      <c r="H165" s="95" t="s">
        <v>175</v>
      </c>
      <c r="I165" s="92">
        <v>1489</v>
      </c>
      <c r="J165" s="94">
        <v>1562.5</v>
      </c>
      <c r="K165" s="82"/>
      <c r="L165" s="92">
        <v>100.71226</v>
      </c>
      <c r="M165" s="93">
        <v>9.5338207398982241E-7</v>
      </c>
      <c r="N165" s="93">
        <v>1.1948689034889436E-3</v>
      </c>
      <c r="O165" s="93">
        <f>L165/'סכום נכסי הקרן'!$C$42</f>
        <v>1.6712293511056644E-4</v>
      </c>
    </row>
    <row r="166" spans="2:15" s="133" customFormat="1">
      <c r="B166" s="85" t="s">
        <v>1263</v>
      </c>
      <c r="C166" s="82" t="s">
        <v>1264</v>
      </c>
      <c r="D166" s="95" t="s">
        <v>30</v>
      </c>
      <c r="E166" s="95" t="s">
        <v>1184</v>
      </c>
      <c r="F166" s="82"/>
      <c r="G166" s="95" t="s">
        <v>1246</v>
      </c>
      <c r="H166" s="95" t="s">
        <v>175</v>
      </c>
      <c r="I166" s="92">
        <v>1118</v>
      </c>
      <c r="J166" s="94">
        <v>2160</v>
      </c>
      <c r="K166" s="82"/>
      <c r="L166" s="92">
        <v>104.53533</v>
      </c>
      <c r="M166" s="93">
        <v>4.6088895446117552E-7</v>
      </c>
      <c r="N166" s="93">
        <v>1.2402265139612085E-3</v>
      </c>
      <c r="O166" s="93">
        <f>L166/'סכום נכסי הקרן'!$C$42</f>
        <v>1.7346697584138862E-4</v>
      </c>
    </row>
    <row r="167" spans="2:15" s="133" customFormat="1">
      <c r="B167" s="85" t="s">
        <v>1266</v>
      </c>
      <c r="C167" s="82" t="s">
        <v>1267</v>
      </c>
      <c r="D167" s="95" t="s">
        <v>30</v>
      </c>
      <c r="E167" s="95" t="s">
        <v>1184</v>
      </c>
      <c r="F167" s="82"/>
      <c r="G167" s="95" t="s">
        <v>1268</v>
      </c>
      <c r="H167" s="95" t="s">
        <v>175</v>
      </c>
      <c r="I167" s="92">
        <v>321</v>
      </c>
      <c r="J167" s="94">
        <v>6810</v>
      </c>
      <c r="K167" s="82"/>
      <c r="L167" s="92">
        <v>94.628</v>
      </c>
      <c r="M167" s="93">
        <v>2.9751061193011435E-6</v>
      </c>
      <c r="N167" s="93">
        <v>1.1226841161081258E-3</v>
      </c>
      <c r="O167" s="93">
        <f>L167/'סכום נכסי הקרן'!$C$42</f>
        <v>1.570266529977848E-4</v>
      </c>
    </row>
    <row r="168" spans="2:15" s="133" customFormat="1">
      <c r="B168" s="85" t="s">
        <v>1269</v>
      </c>
      <c r="C168" s="82" t="s">
        <v>1270</v>
      </c>
      <c r="D168" s="95" t="s">
        <v>1183</v>
      </c>
      <c r="E168" s="95" t="s">
        <v>1184</v>
      </c>
      <c r="F168" s="82"/>
      <c r="G168" s="95" t="s">
        <v>1271</v>
      </c>
      <c r="H168" s="95" t="s">
        <v>173</v>
      </c>
      <c r="I168" s="92">
        <v>763</v>
      </c>
      <c r="J168" s="94">
        <v>1188</v>
      </c>
      <c r="K168" s="92">
        <v>3.141E-2</v>
      </c>
      <c r="L168" s="92">
        <v>31.88364</v>
      </c>
      <c r="M168" s="93">
        <v>2.4979695460799055E-7</v>
      </c>
      <c r="N168" s="93">
        <v>3.7827340947404239E-4</v>
      </c>
      <c r="O168" s="93">
        <f>L168/'סכום נכסי הקרן'!$C$42</f>
        <v>5.2908032237670577E-5</v>
      </c>
    </row>
    <row r="169" spans="2:15" s="133" customFormat="1">
      <c r="B169" s="85" t="s">
        <v>1272</v>
      </c>
      <c r="C169" s="82" t="s">
        <v>1273</v>
      </c>
      <c r="D169" s="95" t="s">
        <v>1183</v>
      </c>
      <c r="E169" s="95" t="s">
        <v>1184</v>
      </c>
      <c r="F169" s="82"/>
      <c r="G169" s="95" t="s">
        <v>1271</v>
      </c>
      <c r="H169" s="95" t="s">
        <v>173</v>
      </c>
      <c r="I169" s="92">
        <v>5856</v>
      </c>
      <c r="J169" s="94">
        <v>2999</v>
      </c>
      <c r="K169" s="82"/>
      <c r="L169" s="92">
        <v>617.13373999999999</v>
      </c>
      <c r="M169" s="93">
        <v>5.7276868443399263E-7</v>
      </c>
      <c r="N169" s="93">
        <v>7.3217889780234384E-3</v>
      </c>
      <c r="O169" s="93">
        <f>L169/'סכום נכסי הקרן'!$C$42</f>
        <v>1.0240779224352744E-3</v>
      </c>
    </row>
    <row r="170" spans="2:15" s="133" customFormat="1">
      <c r="B170" s="85" t="s">
        <v>1274</v>
      </c>
      <c r="C170" s="82" t="s">
        <v>1275</v>
      </c>
      <c r="D170" s="95" t="s">
        <v>133</v>
      </c>
      <c r="E170" s="95" t="s">
        <v>1184</v>
      </c>
      <c r="F170" s="82"/>
      <c r="G170" s="95" t="s">
        <v>1271</v>
      </c>
      <c r="H170" s="95" t="s">
        <v>176</v>
      </c>
      <c r="I170" s="92">
        <v>9641</v>
      </c>
      <c r="J170" s="94">
        <v>206.5</v>
      </c>
      <c r="K170" s="92">
        <v>0.95777999999999996</v>
      </c>
      <c r="L170" s="92">
        <v>99.38579</v>
      </c>
      <c r="M170" s="93">
        <v>5.6491136846287993E-7</v>
      </c>
      <c r="N170" s="93">
        <v>1.1791314177606819E-3</v>
      </c>
      <c r="O170" s="93">
        <f>L170/'סכום נכסי הקרן'!$C$42</f>
        <v>1.6492177747855509E-4</v>
      </c>
    </row>
    <row r="171" spans="2:15" s="133" customFormat="1">
      <c r="B171" s="85" t="s">
        <v>1276</v>
      </c>
      <c r="C171" s="82" t="s">
        <v>1277</v>
      </c>
      <c r="D171" s="95" t="s">
        <v>1183</v>
      </c>
      <c r="E171" s="95" t="s">
        <v>1184</v>
      </c>
      <c r="F171" s="82"/>
      <c r="G171" s="95" t="s">
        <v>1206</v>
      </c>
      <c r="H171" s="95" t="s">
        <v>173</v>
      </c>
      <c r="I171" s="92">
        <v>87</v>
      </c>
      <c r="J171" s="94">
        <v>21670</v>
      </c>
      <c r="K171" s="82"/>
      <c r="L171" s="92">
        <v>66.249089999999995</v>
      </c>
      <c r="M171" s="93">
        <v>3.2676980252797531E-7</v>
      </c>
      <c r="N171" s="93">
        <v>7.8599147239313599E-4</v>
      </c>
      <c r="O171" s="93">
        <f>L171/'סכום נכסי הקרן'!$C$42</f>
        <v>1.0993440489970214E-4</v>
      </c>
    </row>
    <row r="172" spans="2:15" s="133" customFormat="1">
      <c r="B172" s="85" t="s">
        <v>1278</v>
      </c>
      <c r="C172" s="82" t="s">
        <v>1279</v>
      </c>
      <c r="D172" s="95" t="s">
        <v>133</v>
      </c>
      <c r="E172" s="95" t="s">
        <v>1184</v>
      </c>
      <c r="F172" s="82"/>
      <c r="G172" s="95" t="s">
        <v>817</v>
      </c>
      <c r="H172" s="95" t="s">
        <v>176</v>
      </c>
      <c r="I172" s="92">
        <v>1481</v>
      </c>
      <c r="J172" s="94">
        <v>1403.6</v>
      </c>
      <c r="K172" s="82"/>
      <c r="L172" s="92">
        <v>102.77667</v>
      </c>
      <c r="M172" s="93">
        <v>7.01207223544592E-7</v>
      </c>
      <c r="N172" s="93">
        <v>1.2193614460359146E-3</v>
      </c>
      <c r="O172" s="93">
        <f>L172/'סכום נכסי הקרן'!$C$42</f>
        <v>1.7054863778541063E-4</v>
      </c>
    </row>
    <row r="173" spans="2:15" s="133" customFormat="1">
      <c r="B173" s="85" t="s">
        <v>1280</v>
      </c>
      <c r="C173" s="82" t="s">
        <v>1281</v>
      </c>
      <c r="D173" s="95" t="s">
        <v>1183</v>
      </c>
      <c r="E173" s="95" t="s">
        <v>1184</v>
      </c>
      <c r="F173" s="82"/>
      <c r="G173" s="95" t="s">
        <v>1254</v>
      </c>
      <c r="H173" s="95" t="s">
        <v>173</v>
      </c>
      <c r="I173" s="92">
        <v>70</v>
      </c>
      <c r="J173" s="94">
        <v>54172</v>
      </c>
      <c r="K173" s="82"/>
      <c r="L173" s="92">
        <v>133.25229000000002</v>
      </c>
      <c r="M173" s="93">
        <v>4.3554354113536706E-7</v>
      </c>
      <c r="N173" s="93">
        <v>1.5809298454794952E-3</v>
      </c>
      <c r="O173" s="93">
        <f>L173/'סכום נכסי הקרן'!$C$42</f>
        <v>2.2112018750253826E-4</v>
      </c>
    </row>
    <row r="174" spans="2:15" s="133" customFormat="1">
      <c r="B174" s="85" t="s">
        <v>1282</v>
      </c>
      <c r="C174" s="82" t="s">
        <v>1283</v>
      </c>
      <c r="D174" s="95" t="s">
        <v>30</v>
      </c>
      <c r="E174" s="95" t="s">
        <v>1184</v>
      </c>
      <c r="F174" s="82"/>
      <c r="G174" s="95" t="s">
        <v>1271</v>
      </c>
      <c r="H174" s="95" t="s">
        <v>175</v>
      </c>
      <c r="I174" s="92">
        <v>334</v>
      </c>
      <c r="J174" s="94">
        <v>6017</v>
      </c>
      <c r="K174" s="82"/>
      <c r="L174" s="92">
        <v>86.994950000000003</v>
      </c>
      <c r="M174" s="93">
        <v>2.6726889208488423E-7</v>
      </c>
      <c r="N174" s="93">
        <v>1.0321241973477258E-3</v>
      </c>
      <c r="O174" s="93">
        <f>L174/'סכום נכסי הקרן'!$C$42</f>
        <v>1.4436029321352706E-4</v>
      </c>
    </row>
    <row r="175" spans="2:15" s="133" customFormat="1">
      <c r="B175" s="85" t="s">
        <v>1284</v>
      </c>
      <c r="C175" s="82" t="s">
        <v>1285</v>
      </c>
      <c r="D175" s="95" t="s">
        <v>1189</v>
      </c>
      <c r="E175" s="95" t="s">
        <v>1184</v>
      </c>
      <c r="F175" s="82"/>
      <c r="G175" s="95" t="s">
        <v>1251</v>
      </c>
      <c r="H175" s="95" t="s">
        <v>173</v>
      </c>
      <c r="I175" s="92">
        <v>13</v>
      </c>
      <c r="J175" s="94">
        <v>208039</v>
      </c>
      <c r="K175" s="82"/>
      <c r="L175" s="92">
        <v>95.036380000000008</v>
      </c>
      <c r="M175" s="93">
        <v>2.6921472467037348E-7</v>
      </c>
      <c r="N175" s="93">
        <v>1.1275292120557971E-3</v>
      </c>
      <c r="O175" s="93">
        <f>L175/'סכום נכסי הקרן'!$C$42</f>
        <v>1.5770432286876628E-4</v>
      </c>
    </row>
    <row r="176" spans="2:15" s="133" customFormat="1">
      <c r="B176" s="85" t="s">
        <v>1286</v>
      </c>
      <c r="C176" s="82" t="s">
        <v>1287</v>
      </c>
      <c r="D176" s="95" t="s">
        <v>1183</v>
      </c>
      <c r="E176" s="95" t="s">
        <v>1184</v>
      </c>
      <c r="F176" s="82"/>
      <c r="G176" s="95" t="s">
        <v>772</v>
      </c>
      <c r="H176" s="95" t="s">
        <v>173</v>
      </c>
      <c r="I176" s="92">
        <v>150</v>
      </c>
      <c r="J176" s="94">
        <v>12322</v>
      </c>
      <c r="K176" s="92">
        <v>0.42443999999999998</v>
      </c>
      <c r="L176" s="92">
        <v>65.370940000000004</v>
      </c>
      <c r="M176" s="93">
        <v>9.7188272019088286E-7</v>
      </c>
      <c r="N176" s="93">
        <v>7.7557293816901262E-4</v>
      </c>
      <c r="O176" s="93">
        <f>L176/'סכום נכסי הקרן'!$C$42</f>
        <v>1.0847719397555704E-4</v>
      </c>
    </row>
    <row r="177" spans="2:15" s="133" customFormat="1">
      <c r="B177" s="85" t="s">
        <v>1288</v>
      </c>
      <c r="C177" s="82" t="s">
        <v>1289</v>
      </c>
      <c r="D177" s="95" t="s">
        <v>133</v>
      </c>
      <c r="E177" s="95" t="s">
        <v>1184</v>
      </c>
      <c r="F177" s="82"/>
      <c r="G177" s="95" t="s">
        <v>817</v>
      </c>
      <c r="H177" s="95" t="s">
        <v>176</v>
      </c>
      <c r="I177" s="92">
        <v>3303</v>
      </c>
      <c r="J177" s="94">
        <v>479.25</v>
      </c>
      <c r="K177" s="82"/>
      <c r="L177" s="92">
        <v>78.264859999999999</v>
      </c>
      <c r="M177" s="93">
        <v>1.6553968681258873E-7</v>
      </c>
      <c r="N177" s="93">
        <v>9.2854879286708174E-4</v>
      </c>
      <c r="O177" s="93">
        <f>L177/'סכום נכסי הקרן'!$C$42</f>
        <v>1.2987349424208698E-4</v>
      </c>
    </row>
    <row r="178" spans="2:15" s="133" customFormat="1">
      <c r="B178" s="85" t="s">
        <v>1290</v>
      </c>
      <c r="C178" s="82" t="s">
        <v>1291</v>
      </c>
      <c r="D178" s="95" t="s">
        <v>30</v>
      </c>
      <c r="E178" s="95" t="s">
        <v>1184</v>
      </c>
      <c r="F178" s="82"/>
      <c r="G178" s="95" t="s">
        <v>1292</v>
      </c>
      <c r="H178" s="95" t="s">
        <v>175</v>
      </c>
      <c r="I178" s="92">
        <v>1556</v>
      </c>
      <c r="J178" s="94">
        <v>1685</v>
      </c>
      <c r="K178" s="82"/>
      <c r="L178" s="92">
        <v>113.49507000000001</v>
      </c>
      <c r="M178" s="93">
        <v>2.0085769566465614E-6</v>
      </c>
      <c r="N178" s="93">
        <v>1.346526528570612E-3</v>
      </c>
      <c r="O178" s="93">
        <f>L178/'סכום נכסי הקרן'!$C$42</f>
        <v>1.8833485832786594E-4</v>
      </c>
    </row>
    <row r="179" spans="2:15" s="133" customFormat="1">
      <c r="B179" s="85" t="s">
        <v>1293</v>
      </c>
      <c r="C179" s="82" t="s">
        <v>1294</v>
      </c>
      <c r="D179" s="95" t="s">
        <v>1183</v>
      </c>
      <c r="E179" s="95" t="s">
        <v>1184</v>
      </c>
      <c r="F179" s="82"/>
      <c r="G179" s="95" t="s">
        <v>1191</v>
      </c>
      <c r="H179" s="95" t="s">
        <v>173</v>
      </c>
      <c r="I179" s="92">
        <v>469</v>
      </c>
      <c r="J179" s="94">
        <v>3773</v>
      </c>
      <c r="K179" s="82"/>
      <c r="L179" s="92">
        <v>62.181530000000002</v>
      </c>
      <c r="M179" s="93">
        <v>2.0097796305346258E-6</v>
      </c>
      <c r="N179" s="93">
        <v>7.3773318728390016E-4</v>
      </c>
      <c r="O179" s="93">
        <f>L179/'סכום נכסי הקרן'!$C$42</f>
        <v>1.0318465500889109E-4</v>
      </c>
    </row>
    <row r="180" spans="2:15" s="133" customFormat="1">
      <c r="B180" s="85" t="s">
        <v>1295</v>
      </c>
      <c r="C180" s="82" t="s">
        <v>1296</v>
      </c>
      <c r="D180" s="95" t="s">
        <v>1183</v>
      </c>
      <c r="E180" s="95" t="s">
        <v>1184</v>
      </c>
      <c r="F180" s="82"/>
      <c r="G180" s="95" t="s">
        <v>817</v>
      </c>
      <c r="H180" s="95" t="s">
        <v>173</v>
      </c>
      <c r="I180" s="92">
        <v>909</v>
      </c>
      <c r="J180" s="94">
        <v>11404</v>
      </c>
      <c r="K180" s="82"/>
      <c r="L180" s="92">
        <v>364.26953000000003</v>
      </c>
      <c r="M180" s="93">
        <v>4.7585313473220435E-7</v>
      </c>
      <c r="N180" s="93">
        <v>4.3217611627971893E-3</v>
      </c>
      <c r="O180" s="93">
        <f>L180/'סכום נכסי הקרן'!$C$42</f>
        <v>6.0447251431897705E-4</v>
      </c>
    </row>
    <row r="181" spans="2:15" s="133" customFormat="1">
      <c r="B181" s="85" t="s">
        <v>1297</v>
      </c>
      <c r="C181" s="82" t="s">
        <v>1298</v>
      </c>
      <c r="D181" s="95" t="s">
        <v>1299</v>
      </c>
      <c r="E181" s="95" t="s">
        <v>1184</v>
      </c>
      <c r="F181" s="82"/>
      <c r="G181" s="95" t="s">
        <v>338</v>
      </c>
      <c r="H181" s="95" t="s">
        <v>178</v>
      </c>
      <c r="I181" s="92">
        <v>27701</v>
      </c>
      <c r="J181" s="94">
        <v>806</v>
      </c>
      <c r="K181" s="82"/>
      <c r="L181" s="92">
        <v>99.969169999999991</v>
      </c>
      <c r="M181" s="139">
        <v>0</v>
      </c>
      <c r="N181" s="93">
        <v>1.1860527461165084E-3</v>
      </c>
      <c r="O181" s="93">
        <f>L181/'סכום נכסי הקרן'!$C$42</f>
        <v>1.6588984410604215E-4</v>
      </c>
    </row>
    <row r="182" spans="2:15" s="133" customFormat="1">
      <c r="B182" s="85" t="s">
        <v>1300</v>
      </c>
      <c r="C182" s="82" t="s">
        <v>1301</v>
      </c>
      <c r="D182" s="95" t="s">
        <v>1189</v>
      </c>
      <c r="E182" s="95" t="s">
        <v>1184</v>
      </c>
      <c r="F182" s="82"/>
      <c r="G182" s="95" t="s">
        <v>1215</v>
      </c>
      <c r="H182" s="95" t="s">
        <v>173</v>
      </c>
      <c r="I182" s="92">
        <v>995</v>
      </c>
      <c r="J182" s="94">
        <v>4289</v>
      </c>
      <c r="K182" s="82"/>
      <c r="L182" s="92">
        <v>149.96188000000001</v>
      </c>
      <c r="M182" s="93">
        <v>2.065379147223466E-7</v>
      </c>
      <c r="N182" s="93">
        <v>1.7791755156794271E-3</v>
      </c>
      <c r="O182" s="93">
        <f>L182/'סכום נכסי הקרן'!$C$42</f>
        <v>2.4884824886561532E-4</v>
      </c>
    </row>
    <row r="183" spans="2:15" s="133" customFormat="1">
      <c r="B183" s="85" t="s">
        <v>1302</v>
      </c>
      <c r="C183" s="82" t="s">
        <v>1303</v>
      </c>
      <c r="D183" s="95" t="s">
        <v>1183</v>
      </c>
      <c r="E183" s="95" t="s">
        <v>1184</v>
      </c>
      <c r="F183" s="82"/>
      <c r="G183" s="95" t="s">
        <v>1271</v>
      </c>
      <c r="H183" s="95" t="s">
        <v>173</v>
      </c>
      <c r="I183" s="92">
        <v>982</v>
      </c>
      <c r="J183" s="94">
        <v>6750</v>
      </c>
      <c r="K183" s="82"/>
      <c r="L183" s="92">
        <v>232.92549</v>
      </c>
      <c r="M183" s="93">
        <v>3.8354497821081958E-7</v>
      </c>
      <c r="N183" s="93">
        <v>2.7634711487054793E-3</v>
      </c>
      <c r="O183" s="93">
        <f>L183/'סכום נכסי הקרן'!$C$42</f>
        <v>3.8651889601987773E-4</v>
      </c>
    </row>
    <row r="184" spans="2:15" s="133" customFormat="1">
      <c r="B184" s="85" t="s">
        <v>1304</v>
      </c>
      <c r="C184" s="82" t="s">
        <v>1305</v>
      </c>
      <c r="D184" s="95" t="s">
        <v>30</v>
      </c>
      <c r="E184" s="95" t="s">
        <v>1184</v>
      </c>
      <c r="F184" s="82"/>
      <c r="G184" s="95" t="s">
        <v>1238</v>
      </c>
      <c r="H184" s="95" t="s">
        <v>175</v>
      </c>
      <c r="I184" s="92">
        <v>780</v>
      </c>
      <c r="J184" s="94">
        <v>4286</v>
      </c>
      <c r="K184" s="82"/>
      <c r="L184" s="92">
        <v>144.71523999999999</v>
      </c>
      <c r="M184" s="93">
        <v>1.4089898756490566E-6</v>
      </c>
      <c r="N184" s="93">
        <v>1.7169284070970038E-3</v>
      </c>
      <c r="O184" s="93">
        <f>L184/'סכום נכסי הקרן'!$C$42</f>
        <v>2.4014192178817205E-4</v>
      </c>
    </row>
    <row r="185" spans="2:15" s="133" customFormat="1">
      <c r="B185" s="85" t="s">
        <v>1306</v>
      </c>
      <c r="C185" s="82" t="s">
        <v>1307</v>
      </c>
      <c r="D185" s="95" t="s">
        <v>30</v>
      </c>
      <c r="E185" s="95" t="s">
        <v>1184</v>
      </c>
      <c r="F185" s="82"/>
      <c r="G185" s="95" t="s">
        <v>1308</v>
      </c>
      <c r="H185" s="95" t="s">
        <v>175</v>
      </c>
      <c r="I185" s="92">
        <v>427</v>
      </c>
      <c r="J185" s="94">
        <v>6573</v>
      </c>
      <c r="K185" s="82"/>
      <c r="L185" s="92">
        <v>121.49517</v>
      </c>
      <c r="M185" s="93">
        <v>6.3663840608405654E-7</v>
      </c>
      <c r="N185" s="93">
        <v>1.4414411965048028E-3</v>
      </c>
      <c r="O185" s="93">
        <f>L185/'סכום נכסי הקרן'!$C$42</f>
        <v>2.0161030456626868E-4</v>
      </c>
    </row>
    <row r="186" spans="2:15" s="133" customFormat="1">
      <c r="B186" s="85" t="s">
        <v>1309</v>
      </c>
      <c r="C186" s="82" t="s">
        <v>1310</v>
      </c>
      <c r="D186" s="95" t="s">
        <v>30</v>
      </c>
      <c r="E186" s="95" t="s">
        <v>1184</v>
      </c>
      <c r="F186" s="82"/>
      <c r="G186" s="95" t="s">
        <v>1186</v>
      </c>
      <c r="H186" s="95" t="s">
        <v>175</v>
      </c>
      <c r="I186" s="92">
        <v>258</v>
      </c>
      <c r="J186" s="94">
        <v>3930</v>
      </c>
      <c r="K186" s="82"/>
      <c r="L186" s="92">
        <v>43.891440000000003</v>
      </c>
      <c r="M186" s="93">
        <v>1.4025145487645094E-6</v>
      </c>
      <c r="N186" s="93">
        <v>5.2073617239202811E-4</v>
      </c>
      <c r="O186" s="93">
        <f>L186/'סכום נכסי הקרן'!$C$42</f>
        <v>7.2833896082059139E-5</v>
      </c>
    </row>
    <row r="187" spans="2:15" s="133" customFormat="1">
      <c r="B187" s="85" t="s">
        <v>1311</v>
      </c>
      <c r="C187" s="82" t="s">
        <v>1312</v>
      </c>
      <c r="D187" s="95" t="s">
        <v>1183</v>
      </c>
      <c r="E187" s="95" t="s">
        <v>1184</v>
      </c>
      <c r="F187" s="82"/>
      <c r="G187" s="95" t="s">
        <v>1313</v>
      </c>
      <c r="H187" s="95" t="s">
        <v>173</v>
      </c>
      <c r="I187" s="92">
        <v>538</v>
      </c>
      <c r="J187" s="94">
        <v>5481</v>
      </c>
      <c r="K187" s="82"/>
      <c r="L187" s="92">
        <v>103.62005000000001</v>
      </c>
      <c r="M187" s="93">
        <v>7.6105507685144069E-7</v>
      </c>
      <c r="N187" s="93">
        <v>1.2293674625410006E-3</v>
      </c>
      <c r="O187" s="93">
        <f>L187/'סכום נכסי הקרן'!$C$42</f>
        <v>1.7194815102256322E-4</v>
      </c>
    </row>
    <row r="188" spans="2:15" s="133" customFormat="1">
      <c r="B188" s="85" t="s">
        <v>1314</v>
      </c>
      <c r="C188" s="82" t="s">
        <v>1315</v>
      </c>
      <c r="D188" s="95" t="s">
        <v>30</v>
      </c>
      <c r="E188" s="95" t="s">
        <v>1184</v>
      </c>
      <c r="F188" s="82"/>
      <c r="G188" s="95" t="s">
        <v>152</v>
      </c>
      <c r="H188" s="95" t="s">
        <v>175</v>
      </c>
      <c r="I188" s="92">
        <v>991</v>
      </c>
      <c r="J188" s="94">
        <v>3565</v>
      </c>
      <c r="K188" s="82"/>
      <c r="L188" s="92">
        <v>152.93282000000002</v>
      </c>
      <c r="M188" s="93">
        <v>8.0302302856689763E-7</v>
      </c>
      <c r="N188" s="93">
        <v>1.8144232980261987E-3</v>
      </c>
      <c r="O188" s="93">
        <f>L188/'סכום נכסי הקרן'!$C$42</f>
        <v>2.537782565214597E-4</v>
      </c>
    </row>
    <row r="189" spans="2:15" s="133" customFormat="1">
      <c r="B189" s="85" t="s">
        <v>1316</v>
      </c>
      <c r="C189" s="82" t="s">
        <v>1317</v>
      </c>
      <c r="D189" s="95" t="s">
        <v>30</v>
      </c>
      <c r="E189" s="95" t="s">
        <v>1184</v>
      </c>
      <c r="F189" s="82"/>
      <c r="G189" s="95" t="s">
        <v>1238</v>
      </c>
      <c r="H189" s="95" t="s">
        <v>175</v>
      </c>
      <c r="I189" s="92">
        <v>324</v>
      </c>
      <c r="J189" s="94">
        <v>9248</v>
      </c>
      <c r="K189" s="82"/>
      <c r="L189" s="92">
        <v>129.70608999999999</v>
      </c>
      <c r="M189" s="93">
        <v>3.3059954042990552E-6</v>
      </c>
      <c r="N189" s="93">
        <v>1.5388570719606354E-3</v>
      </c>
      <c r="O189" s="93">
        <f>L189/'סכום נכסי הקרן'!$C$42</f>
        <v>2.1523558762870867E-4</v>
      </c>
    </row>
    <row r="190" spans="2:15" s="133" customFormat="1">
      <c r="B190" s="85" t="s">
        <v>1318</v>
      </c>
      <c r="C190" s="82" t="s">
        <v>1319</v>
      </c>
      <c r="D190" s="95" t="s">
        <v>30</v>
      </c>
      <c r="E190" s="95" t="s">
        <v>1184</v>
      </c>
      <c r="F190" s="82"/>
      <c r="G190" s="95" t="s">
        <v>817</v>
      </c>
      <c r="H190" s="95" t="s">
        <v>175</v>
      </c>
      <c r="I190" s="92">
        <v>2057</v>
      </c>
      <c r="J190" s="94">
        <v>1428.8</v>
      </c>
      <c r="K190" s="82"/>
      <c r="L190" s="92">
        <v>127.22525</v>
      </c>
      <c r="M190" s="93">
        <v>5.6601406180900523E-7</v>
      </c>
      <c r="N190" s="93">
        <v>1.509423926775218E-3</v>
      </c>
      <c r="O190" s="93">
        <f>L190/'סכום נכסי הקרן'!$C$42</f>
        <v>2.1111885683208374E-4</v>
      </c>
    </row>
    <row r="191" spans="2:15" s="133" customFormat="1">
      <c r="B191" s="85" t="s">
        <v>1320</v>
      </c>
      <c r="C191" s="82" t="s">
        <v>1321</v>
      </c>
      <c r="D191" s="95" t="s">
        <v>30</v>
      </c>
      <c r="E191" s="95" t="s">
        <v>1184</v>
      </c>
      <c r="F191" s="82"/>
      <c r="G191" s="95" t="s">
        <v>1215</v>
      </c>
      <c r="H191" s="95" t="s">
        <v>180</v>
      </c>
      <c r="I191" s="92">
        <v>3851</v>
      </c>
      <c r="J191" s="94">
        <v>5292</v>
      </c>
      <c r="K191" s="92">
        <v>1.6228099999999999</v>
      </c>
      <c r="L191" s="92">
        <v>87.418929999999989</v>
      </c>
      <c r="M191" s="93">
        <v>1.2534192567780897E-6</v>
      </c>
      <c r="N191" s="93">
        <v>1.0371543745843525E-3</v>
      </c>
      <c r="O191" s="93">
        <f>L191/'סכום נכסי הקרן'!$C$42</f>
        <v>1.4506384988108845E-4</v>
      </c>
    </row>
    <row r="192" spans="2:15" s="133" customFormat="1">
      <c r="B192" s="85" t="s">
        <v>1322</v>
      </c>
      <c r="C192" s="82" t="s">
        <v>1323</v>
      </c>
      <c r="D192" s="95" t="s">
        <v>1189</v>
      </c>
      <c r="E192" s="95" t="s">
        <v>1184</v>
      </c>
      <c r="F192" s="82"/>
      <c r="G192" s="95" t="s">
        <v>1251</v>
      </c>
      <c r="H192" s="95" t="s">
        <v>173</v>
      </c>
      <c r="I192" s="92">
        <v>157</v>
      </c>
      <c r="J192" s="94">
        <v>11041</v>
      </c>
      <c r="K192" s="82"/>
      <c r="L192" s="92">
        <v>60.912980000000005</v>
      </c>
      <c r="M192" s="93">
        <v>1.129225039539599E-6</v>
      </c>
      <c r="N192" s="93">
        <v>7.2268287516181204E-4</v>
      </c>
      <c r="O192" s="93">
        <f>L192/'סכום נכסי הקרן'!$C$42</f>
        <v>1.010796104062329E-4</v>
      </c>
    </row>
    <row r="193" spans="2:15" s="133" customFormat="1">
      <c r="B193" s="85" t="s">
        <v>1324</v>
      </c>
      <c r="C193" s="82" t="s">
        <v>1325</v>
      </c>
      <c r="D193" s="95" t="s">
        <v>1183</v>
      </c>
      <c r="E193" s="95" t="s">
        <v>1184</v>
      </c>
      <c r="F193" s="82"/>
      <c r="G193" s="95" t="s">
        <v>817</v>
      </c>
      <c r="H193" s="95" t="s">
        <v>173</v>
      </c>
      <c r="I193" s="92">
        <v>1235</v>
      </c>
      <c r="J193" s="94">
        <v>7461</v>
      </c>
      <c r="K193" s="82"/>
      <c r="L193" s="92">
        <v>323.79174</v>
      </c>
      <c r="M193" s="93">
        <v>2.9144803036812203E-7</v>
      </c>
      <c r="N193" s="93">
        <v>3.8415251661771577E-3</v>
      </c>
      <c r="O193" s="93">
        <f>L193/'סכום נכסי הקרן'!$C$42</f>
        <v>5.3730326331031999E-4</v>
      </c>
    </row>
    <row r="194" spans="2:15" s="133" customFormat="1">
      <c r="B194" s="85" t="s">
        <v>1326</v>
      </c>
      <c r="C194" s="82" t="s">
        <v>1327</v>
      </c>
      <c r="D194" s="95" t="s">
        <v>1189</v>
      </c>
      <c r="E194" s="95" t="s">
        <v>1184</v>
      </c>
      <c r="F194" s="82"/>
      <c r="G194" s="95" t="s">
        <v>1215</v>
      </c>
      <c r="H194" s="95" t="s">
        <v>173</v>
      </c>
      <c r="I194" s="92">
        <v>1857</v>
      </c>
      <c r="J194" s="94">
        <v>15979</v>
      </c>
      <c r="K194" s="82"/>
      <c r="L194" s="92">
        <v>1042.7093299999999</v>
      </c>
      <c r="M194" s="93">
        <v>7.7506708603180168E-7</v>
      </c>
      <c r="N194" s="93">
        <v>1.2370896589896711E-2</v>
      </c>
      <c r="O194" s="93">
        <f>L194/'סכום נכסי הקרן'!$C$42</f>
        <v>1.7302823280578969E-3</v>
      </c>
    </row>
    <row r="195" spans="2:15" s="133" customFormat="1">
      <c r="B195" s="85" t="s">
        <v>1328</v>
      </c>
      <c r="C195" s="82" t="s">
        <v>1329</v>
      </c>
      <c r="D195" s="95" t="s">
        <v>1183</v>
      </c>
      <c r="E195" s="95" t="s">
        <v>1184</v>
      </c>
      <c r="F195" s="82"/>
      <c r="G195" s="95" t="s">
        <v>1254</v>
      </c>
      <c r="H195" s="95" t="s">
        <v>173</v>
      </c>
      <c r="I195" s="92">
        <v>680</v>
      </c>
      <c r="J195" s="94">
        <v>25186</v>
      </c>
      <c r="K195" s="82"/>
      <c r="L195" s="92">
        <v>601.82451000000003</v>
      </c>
      <c r="M195" s="93">
        <v>1.7940540884248789E-6</v>
      </c>
      <c r="N195" s="93">
        <v>7.1401574381954169E-3</v>
      </c>
      <c r="O195" s="93">
        <f>L195/'סכום נכסי הקרן'!$C$42</f>
        <v>9.9867363251185566E-4</v>
      </c>
    </row>
    <row r="196" spans="2:15" s="133" customFormat="1">
      <c r="B196" s="85" t="s">
        <v>1330</v>
      </c>
      <c r="C196" s="82" t="s">
        <v>1331</v>
      </c>
      <c r="D196" s="95" t="s">
        <v>1299</v>
      </c>
      <c r="E196" s="95" t="s">
        <v>1184</v>
      </c>
      <c r="F196" s="82"/>
      <c r="G196" s="95" t="s">
        <v>1271</v>
      </c>
      <c r="H196" s="95" t="s">
        <v>178</v>
      </c>
      <c r="I196" s="92">
        <v>35043</v>
      </c>
      <c r="J196" s="94">
        <v>673</v>
      </c>
      <c r="K196" s="82"/>
      <c r="L196" s="92">
        <v>105.59708999999999</v>
      </c>
      <c r="M196" s="93">
        <v>4.0374889984315176E-7</v>
      </c>
      <c r="N196" s="93">
        <v>1.2528234312279684E-3</v>
      </c>
      <c r="O196" s="93">
        <f>L196/'סכום נכסי הקרן'!$C$42</f>
        <v>1.7522887104245942E-4</v>
      </c>
    </row>
    <row r="197" spans="2:15" s="133" customFormat="1">
      <c r="B197" s="85" t="s">
        <v>1332</v>
      </c>
      <c r="C197" s="82" t="s">
        <v>1333</v>
      </c>
      <c r="D197" s="95" t="s">
        <v>1183</v>
      </c>
      <c r="E197" s="95" t="s">
        <v>1184</v>
      </c>
      <c r="F197" s="82"/>
      <c r="G197" s="95" t="s">
        <v>344</v>
      </c>
      <c r="H197" s="95" t="s">
        <v>173</v>
      </c>
      <c r="I197" s="92">
        <v>581</v>
      </c>
      <c r="J197" s="94">
        <v>1560</v>
      </c>
      <c r="K197" s="92">
        <v>2.0199999999999999E-2</v>
      </c>
      <c r="L197" s="92">
        <v>31.86955</v>
      </c>
      <c r="M197" s="93">
        <v>1.7984479527890238E-7</v>
      </c>
      <c r="N197" s="93">
        <v>3.7810624310472295E-4</v>
      </c>
      <c r="O197" s="93">
        <f>L197/'סכום נכסי הקרן'!$C$42</f>
        <v>5.2884651150246783E-5</v>
      </c>
    </row>
    <row r="198" spans="2:15" s="133" customFormat="1">
      <c r="B198" s="85" t="s">
        <v>1334</v>
      </c>
      <c r="C198" s="82" t="s">
        <v>1335</v>
      </c>
      <c r="D198" s="95" t="s">
        <v>1183</v>
      </c>
      <c r="E198" s="95" t="s">
        <v>1184</v>
      </c>
      <c r="F198" s="82"/>
      <c r="G198" s="95" t="s">
        <v>344</v>
      </c>
      <c r="H198" s="95" t="s">
        <v>173</v>
      </c>
      <c r="I198" s="92">
        <v>357</v>
      </c>
      <c r="J198" s="94">
        <v>10997</v>
      </c>
      <c r="K198" s="82"/>
      <c r="L198" s="92">
        <v>137.95714999999998</v>
      </c>
      <c r="M198" s="93">
        <v>1.0467946857314959E-7</v>
      </c>
      <c r="N198" s="93">
        <v>1.6367491758099728E-3</v>
      </c>
      <c r="O198" s="93">
        <f>L198/'סכום נכסי הקרן'!$C$42</f>
        <v>2.2892747941004083E-4</v>
      </c>
    </row>
    <row r="199" spans="2:15" s="133" customFormat="1">
      <c r="B199" s="85" t="s">
        <v>1336</v>
      </c>
      <c r="C199" s="82" t="s">
        <v>1337</v>
      </c>
      <c r="D199" s="95" t="s">
        <v>133</v>
      </c>
      <c r="E199" s="95" t="s">
        <v>1184</v>
      </c>
      <c r="F199" s="82"/>
      <c r="G199" s="95" t="s">
        <v>1186</v>
      </c>
      <c r="H199" s="95" t="s">
        <v>176</v>
      </c>
      <c r="I199" s="92">
        <v>1854</v>
      </c>
      <c r="J199" s="94">
        <v>698.4</v>
      </c>
      <c r="K199" s="82"/>
      <c r="L199" s="92">
        <v>64.019180000000006</v>
      </c>
      <c r="M199" s="93">
        <v>2.7262307200235601E-6</v>
      </c>
      <c r="N199" s="93">
        <v>7.595354071973096E-4</v>
      </c>
      <c r="O199" s="93">
        <f>L199/'סכום נכסי הקרן'!$C$42</f>
        <v>1.0623406986370552E-4</v>
      </c>
    </row>
    <row r="200" spans="2:15" s="133" customFormat="1">
      <c r="B200" s="85" t="s">
        <v>1338</v>
      </c>
      <c r="C200" s="82" t="s">
        <v>1339</v>
      </c>
      <c r="D200" s="95" t="s">
        <v>30</v>
      </c>
      <c r="E200" s="95" t="s">
        <v>1184</v>
      </c>
      <c r="F200" s="82"/>
      <c r="G200" s="95" t="s">
        <v>152</v>
      </c>
      <c r="H200" s="95" t="s">
        <v>175</v>
      </c>
      <c r="I200" s="92">
        <v>660</v>
      </c>
      <c r="J200" s="94">
        <v>2335</v>
      </c>
      <c r="K200" s="82"/>
      <c r="L200" s="92">
        <v>66.71114</v>
      </c>
      <c r="M200" s="93">
        <v>3.4482758620689654E-6</v>
      </c>
      <c r="N200" s="93">
        <v>7.914733191599256E-4</v>
      </c>
      <c r="O200" s="93">
        <f>L200/'סכום נכסי הקרן'!$C$42</f>
        <v>1.107011353073788E-4</v>
      </c>
    </row>
    <row r="201" spans="2:15" s="133" customFormat="1">
      <c r="B201" s="85" t="s">
        <v>1340</v>
      </c>
      <c r="C201" s="82" t="s">
        <v>1341</v>
      </c>
      <c r="D201" s="95" t="s">
        <v>30</v>
      </c>
      <c r="E201" s="95" t="s">
        <v>1184</v>
      </c>
      <c r="F201" s="82"/>
      <c r="G201" s="95" t="s">
        <v>544</v>
      </c>
      <c r="H201" s="95" t="s">
        <v>175</v>
      </c>
      <c r="I201" s="92">
        <v>887</v>
      </c>
      <c r="J201" s="94">
        <v>3116.5</v>
      </c>
      <c r="K201" s="82"/>
      <c r="L201" s="92">
        <v>119.66257</v>
      </c>
      <c r="M201" s="93">
        <v>9.4270537804076147E-7</v>
      </c>
      <c r="N201" s="93">
        <v>1.4196988907266004E-3</v>
      </c>
      <c r="O201" s="93">
        <f>L201/'סכום נכסי הקרן'!$C$42</f>
        <v>1.9856926973214201E-4</v>
      </c>
    </row>
    <row r="202" spans="2:15" s="133" customFormat="1">
      <c r="B202" s="85" t="s">
        <v>1342</v>
      </c>
      <c r="C202" s="82" t="s">
        <v>1343</v>
      </c>
      <c r="D202" s="95" t="s">
        <v>133</v>
      </c>
      <c r="E202" s="95" t="s">
        <v>1184</v>
      </c>
      <c r="F202" s="82"/>
      <c r="G202" s="95" t="s">
        <v>344</v>
      </c>
      <c r="H202" s="95" t="s">
        <v>176</v>
      </c>
      <c r="I202" s="92">
        <v>28357</v>
      </c>
      <c r="J202" s="94">
        <v>64.66</v>
      </c>
      <c r="K202" s="82"/>
      <c r="L202" s="92">
        <v>90.655070000000009</v>
      </c>
      <c r="M202" s="93">
        <v>3.9295074403457687E-7</v>
      </c>
      <c r="N202" s="93">
        <v>1.0755485388433685E-3</v>
      </c>
      <c r="O202" s="93">
        <f>L202/'סכום נכסי הקרן'!$C$42</f>
        <v>1.5043393307879161E-4</v>
      </c>
    </row>
    <row r="203" spans="2:15" s="133" customFormat="1">
      <c r="B203" s="85" t="s">
        <v>1344</v>
      </c>
      <c r="C203" s="82" t="s">
        <v>1345</v>
      </c>
      <c r="D203" s="95" t="s">
        <v>1183</v>
      </c>
      <c r="E203" s="95" t="s">
        <v>1184</v>
      </c>
      <c r="F203" s="82"/>
      <c r="G203" s="95" t="s">
        <v>1186</v>
      </c>
      <c r="H203" s="95" t="s">
        <v>173</v>
      </c>
      <c r="I203" s="92">
        <v>446</v>
      </c>
      <c r="J203" s="94">
        <v>17516</v>
      </c>
      <c r="K203" s="82"/>
      <c r="L203" s="92">
        <v>274.51846</v>
      </c>
      <c r="M203" s="93">
        <v>4.2998465937174937E-7</v>
      </c>
      <c r="N203" s="93">
        <v>3.2569378473650914E-3</v>
      </c>
      <c r="O203" s="93">
        <f>L203/'סכום נכסי הקרן'!$C$42</f>
        <v>4.5553868791379154E-4</v>
      </c>
    </row>
    <row r="204" spans="2:15" s="133" customFormat="1">
      <c r="B204" s="85" t="s">
        <v>1346</v>
      </c>
      <c r="C204" s="82" t="s">
        <v>1347</v>
      </c>
      <c r="D204" s="95" t="s">
        <v>1183</v>
      </c>
      <c r="E204" s="95" t="s">
        <v>1184</v>
      </c>
      <c r="F204" s="82"/>
      <c r="G204" s="95" t="s">
        <v>1206</v>
      </c>
      <c r="H204" s="95" t="s">
        <v>173</v>
      </c>
      <c r="I204" s="92">
        <v>440</v>
      </c>
      <c r="J204" s="94">
        <v>5447</v>
      </c>
      <c r="K204" s="92">
        <v>0.74700999999999995</v>
      </c>
      <c r="L204" s="92">
        <v>84.961490000000012</v>
      </c>
      <c r="M204" s="93">
        <v>1.6319321638200772E-7</v>
      </c>
      <c r="N204" s="93">
        <v>1.0079988513323687E-3</v>
      </c>
      <c r="O204" s="93">
        <f>L204/'סכום נכסי הקרן'!$C$42</f>
        <v>1.4098594927933344E-4</v>
      </c>
    </row>
    <row r="205" spans="2:15" s="133" customFormat="1">
      <c r="B205" s="85" t="s">
        <v>1348</v>
      </c>
      <c r="C205" s="82" t="s">
        <v>1349</v>
      </c>
      <c r="D205" s="95" t="s">
        <v>1189</v>
      </c>
      <c r="E205" s="95" t="s">
        <v>1184</v>
      </c>
      <c r="F205" s="82"/>
      <c r="G205" s="95" t="s">
        <v>1350</v>
      </c>
      <c r="H205" s="95" t="s">
        <v>173</v>
      </c>
      <c r="I205" s="92">
        <v>1431</v>
      </c>
      <c r="J205" s="94">
        <v>9127</v>
      </c>
      <c r="K205" s="82"/>
      <c r="L205" s="92">
        <v>458.95429999999999</v>
      </c>
      <c r="M205" s="93">
        <v>1.8584915562089462E-7</v>
      </c>
      <c r="N205" s="93">
        <v>5.4451188086985201E-3</v>
      </c>
      <c r="O205" s="93">
        <f>L205/'סכום נכסי הקרן'!$C$42</f>
        <v>7.6159337202457225E-4</v>
      </c>
    </row>
    <row r="206" spans="2:15" s="133" customFormat="1">
      <c r="B206" s="85" t="s">
        <v>1351</v>
      </c>
      <c r="C206" s="82" t="s">
        <v>1352</v>
      </c>
      <c r="D206" s="95" t="s">
        <v>1183</v>
      </c>
      <c r="E206" s="95" t="s">
        <v>1184</v>
      </c>
      <c r="F206" s="82"/>
      <c r="G206" s="95" t="s">
        <v>1254</v>
      </c>
      <c r="H206" s="95" t="s">
        <v>173</v>
      </c>
      <c r="I206" s="92">
        <v>173</v>
      </c>
      <c r="J206" s="94">
        <v>16130</v>
      </c>
      <c r="K206" s="82"/>
      <c r="L206" s="92">
        <v>98.057820000000007</v>
      </c>
      <c r="M206" s="93">
        <v>9.0524479841760282E-7</v>
      </c>
      <c r="N206" s="93">
        <v>1.1633761357546361E-3</v>
      </c>
      <c r="O206" s="93">
        <f>L206/'סכום נכסי הקרן'!$C$42</f>
        <v>1.6271813073148795E-4</v>
      </c>
    </row>
    <row r="207" spans="2:15" s="133" customFormat="1">
      <c r="B207" s="85" t="s">
        <v>1353</v>
      </c>
      <c r="C207" s="82" t="s">
        <v>1354</v>
      </c>
      <c r="D207" s="95" t="s">
        <v>1183</v>
      </c>
      <c r="E207" s="95" t="s">
        <v>1184</v>
      </c>
      <c r="F207" s="82"/>
      <c r="G207" s="95" t="s">
        <v>1191</v>
      </c>
      <c r="H207" s="95" t="s">
        <v>173</v>
      </c>
      <c r="I207" s="92">
        <v>689</v>
      </c>
      <c r="J207" s="94">
        <v>2428</v>
      </c>
      <c r="K207" s="82"/>
      <c r="L207" s="92">
        <v>58.785429999999998</v>
      </c>
      <c r="M207" s="93">
        <v>1.787672162948191E-6</v>
      </c>
      <c r="N207" s="93">
        <v>6.9744122796197843E-4</v>
      </c>
      <c r="O207" s="93">
        <f>L207/'סכום נכסי הקרן'!$C$42</f>
        <v>9.7549132581641463E-5</v>
      </c>
    </row>
    <row r="208" spans="2:15" s="133" customFormat="1">
      <c r="B208" s="85" t="s">
        <v>1355</v>
      </c>
      <c r="C208" s="82" t="s">
        <v>1356</v>
      </c>
      <c r="D208" s="95" t="s">
        <v>1189</v>
      </c>
      <c r="E208" s="95" t="s">
        <v>1184</v>
      </c>
      <c r="F208" s="82"/>
      <c r="G208" s="95" t="s">
        <v>1357</v>
      </c>
      <c r="H208" s="95" t="s">
        <v>173</v>
      </c>
      <c r="I208" s="92">
        <v>4994</v>
      </c>
      <c r="J208" s="94">
        <v>4117</v>
      </c>
      <c r="K208" s="82"/>
      <c r="L208" s="92">
        <v>722.48887000000002</v>
      </c>
      <c r="M208" s="93">
        <v>9.7011993874086925E-6</v>
      </c>
      <c r="N208" s="93">
        <v>8.5717417510029655E-3</v>
      </c>
      <c r="O208" s="93">
        <f>L208/'סכום נכסי הקרן'!$C$42</f>
        <v>1.1989052826251389E-3</v>
      </c>
    </row>
    <row r="209" spans="2:15" s="133" customFormat="1">
      <c r="B209" s="85" t="s">
        <v>1358</v>
      </c>
      <c r="C209" s="82" t="s">
        <v>1359</v>
      </c>
      <c r="D209" s="95" t="s">
        <v>1183</v>
      </c>
      <c r="E209" s="95" t="s">
        <v>1184</v>
      </c>
      <c r="F209" s="82"/>
      <c r="G209" s="95" t="s">
        <v>911</v>
      </c>
      <c r="H209" s="95" t="s">
        <v>173</v>
      </c>
      <c r="I209" s="92">
        <v>313</v>
      </c>
      <c r="J209" s="94">
        <v>6644</v>
      </c>
      <c r="K209" s="92">
        <v>0.21997999999999998</v>
      </c>
      <c r="L209" s="92">
        <v>73.296139999999994</v>
      </c>
      <c r="M209" s="93">
        <v>2.4116346235072869E-7</v>
      </c>
      <c r="N209" s="93">
        <v>8.6959897863251299E-4</v>
      </c>
      <c r="O209" s="93">
        <f>L209/'סכום נכסי הקרן'!$C$42</f>
        <v>1.216283504021754E-4</v>
      </c>
    </row>
    <row r="210" spans="2:15" s="133" customFormat="1">
      <c r="B210" s="85" t="s">
        <v>1360</v>
      </c>
      <c r="C210" s="82" t="s">
        <v>1361</v>
      </c>
      <c r="D210" s="95" t="s">
        <v>30</v>
      </c>
      <c r="E210" s="95" t="s">
        <v>1184</v>
      </c>
      <c r="F210" s="82"/>
      <c r="G210" s="95" t="s">
        <v>1215</v>
      </c>
      <c r="H210" s="95" t="s">
        <v>175</v>
      </c>
      <c r="I210" s="92">
        <v>4872</v>
      </c>
      <c r="J210" s="94">
        <v>448.5</v>
      </c>
      <c r="K210" s="82"/>
      <c r="L210" s="92">
        <v>94.588259999999991</v>
      </c>
      <c r="M210" s="93">
        <v>8.6513260038746588E-7</v>
      </c>
      <c r="N210" s="93">
        <v>1.1222126333886966E-3</v>
      </c>
      <c r="O210" s="93">
        <f>L210/'סכום נכסי הקרן'!$C$42</f>
        <v>1.5696070804290744E-4</v>
      </c>
    </row>
    <row r="211" spans="2:15" s="133" customFormat="1">
      <c r="B211" s="85" t="s">
        <v>1362</v>
      </c>
      <c r="C211" s="82" t="s">
        <v>1363</v>
      </c>
      <c r="D211" s="95" t="s">
        <v>1183</v>
      </c>
      <c r="E211" s="95" t="s">
        <v>1184</v>
      </c>
      <c r="F211" s="82"/>
      <c r="G211" s="95" t="s">
        <v>1191</v>
      </c>
      <c r="H211" s="95" t="s">
        <v>173</v>
      </c>
      <c r="I211" s="92">
        <v>373</v>
      </c>
      <c r="J211" s="94">
        <v>4726</v>
      </c>
      <c r="K211" s="92">
        <v>0.52772000000000008</v>
      </c>
      <c r="L211" s="92">
        <v>62.469010000000004</v>
      </c>
      <c r="M211" s="93">
        <v>5.7901410145068759E-7</v>
      </c>
      <c r="N211" s="93">
        <v>7.4114390324216595E-4</v>
      </c>
      <c r="O211" s="93">
        <f>L211/'סכום נכסי הקרן'!$C$42</f>
        <v>1.0366170220637812E-4</v>
      </c>
    </row>
    <row r="212" spans="2:15" s="133" customFormat="1">
      <c r="B212" s="85" t="s">
        <v>1364</v>
      </c>
      <c r="C212" s="82" t="s">
        <v>1365</v>
      </c>
      <c r="D212" s="95" t="s">
        <v>1189</v>
      </c>
      <c r="E212" s="95" t="s">
        <v>1184</v>
      </c>
      <c r="F212" s="82"/>
      <c r="G212" s="95" t="s">
        <v>1186</v>
      </c>
      <c r="H212" s="95" t="s">
        <v>173</v>
      </c>
      <c r="I212" s="92">
        <v>705</v>
      </c>
      <c r="J212" s="94">
        <v>4575</v>
      </c>
      <c r="K212" s="82"/>
      <c r="L212" s="92">
        <v>113.33967</v>
      </c>
      <c r="M212" s="93">
        <v>1.7269621413154748E-7</v>
      </c>
      <c r="N212" s="93">
        <v>1.34468283419217E-3</v>
      </c>
      <c r="O212" s="93">
        <f>L212/'סכום נכסי הקרן'!$C$42</f>
        <v>1.8807698600808892E-4</v>
      </c>
    </row>
    <row r="213" spans="2:15" s="133" customFormat="1">
      <c r="B213" s="85" t="s">
        <v>1216</v>
      </c>
      <c r="C213" s="82" t="s">
        <v>1217</v>
      </c>
      <c r="D213" s="95" t="s">
        <v>1183</v>
      </c>
      <c r="E213" s="95" t="s">
        <v>1184</v>
      </c>
      <c r="F213" s="82" t="s">
        <v>854</v>
      </c>
      <c r="G213" s="95" t="s">
        <v>855</v>
      </c>
      <c r="H213" s="95" t="s">
        <v>173</v>
      </c>
      <c r="I213" s="92">
        <v>6419</v>
      </c>
      <c r="J213" s="94">
        <v>5638</v>
      </c>
      <c r="K213" s="82"/>
      <c r="L213" s="92">
        <v>1271.7279099999998</v>
      </c>
      <c r="M213" s="93">
        <v>1.2662984636084977E-4</v>
      </c>
      <c r="N213" s="93">
        <v>1.508801543484364E-2</v>
      </c>
      <c r="O213" s="93">
        <f>L213/'סכום נכסי הקרן'!$C$42</f>
        <v>2.1103180584094356E-3</v>
      </c>
    </row>
    <row r="214" spans="2:15" s="133" customFormat="1">
      <c r="B214" s="85" t="s">
        <v>1366</v>
      </c>
      <c r="C214" s="82" t="s">
        <v>1367</v>
      </c>
      <c r="D214" s="95" t="s">
        <v>1189</v>
      </c>
      <c r="E214" s="95" t="s">
        <v>1184</v>
      </c>
      <c r="F214" s="82"/>
      <c r="G214" s="95" t="s">
        <v>1215</v>
      </c>
      <c r="H214" s="95" t="s">
        <v>173</v>
      </c>
      <c r="I214" s="92">
        <v>440</v>
      </c>
      <c r="J214" s="94">
        <v>7587</v>
      </c>
      <c r="K214" s="82"/>
      <c r="L214" s="92">
        <v>117.30716000000001</v>
      </c>
      <c r="M214" s="93">
        <v>3.6661766057846243E-7</v>
      </c>
      <c r="N214" s="93">
        <v>1.3917538702894968E-3</v>
      </c>
      <c r="O214" s="93">
        <f>L214/'סכום נכסי הקרן'!$C$42</f>
        <v>1.9466067873647993E-4</v>
      </c>
    </row>
    <row r="215" spans="2:15" s="133" customFormat="1">
      <c r="B215" s="85" t="s">
        <v>1368</v>
      </c>
      <c r="C215" s="82" t="s">
        <v>1369</v>
      </c>
      <c r="D215" s="95" t="s">
        <v>1183</v>
      </c>
      <c r="E215" s="95" t="s">
        <v>1184</v>
      </c>
      <c r="F215" s="82"/>
      <c r="G215" s="95" t="s">
        <v>1206</v>
      </c>
      <c r="H215" s="95" t="s">
        <v>173</v>
      </c>
      <c r="I215" s="92">
        <v>2090</v>
      </c>
      <c r="J215" s="94">
        <v>3549</v>
      </c>
      <c r="K215" s="82"/>
      <c r="L215" s="92">
        <v>260.64778999999999</v>
      </c>
      <c r="M215" s="93">
        <v>3.5109146392901141E-7</v>
      </c>
      <c r="N215" s="93">
        <v>3.0923736497832184E-3</v>
      </c>
      <c r="O215" s="93">
        <f>L215/'סכום נכסי הקרן'!$C$42</f>
        <v>4.32521558893451E-4</v>
      </c>
    </row>
    <row r="216" spans="2:15" s="133" customFormat="1">
      <c r="B216" s="85" t="s">
        <v>1370</v>
      </c>
      <c r="C216" s="82" t="s">
        <v>1371</v>
      </c>
      <c r="D216" s="95" t="s">
        <v>1183</v>
      </c>
      <c r="E216" s="95" t="s">
        <v>1184</v>
      </c>
      <c r="F216" s="82"/>
      <c r="G216" s="95" t="s">
        <v>338</v>
      </c>
      <c r="H216" s="95" t="s">
        <v>173</v>
      </c>
      <c r="I216" s="92">
        <v>875</v>
      </c>
      <c r="J216" s="94">
        <v>6299</v>
      </c>
      <c r="K216" s="82"/>
      <c r="L216" s="92">
        <v>193.67850000000001</v>
      </c>
      <c r="M216" s="93">
        <v>1.6523157816564664E-6</v>
      </c>
      <c r="N216" s="93">
        <v>2.2978375912166343E-3</v>
      </c>
      <c r="O216" s="93">
        <f>L216/'סכום נכסי הקרן'!$C$42</f>
        <v>3.2139204688497555E-4</v>
      </c>
    </row>
    <row r="217" spans="2:15" s="133" customFormat="1">
      <c r="B217" s="85" t="s">
        <v>1372</v>
      </c>
      <c r="C217" s="82" t="s">
        <v>1373</v>
      </c>
      <c r="D217" s="95" t="s">
        <v>30</v>
      </c>
      <c r="E217" s="95" t="s">
        <v>1184</v>
      </c>
      <c r="F217" s="82"/>
      <c r="G217" s="95" t="s">
        <v>1268</v>
      </c>
      <c r="H217" s="95" t="s">
        <v>175</v>
      </c>
      <c r="I217" s="92">
        <v>327</v>
      </c>
      <c r="J217" s="94">
        <v>5658</v>
      </c>
      <c r="K217" s="82"/>
      <c r="L217" s="92">
        <v>80.08999</v>
      </c>
      <c r="M217" s="93">
        <v>1.41677699221754E-6</v>
      </c>
      <c r="N217" s="93">
        <v>9.5020247318191903E-4</v>
      </c>
      <c r="O217" s="93">
        <f>L217/'סכום נכסי הקרן'!$C$42</f>
        <v>1.3290213328323599E-4</v>
      </c>
    </row>
    <row r="218" spans="2:15" s="133" customFormat="1">
      <c r="B218" s="85" t="s">
        <v>1374</v>
      </c>
      <c r="C218" s="82" t="s">
        <v>1375</v>
      </c>
      <c r="D218" s="95" t="s">
        <v>133</v>
      </c>
      <c r="E218" s="95" t="s">
        <v>1184</v>
      </c>
      <c r="F218" s="82"/>
      <c r="G218" s="95" t="s">
        <v>1191</v>
      </c>
      <c r="H218" s="95" t="s">
        <v>176</v>
      </c>
      <c r="I218" s="92">
        <v>330</v>
      </c>
      <c r="J218" s="94">
        <v>3611</v>
      </c>
      <c r="K218" s="92">
        <v>2.1215900000000003</v>
      </c>
      <c r="L218" s="92">
        <v>61.02834</v>
      </c>
      <c r="M218" s="93">
        <v>2.4823796181287732E-7</v>
      </c>
      <c r="N218" s="93">
        <v>7.2405152756526792E-4</v>
      </c>
      <c r="O218" s="93">
        <f>L218/'סכום נכסי הקרן'!$C$42</f>
        <v>1.0127103994812138E-4</v>
      </c>
    </row>
    <row r="219" spans="2:15" s="133" customFormat="1">
      <c r="B219" s="85" t="s">
        <v>1376</v>
      </c>
      <c r="C219" s="82" t="s">
        <v>1377</v>
      </c>
      <c r="D219" s="95" t="s">
        <v>149</v>
      </c>
      <c r="E219" s="95" t="s">
        <v>1184</v>
      </c>
      <c r="F219" s="82"/>
      <c r="G219" s="95" t="s">
        <v>1206</v>
      </c>
      <c r="H219" s="95" t="s">
        <v>1239</v>
      </c>
      <c r="I219" s="92">
        <v>140</v>
      </c>
      <c r="J219" s="94">
        <v>21910</v>
      </c>
      <c r="K219" s="82"/>
      <c r="L219" s="92">
        <v>112.71162</v>
      </c>
      <c r="M219" s="93">
        <v>1.9927047080637785E-7</v>
      </c>
      <c r="N219" s="93">
        <v>1.3372315326839303E-3</v>
      </c>
      <c r="O219" s="93">
        <f>L219/'סכום נכסי הקרן'!$C$42</f>
        <v>1.8703479353424123E-4</v>
      </c>
    </row>
    <row r="220" spans="2:15" s="133" customFormat="1">
      <c r="B220" s="85" t="s">
        <v>1378</v>
      </c>
      <c r="C220" s="82" t="s">
        <v>1379</v>
      </c>
      <c r="D220" s="95" t="s">
        <v>133</v>
      </c>
      <c r="E220" s="95" t="s">
        <v>1184</v>
      </c>
      <c r="F220" s="82"/>
      <c r="G220" s="95" t="s">
        <v>817</v>
      </c>
      <c r="H220" s="95" t="s">
        <v>176</v>
      </c>
      <c r="I220" s="92">
        <v>804</v>
      </c>
      <c r="J220" s="94">
        <v>2233.5</v>
      </c>
      <c r="K220" s="82"/>
      <c r="L220" s="92">
        <v>88.784679999999994</v>
      </c>
      <c r="M220" s="93">
        <v>1.7489149576071388E-7</v>
      </c>
      <c r="N220" s="93">
        <v>1.0533578855068562E-3</v>
      </c>
      <c r="O220" s="93">
        <f>L220/'סכום נכסי הקרן'!$C$42</f>
        <v>1.4733018913936006E-4</v>
      </c>
    </row>
    <row r="221" spans="2:15" s="133" customFormat="1">
      <c r="B221" s="85" t="s">
        <v>1380</v>
      </c>
      <c r="C221" s="82" t="s">
        <v>1381</v>
      </c>
      <c r="D221" s="95" t="s">
        <v>1183</v>
      </c>
      <c r="E221" s="95" t="s">
        <v>1184</v>
      </c>
      <c r="F221" s="82"/>
      <c r="G221" s="95" t="s">
        <v>1254</v>
      </c>
      <c r="H221" s="95" t="s">
        <v>173</v>
      </c>
      <c r="I221" s="92">
        <v>159</v>
      </c>
      <c r="J221" s="94">
        <v>19106</v>
      </c>
      <c r="K221" s="82"/>
      <c r="L221" s="92">
        <v>106.75017999999999</v>
      </c>
      <c r="M221" s="93">
        <v>6.3763470153378336E-7</v>
      </c>
      <c r="N221" s="93">
        <v>1.2665039045280818E-3</v>
      </c>
      <c r="O221" s="93">
        <f>L221/'סכום נכסי הקרן'!$C$42</f>
        <v>1.771423201622254E-4</v>
      </c>
    </row>
    <row r="222" spans="2:15" s="133" customFormat="1">
      <c r="B222" s="85" t="s">
        <v>1220</v>
      </c>
      <c r="C222" s="82" t="s">
        <v>1221</v>
      </c>
      <c r="D222" s="95" t="s">
        <v>1189</v>
      </c>
      <c r="E222" s="95" t="s">
        <v>1184</v>
      </c>
      <c r="F222" s="82" t="s">
        <v>1014</v>
      </c>
      <c r="G222" s="95" t="s">
        <v>202</v>
      </c>
      <c r="H222" s="95" t="s">
        <v>173</v>
      </c>
      <c r="I222" s="92">
        <v>3987</v>
      </c>
      <c r="J222" s="94">
        <v>853</v>
      </c>
      <c r="K222" s="82"/>
      <c r="L222" s="92">
        <v>119.50801</v>
      </c>
      <c r="M222" s="93">
        <v>8.012711975622062E-5</v>
      </c>
      <c r="N222" s="93">
        <v>1.4178651622637174E-3</v>
      </c>
      <c r="O222" s="93">
        <f>L222/'סכום נכסי הקרן'!$C$42</f>
        <v>1.9831279131679624E-4</v>
      </c>
    </row>
    <row r="223" spans="2:15" s="133" customFormat="1">
      <c r="B223" s="85" t="s">
        <v>1382</v>
      </c>
      <c r="C223" s="82" t="s">
        <v>1383</v>
      </c>
      <c r="D223" s="95" t="s">
        <v>30</v>
      </c>
      <c r="E223" s="95" t="s">
        <v>1184</v>
      </c>
      <c r="F223" s="82"/>
      <c r="G223" s="95" t="s">
        <v>1238</v>
      </c>
      <c r="H223" s="95" t="s">
        <v>175</v>
      </c>
      <c r="I223" s="92">
        <v>236</v>
      </c>
      <c r="J223" s="94">
        <v>10374</v>
      </c>
      <c r="K223" s="82"/>
      <c r="L223" s="92">
        <v>105.98044999999999</v>
      </c>
      <c r="M223" s="93">
        <v>2.7764705882352939E-7</v>
      </c>
      <c r="N223" s="93">
        <v>1.2573716852621994E-3</v>
      </c>
      <c r="O223" s="93">
        <f>L223/'סכום נכסי הקרן'!$C$42</f>
        <v>1.7586502247431078E-4</v>
      </c>
    </row>
    <row r="224" spans="2:15" s="133" customFormat="1">
      <c r="B224" s="85" t="s">
        <v>1384</v>
      </c>
      <c r="C224" s="82" t="s">
        <v>1385</v>
      </c>
      <c r="D224" s="95" t="s">
        <v>1183</v>
      </c>
      <c r="E224" s="95" t="s">
        <v>1184</v>
      </c>
      <c r="F224" s="82"/>
      <c r="G224" s="95" t="s">
        <v>772</v>
      </c>
      <c r="H224" s="95" t="s">
        <v>173</v>
      </c>
      <c r="I224" s="92">
        <v>193</v>
      </c>
      <c r="J224" s="94">
        <v>9683</v>
      </c>
      <c r="K224" s="92">
        <v>0.55464000000000002</v>
      </c>
      <c r="L224" s="92">
        <v>66.221329999999995</v>
      </c>
      <c r="M224" s="93">
        <v>2.1366788513453627E-6</v>
      </c>
      <c r="N224" s="93">
        <v>7.8566212261227657E-4</v>
      </c>
      <c r="O224" s="93">
        <f>L224/'סכום נכסי הקרן'!$C$42</f>
        <v>1.0988833967707017E-4</v>
      </c>
    </row>
    <row r="225" spans="2:15" s="133" customFormat="1">
      <c r="B225" s="85" t="s">
        <v>1386</v>
      </c>
      <c r="C225" s="82" t="s">
        <v>1387</v>
      </c>
      <c r="D225" s="95" t="s">
        <v>1183</v>
      </c>
      <c r="E225" s="95" t="s">
        <v>1184</v>
      </c>
      <c r="F225" s="82"/>
      <c r="G225" s="95" t="s">
        <v>1313</v>
      </c>
      <c r="H225" s="95" t="s">
        <v>173</v>
      </c>
      <c r="I225" s="92">
        <v>610</v>
      </c>
      <c r="J225" s="94">
        <v>5728</v>
      </c>
      <c r="K225" s="82"/>
      <c r="L225" s="92">
        <v>122.78197</v>
      </c>
      <c r="M225" s="93">
        <v>1.0375014720827751E-6</v>
      </c>
      <c r="N225" s="93">
        <v>1.4567080300065987E-3</v>
      </c>
      <c r="O225" s="93">
        <f>L225/'סכום נכסי הקרן'!$C$42</f>
        <v>2.0374563340210534E-4</v>
      </c>
    </row>
    <row r="226" spans="2:15" s="133" customFormat="1">
      <c r="B226" s="85" t="s">
        <v>1388</v>
      </c>
      <c r="C226" s="82" t="s">
        <v>1389</v>
      </c>
      <c r="D226" s="95" t="s">
        <v>1183</v>
      </c>
      <c r="E226" s="95" t="s">
        <v>1184</v>
      </c>
      <c r="F226" s="82"/>
      <c r="G226" s="95" t="s">
        <v>1254</v>
      </c>
      <c r="H226" s="95" t="s">
        <v>173</v>
      </c>
      <c r="I226" s="92">
        <v>1140</v>
      </c>
      <c r="J226" s="94">
        <v>3353</v>
      </c>
      <c r="K226" s="82"/>
      <c r="L226" s="92">
        <v>134.31984</v>
      </c>
      <c r="M226" s="93">
        <v>1.4995720201723218E-6</v>
      </c>
      <c r="N226" s="93">
        <v>1.593595456378502E-3</v>
      </c>
      <c r="O226" s="93">
        <f>L226/'סכום נכסי הקרן'!$C$42</f>
        <v>2.2289169068772429E-4</v>
      </c>
    </row>
    <row r="227" spans="2:15" s="133" customFormat="1">
      <c r="B227" s="85" t="s">
        <v>1390</v>
      </c>
      <c r="C227" s="82" t="s">
        <v>1391</v>
      </c>
      <c r="D227" s="95" t="s">
        <v>30</v>
      </c>
      <c r="E227" s="95" t="s">
        <v>1184</v>
      </c>
      <c r="F227" s="82"/>
      <c r="G227" s="95" t="s">
        <v>817</v>
      </c>
      <c r="H227" s="95" t="s">
        <v>175</v>
      </c>
      <c r="I227" s="92">
        <v>594</v>
      </c>
      <c r="J227" s="94">
        <v>4613</v>
      </c>
      <c r="K227" s="92">
        <v>1.59741</v>
      </c>
      <c r="L227" s="92">
        <v>120.20861000000001</v>
      </c>
      <c r="M227" s="93">
        <v>2.2552831528463005E-7</v>
      </c>
      <c r="N227" s="93">
        <v>1.4261772104074526E-3</v>
      </c>
      <c r="O227" s="93">
        <f>L227/'סכום נכסי הקרן'!$C$42</f>
        <v>1.9947537398884099E-4</v>
      </c>
    </row>
    <row r="228" spans="2:15" s="133" customFormat="1">
      <c r="B228" s="85" t="s">
        <v>1392</v>
      </c>
      <c r="C228" s="82" t="s">
        <v>1393</v>
      </c>
      <c r="D228" s="95" t="s">
        <v>1183</v>
      </c>
      <c r="E228" s="95" t="s">
        <v>1184</v>
      </c>
      <c r="F228" s="82"/>
      <c r="G228" s="95" t="s">
        <v>1313</v>
      </c>
      <c r="H228" s="95" t="s">
        <v>173</v>
      </c>
      <c r="I228" s="92">
        <v>253</v>
      </c>
      <c r="J228" s="94">
        <v>6947</v>
      </c>
      <c r="K228" s="82"/>
      <c r="L228" s="92">
        <v>61.761749999999999</v>
      </c>
      <c r="M228" s="93">
        <v>8.8865301688373646E-7</v>
      </c>
      <c r="N228" s="93">
        <v>7.3275283962506905E-4</v>
      </c>
      <c r="O228" s="93">
        <f>L228/'סכום נכסי הקרן'!$C$42</f>
        <v>1.0248806786348581E-4</v>
      </c>
    </row>
    <row r="229" spans="2:15" s="133" customFormat="1">
      <c r="B229" s="85" t="s">
        <v>1394</v>
      </c>
      <c r="C229" s="82" t="s">
        <v>1395</v>
      </c>
      <c r="D229" s="95" t="s">
        <v>1183</v>
      </c>
      <c r="E229" s="95" t="s">
        <v>1184</v>
      </c>
      <c r="F229" s="82"/>
      <c r="G229" s="95" t="s">
        <v>1271</v>
      </c>
      <c r="H229" s="95" t="s">
        <v>173</v>
      </c>
      <c r="I229" s="92">
        <v>840</v>
      </c>
      <c r="J229" s="94">
        <v>5050</v>
      </c>
      <c r="K229" s="92">
        <v>0.89132</v>
      </c>
      <c r="L229" s="92">
        <v>149.94941</v>
      </c>
      <c r="M229" s="93">
        <v>5.0883466642897303E-7</v>
      </c>
      <c r="N229" s="93">
        <v>1.7790275692901145E-3</v>
      </c>
      <c r="O229" s="93">
        <f>L229/'סכום נכסי הקרן'!$C$42</f>
        <v>2.4882755602245174E-4</v>
      </c>
    </row>
    <row r="230" spans="2:15" s="133" customFormat="1">
      <c r="B230" s="85" t="s">
        <v>1396</v>
      </c>
      <c r="C230" s="82" t="s">
        <v>1397</v>
      </c>
      <c r="D230" s="95" t="s">
        <v>30</v>
      </c>
      <c r="E230" s="95" t="s">
        <v>1184</v>
      </c>
      <c r="F230" s="82"/>
      <c r="G230" s="95" t="s">
        <v>1238</v>
      </c>
      <c r="H230" s="95" t="s">
        <v>175</v>
      </c>
      <c r="I230" s="92">
        <v>514</v>
      </c>
      <c r="J230" s="94">
        <v>7990</v>
      </c>
      <c r="K230" s="82"/>
      <c r="L230" s="92">
        <v>177.77775</v>
      </c>
      <c r="M230" s="93">
        <v>8.6834335501801803E-7</v>
      </c>
      <c r="N230" s="93">
        <v>2.1091881485653437E-3</v>
      </c>
      <c r="O230" s="93">
        <f>L230/'סכום נכסי הקרן'!$C$42</f>
        <v>2.95006182736367E-4</v>
      </c>
    </row>
    <row r="231" spans="2:15" s="133" customFormat="1">
      <c r="B231" s="85" t="s">
        <v>1398</v>
      </c>
      <c r="C231" s="82" t="s">
        <v>1399</v>
      </c>
      <c r="D231" s="95" t="s">
        <v>1183</v>
      </c>
      <c r="E231" s="95" t="s">
        <v>1184</v>
      </c>
      <c r="F231" s="82"/>
      <c r="G231" s="95" t="s">
        <v>1186</v>
      </c>
      <c r="H231" s="95" t="s">
        <v>173</v>
      </c>
      <c r="I231" s="92">
        <v>607</v>
      </c>
      <c r="J231" s="94">
        <v>11962</v>
      </c>
      <c r="K231" s="82"/>
      <c r="L231" s="92">
        <v>255.14922000000001</v>
      </c>
      <c r="M231" s="93">
        <v>3.3673123478293103E-7</v>
      </c>
      <c r="N231" s="93">
        <v>3.0271375970260151E-3</v>
      </c>
      <c r="O231" s="93">
        <f>L231/'סכום נכסי הקרן'!$C$42</f>
        <v>4.2339717664534234E-4</v>
      </c>
    </row>
    <row r="232" spans="2:15" s="133" customFormat="1">
      <c r="B232" s="85" t="s">
        <v>1400</v>
      </c>
      <c r="C232" s="82" t="s">
        <v>1401</v>
      </c>
      <c r="D232" s="95" t="s">
        <v>30</v>
      </c>
      <c r="E232" s="95" t="s">
        <v>1184</v>
      </c>
      <c r="F232" s="82"/>
      <c r="G232" s="95" t="s">
        <v>811</v>
      </c>
      <c r="H232" s="95" t="s">
        <v>175</v>
      </c>
      <c r="I232" s="92">
        <v>58</v>
      </c>
      <c r="J232" s="94">
        <v>16160</v>
      </c>
      <c r="K232" s="82"/>
      <c r="L232" s="92">
        <v>40.572980000000001</v>
      </c>
      <c r="M232" s="93">
        <v>2.8127288297358004E-7</v>
      </c>
      <c r="N232" s="93">
        <v>4.8136534840821605E-4</v>
      </c>
      <c r="O232" s="93">
        <f>L232/'סכום נכסי הקרן'!$C$42</f>
        <v>6.7327210250095777E-5</v>
      </c>
    </row>
    <row r="233" spans="2:15" s="133" customFormat="1">
      <c r="B233" s="85" t="s">
        <v>1402</v>
      </c>
      <c r="C233" s="82" t="s">
        <v>1403</v>
      </c>
      <c r="D233" s="95" t="s">
        <v>1183</v>
      </c>
      <c r="E233" s="95" t="s">
        <v>1184</v>
      </c>
      <c r="F233" s="82"/>
      <c r="G233" s="95" t="s">
        <v>1292</v>
      </c>
      <c r="H233" s="95" t="s">
        <v>173</v>
      </c>
      <c r="I233" s="92">
        <v>414</v>
      </c>
      <c r="J233" s="94">
        <v>8897</v>
      </c>
      <c r="K233" s="92">
        <v>0.75649</v>
      </c>
      <c r="L233" s="92">
        <v>130.18969000000001</v>
      </c>
      <c r="M233" s="93">
        <v>1.4030584147937358E-7</v>
      </c>
      <c r="N233" s="93">
        <v>1.5445945919182579E-3</v>
      </c>
      <c r="O233" s="93">
        <f>L233/'סכום נכסי הקרן'!$C$42</f>
        <v>2.1603807832268647E-4</v>
      </c>
    </row>
    <row r="234" spans="2:15" s="133" customFormat="1">
      <c r="B234" s="85" t="s">
        <v>1404</v>
      </c>
      <c r="C234" s="82" t="s">
        <v>1405</v>
      </c>
      <c r="D234" s="95" t="s">
        <v>1183</v>
      </c>
      <c r="E234" s="95" t="s">
        <v>1184</v>
      </c>
      <c r="F234" s="82"/>
      <c r="G234" s="95" t="s">
        <v>1271</v>
      </c>
      <c r="H234" s="95" t="s">
        <v>173</v>
      </c>
      <c r="I234" s="92">
        <v>2660</v>
      </c>
      <c r="J234" s="94">
        <v>5241</v>
      </c>
      <c r="K234" s="82"/>
      <c r="L234" s="92">
        <v>489.88884999999999</v>
      </c>
      <c r="M234" s="93">
        <v>5.4551872739212476E-7</v>
      </c>
      <c r="N234" s="93">
        <v>5.8121320386510991E-3</v>
      </c>
      <c r="O234" s="93">
        <f>L234/'סכום נכסי הקרן'!$C$42</f>
        <v>8.1292647479006051E-4</v>
      </c>
    </row>
    <row r="235" spans="2:15" s="133" customFormat="1">
      <c r="B235" s="85" t="s">
        <v>1406</v>
      </c>
      <c r="C235" s="82" t="s">
        <v>1407</v>
      </c>
      <c r="D235" s="95" t="s">
        <v>133</v>
      </c>
      <c r="E235" s="95" t="s">
        <v>1184</v>
      </c>
      <c r="F235" s="82"/>
      <c r="G235" s="95" t="s">
        <v>1268</v>
      </c>
      <c r="H235" s="95" t="s">
        <v>176</v>
      </c>
      <c r="I235" s="92">
        <v>1109</v>
      </c>
      <c r="J235" s="94">
        <v>1132.5</v>
      </c>
      <c r="K235" s="82"/>
      <c r="L235" s="92">
        <v>62.096330000000002</v>
      </c>
      <c r="M235" s="93">
        <v>8.760339908582211E-7</v>
      </c>
      <c r="N235" s="93">
        <v>7.3672235870575833E-4</v>
      </c>
      <c r="O235" s="93">
        <f>L235/'סכום נכסי הקרן'!$C$42</f>
        <v>1.0304327327372378E-4</v>
      </c>
    </row>
    <row r="236" spans="2:15" s="133" customFormat="1">
      <c r="B236" s="85" t="s">
        <v>1408</v>
      </c>
      <c r="C236" s="82" t="s">
        <v>1409</v>
      </c>
      <c r="D236" s="95" t="s">
        <v>30</v>
      </c>
      <c r="E236" s="95" t="s">
        <v>1184</v>
      </c>
      <c r="F236" s="82"/>
      <c r="G236" s="95" t="s">
        <v>1251</v>
      </c>
      <c r="H236" s="95" t="s">
        <v>175</v>
      </c>
      <c r="I236" s="92">
        <v>560</v>
      </c>
      <c r="J236" s="94">
        <v>4422</v>
      </c>
      <c r="K236" s="82"/>
      <c r="L236" s="92">
        <v>107.19494</v>
      </c>
      <c r="M236" s="93">
        <v>2.2582506579030194E-6</v>
      </c>
      <c r="N236" s="93">
        <v>1.2717806195329457E-3</v>
      </c>
      <c r="O236" s="93">
        <f>L236/'סכום נכסי הקרן'!$C$42</f>
        <v>1.7788035937035931E-4</v>
      </c>
    </row>
    <row r="237" spans="2:15" s="133" customFormat="1">
      <c r="B237" s="134"/>
      <c r="C237" s="134"/>
      <c r="D237" s="134"/>
    </row>
    <row r="238" spans="2:15" s="133" customFormat="1">
      <c r="B238" s="134"/>
      <c r="C238" s="134"/>
      <c r="D238" s="134"/>
    </row>
    <row r="239" spans="2:15" s="133" customFormat="1">
      <c r="B239" s="134"/>
      <c r="C239" s="134"/>
      <c r="D239" s="134"/>
    </row>
    <row r="240" spans="2:15" s="133" customFormat="1">
      <c r="B240" s="135" t="s">
        <v>265</v>
      </c>
      <c r="C240" s="134"/>
      <c r="D240" s="134"/>
    </row>
    <row r="241" spans="2:7">
      <c r="B241" s="97" t="s">
        <v>122</v>
      </c>
      <c r="E241" s="1"/>
      <c r="F241" s="1"/>
      <c r="G241" s="1"/>
    </row>
    <row r="242" spans="2:7">
      <c r="B242" s="97" t="s">
        <v>248</v>
      </c>
      <c r="E242" s="1"/>
      <c r="F242" s="1"/>
      <c r="G242" s="1"/>
    </row>
    <row r="243" spans="2:7">
      <c r="B243" s="97" t="s">
        <v>256</v>
      </c>
      <c r="E243" s="1"/>
      <c r="F243" s="1"/>
      <c r="G243" s="1"/>
    </row>
    <row r="244" spans="2:7">
      <c r="B244" s="97" t="s">
        <v>262</v>
      </c>
      <c r="E244" s="1"/>
      <c r="F244" s="1"/>
      <c r="G244" s="1"/>
    </row>
    <row r="245" spans="2:7">
      <c r="E245" s="1"/>
      <c r="F245" s="1"/>
      <c r="G245" s="1"/>
    </row>
    <row r="246" spans="2:7">
      <c r="E246" s="1"/>
      <c r="F246" s="1"/>
      <c r="G246" s="1"/>
    </row>
    <row r="247" spans="2:7">
      <c r="E247" s="1"/>
      <c r="F247" s="1"/>
      <c r="G247" s="1"/>
    </row>
    <row r="248" spans="2:7">
      <c r="E248" s="1"/>
      <c r="F248" s="1"/>
      <c r="G248" s="1"/>
    </row>
    <row r="249" spans="2:7">
      <c r="E249" s="1"/>
      <c r="F249" s="1"/>
      <c r="G249" s="1"/>
    </row>
    <row r="250" spans="2:7">
      <c r="E250" s="1"/>
      <c r="F250" s="1"/>
      <c r="G250" s="1"/>
    </row>
    <row r="251" spans="2:7">
      <c r="E251" s="1"/>
      <c r="F251" s="1"/>
      <c r="G251" s="1"/>
    </row>
    <row r="252" spans="2:7">
      <c r="E252" s="1"/>
      <c r="F252" s="1"/>
      <c r="G252" s="1"/>
    </row>
    <row r="253" spans="2:7">
      <c r="E253" s="1"/>
      <c r="F253" s="1"/>
      <c r="G253" s="1"/>
    </row>
    <row r="254" spans="2:7">
      <c r="E254" s="1"/>
      <c r="F254" s="1"/>
      <c r="G254" s="1"/>
    </row>
    <row r="255" spans="2:7">
      <c r="E255" s="1"/>
      <c r="F255" s="1"/>
      <c r="G255" s="1"/>
    </row>
    <row r="256" spans="2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2"/>
      <c r="E273" s="1"/>
      <c r="F273" s="1"/>
      <c r="G273" s="1"/>
    </row>
    <row r="274" spans="2:7">
      <c r="B274" s="4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2"/>
      <c r="E294" s="1"/>
      <c r="F294" s="1"/>
      <c r="G294" s="1"/>
    </row>
    <row r="295" spans="2:7">
      <c r="B295" s="4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2"/>
      <c r="E361" s="1"/>
      <c r="F361" s="1"/>
      <c r="G361" s="1"/>
    </row>
    <row r="362" spans="2:7">
      <c r="B362" s="42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4" type="noConversion"/>
  <dataValidations count="4">
    <dataValidation allowBlank="1" showInputMessage="1" showErrorMessage="1" sqref="A1 B34 K9 B36:I36 B242 B244"/>
    <dataValidation type="list" allowBlank="1" showInputMessage="1" showErrorMessage="1" sqref="E12:E35 E37:E357">
      <formula1>$AT$6:$AT$23</formula1>
    </dataValidation>
    <dataValidation type="list" allowBlank="1" showInputMessage="1" showErrorMessage="1" sqref="H12:H35 H37:H357">
      <formula1>$AX$6:$AX$19</formula1>
    </dataValidation>
    <dataValidation type="list" allowBlank="1" showInputMessage="1" showErrorMessage="1" sqref="G12:G35 G37:G363">
      <formula1>$AV$6:$AV$29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C255"/>
  <sheetViews>
    <sheetView rightToLeft="1" zoomScale="90" zoomScaleNormal="90" workbookViewId="0">
      <pane ySplit="10" topLeftCell="A11" activePane="bottomLeft" state="frozen"/>
      <selection pane="bottomLeft" activeCell="C14" sqref="C14"/>
    </sheetView>
  </sheetViews>
  <sheetFormatPr defaultColWidth="9.140625" defaultRowHeight="18"/>
  <cols>
    <col min="1" max="1" width="6.28515625" style="1" customWidth="1"/>
    <col min="2" max="2" width="47.140625" style="2" bestFit="1" customWidth="1"/>
    <col min="3" max="3" width="41.7109375" style="2" bestFit="1" customWidth="1"/>
    <col min="4" max="4" width="9.7109375" style="2" bestFit="1" customWidth="1"/>
    <col min="5" max="5" width="11.28515625" style="2" bestFit="1" customWidth="1"/>
    <col min="6" max="6" width="5.28515625" style="2" bestFit="1" customWidth="1"/>
    <col min="7" max="7" width="12.28515625" style="2" bestFit="1" customWidth="1"/>
    <col min="8" max="8" width="13.140625" style="1" bestFit="1" customWidth="1"/>
    <col min="9" max="9" width="10.7109375" style="1" bestFit="1" customWidth="1"/>
    <col min="10" max="10" width="8.28515625" style="1" bestFit="1" customWidth="1"/>
    <col min="11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8.7109375" style="1" customWidth="1"/>
    <col min="17" max="17" width="10" style="1" customWidth="1"/>
    <col min="18" max="18" width="9.5703125" style="1" customWidth="1"/>
    <col min="19" max="19" width="6.140625" style="1" customWidth="1"/>
    <col min="20" max="21" width="5.7109375" style="1" customWidth="1"/>
    <col min="22" max="22" width="6.85546875" style="1" customWidth="1"/>
    <col min="23" max="23" width="6.42578125" style="1" customWidth="1"/>
    <col min="24" max="24" width="6.7109375" style="1" customWidth="1"/>
    <col min="25" max="25" width="7.28515625" style="1" customWidth="1"/>
    <col min="26" max="37" width="5.7109375" style="1" customWidth="1"/>
    <col min="38" max="16384" width="9.140625" style="1"/>
  </cols>
  <sheetData>
    <row r="1" spans="2:55">
      <c r="B1" s="55" t="s">
        <v>189</v>
      </c>
      <c r="C1" s="76" t="s" vm="1">
        <v>266</v>
      </c>
    </row>
    <row r="2" spans="2:55">
      <c r="B2" s="55" t="s">
        <v>188</v>
      </c>
      <c r="C2" s="76" t="s">
        <v>267</v>
      </c>
    </row>
    <row r="3" spans="2:55">
      <c r="B3" s="55" t="s">
        <v>190</v>
      </c>
      <c r="C3" s="76" t="s">
        <v>268</v>
      </c>
    </row>
    <row r="4" spans="2:55">
      <c r="B4" s="55" t="s">
        <v>191</v>
      </c>
      <c r="C4" s="76">
        <v>2145</v>
      </c>
    </row>
    <row r="6" spans="2:55" ht="26.25" customHeight="1">
      <c r="B6" s="196" t="s">
        <v>219</v>
      </c>
      <c r="C6" s="197"/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198"/>
      <c r="BC6" s="3"/>
    </row>
    <row r="7" spans="2:55" ht="26.25" customHeight="1">
      <c r="B7" s="196" t="s">
        <v>100</v>
      </c>
      <c r="C7" s="197"/>
      <c r="D7" s="197"/>
      <c r="E7" s="197"/>
      <c r="F7" s="197"/>
      <c r="G7" s="197"/>
      <c r="H7" s="197"/>
      <c r="I7" s="197"/>
      <c r="J7" s="197"/>
      <c r="K7" s="197"/>
      <c r="L7" s="197"/>
      <c r="M7" s="197"/>
      <c r="N7" s="198"/>
      <c r="AZ7" s="3"/>
      <c r="BC7" s="3"/>
    </row>
    <row r="8" spans="2:55" s="3" customFormat="1" ht="74.25" customHeight="1">
      <c r="B8" s="21" t="s">
        <v>125</v>
      </c>
      <c r="C8" s="29" t="s">
        <v>50</v>
      </c>
      <c r="D8" s="29" t="s">
        <v>129</v>
      </c>
      <c r="E8" s="29" t="s">
        <v>127</v>
      </c>
      <c r="F8" s="29" t="s">
        <v>70</v>
      </c>
      <c r="G8" s="29" t="s">
        <v>111</v>
      </c>
      <c r="H8" s="29" t="s">
        <v>250</v>
      </c>
      <c r="I8" s="29" t="s">
        <v>249</v>
      </c>
      <c r="J8" s="29" t="s">
        <v>264</v>
      </c>
      <c r="K8" s="29" t="s">
        <v>67</v>
      </c>
      <c r="L8" s="29" t="s">
        <v>64</v>
      </c>
      <c r="M8" s="29" t="s">
        <v>192</v>
      </c>
      <c r="N8" s="13" t="s">
        <v>194</v>
      </c>
      <c r="O8" s="1"/>
      <c r="AZ8" s="1"/>
      <c r="BA8" s="1"/>
      <c r="BC8" s="4"/>
    </row>
    <row r="9" spans="2:55" s="3" customFormat="1" ht="26.25" customHeight="1">
      <c r="B9" s="14"/>
      <c r="C9" s="15"/>
      <c r="D9" s="15"/>
      <c r="E9" s="15"/>
      <c r="F9" s="15"/>
      <c r="G9" s="15"/>
      <c r="H9" s="31" t="s">
        <v>257</v>
      </c>
      <c r="I9" s="31"/>
      <c r="J9" s="15" t="s">
        <v>253</v>
      </c>
      <c r="K9" s="31" t="s">
        <v>253</v>
      </c>
      <c r="L9" s="31" t="s">
        <v>20</v>
      </c>
      <c r="M9" s="16" t="s">
        <v>20</v>
      </c>
      <c r="N9" s="16" t="s">
        <v>20</v>
      </c>
      <c r="AZ9" s="1"/>
      <c r="BC9" s="4"/>
    </row>
    <row r="10" spans="2:55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5"/>
      <c r="AZ10" s="1"/>
      <c r="BA10" s="3"/>
      <c r="BC10" s="1"/>
    </row>
    <row r="11" spans="2:55" s="132" customFormat="1" ht="18" customHeight="1">
      <c r="B11" s="77" t="s">
        <v>33</v>
      </c>
      <c r="C11" s="78"/>
      <c r="D11" s="78"/>
      <c r="E11" s="78"/>
      <c r="F11" s="78"/>
      <c r="G11" s="78"/>
      <c r="H11" s="86"/>
      <c r="I11" s="88"/>
      <c r="J11" s="86">
        <v>0.87864999999999993</v>
      </c>
      <c r="K11" s="86">
        <v>112255.20761000138</v>
      </c>
      <c r="L11" s="78"/>
      <c r="M11" s="87">
        <v>1</v>
      </c>
      <c r="N11" s="87">
        <f>K11/'סכום נכסי הקרן'!$C$42</f>
        <v>0.18627741823318655</v>
      </c>
      <c r="O11" s="136"/>
      <c r="AZ11" s="133"/>
      <c r="BA11" s="137"/>
      <c r="BC11" s="133"/>
    </row>
    <row r="12" spans="2:55" s="133" customFormat="1" ht="20.25">
      <c r="B12" s="79" t="s">
        <v>244</v>
      </c>
      <c r="C12" s="80"/>
      <c r="D12" s="80"/>
      <c r="E12" s="80"/>
      <c r="F12" s="80"/>
      <c r="G12" s="80"/>
      <c r="H12" s="89"/>
      <c r="I12" s="91"/>
      <c r="J12" s="80"/>
      <c r="K12" s="89">
        <v>11368.982020000003</v>
      </c>
      <c r="L12" s="80"/>
      <c r="M12" s="90">
        <v>0.1012779920152861</v>
      </c>
      <c r="N12" s="90">
        <f>K12/'סכום נכסי הקרן'!$C$42</f>
        <v>1.8865802876448779E-2</v>
      </c>
      <c r="BA12" s="132"/>
    </row>
    <row r="13" spans="2:55" s="133" customFormat="1">
      <c r="B13" s="100" t="s">
        <v>72</v>
      </c>
      <c r="C13" s="80"/>
      <c r="D13" s="80"/>
      <c r="E13" s="80"/>
      <c r="F13" s="80"/>
      <c r="G13" s="80"/>
      <c r="H13" s="89"/>
      <c r="I13" s="91"/>
      <c r="J13" s="80"/>
      <c r="K13" s="89">
        <v>2507.4641200000001</v>
      </c>
      <c r="L13" s="80"/>
      <c r="M13" s="90">
        <v>2.2337174135488372E-2</v>
      </c>
      <c r="N13" s="90">
        <f>K13/'סכום נכסי הקרן'!$C$42</f>
        <v>4.1609111285838846E-3</v>
      </c>
    </row>
    <row r="14" spans="2:55" s="133" customFormat="1">
      <c r="B14" s="85" t="s">
        <v>1410</v>
      </c>
      <c r="C14" s="82" t="s">
        <v>1411</v>
      </c>
      <c r="D14" s="95" t="s">
        <v>130</v>
      </c>
      <c r="E14" s="82" t="s">
        <v>1412</v>
      </c>
      <c r="F14" s="95" t="s">
        <v>1413</v>
      </c>
      <c r="G14" s="95" t="s">
        <v>174</v>
      </c>
      <c r="H14" s="92">
        <v>23758</v>
      </c>
      <c r="I14" s="94">
        <v>1834</v>
      </c>
      <c r="J14" s="82"/>
      <c r="K14" s="92">
        <v>435.72171999999995</v>
      </c>
      <c r="L14" s="93">
        <v>3.327450980392157E-4</v>
      </c>
      <c r="M14" s="93">
        <v>3.8815278976970981E-3</v>
      </c>
      <c r="N14" s="93">
        <f>K14/'סכום נכסי הקרן'!$C$42</f>
        <v>7.2304099558310369E-4</v>
      </c>
    </row>
    <row r="15" spans="2:55" s="133" customFormat="1">
      <c r="B15" s="85" t="s">
        <v>1414</v>
      </c>
      <c r="C15" s="82" t="s">
        <v>1415</v>
      </c>
      <c r="D15" s="95" t="s">
        <v>130</v>
      </c>
      <c r="E15" s="82" t="s">
        <v>1416</v>
      </c>
      <c r="F15" s="95" t="s">
        <v>1413</v>
      </c>
      <c r="G15" s="95" t="s">
        <v>174</v>
      </c>
      <c r="H15" s="92">
        <v>15912</v>
      </c>
      <c r="I15" s="94">
        <v>13020</v>
      </c>
      <c r="J15" s="82"/>
      <c r="K15" s="92">
        <v>2071.7424000000001</v>
      </c>
      <c r="L15" s="93">
        <v>3.8484468474395085E-4</v>
      </c>
      <c r="M15" s="93">
        <v>1.8455646237791272E-2</v>
      </c>
      <c r="N15" s="93">
        <f>K15/'סכום נכסי הקרן'!$C$42</f>
        <v>3.4378701330007809E-3</v>
      </c>
    </row>
    <row r="16" spans="2:55" s="133" customFormat="1" ht="20.25">
      <c r="B16" s="81"/>
      <c r="C16" s="82"/>
      <c r="D16" s="82"/>
      <c r="E16" s="82"/>
      <c r="F16" s="82"/>
      <c r="G16" s="82"/>
      <c r="H16" s="92"/>
      <c r="I16" s="94"/>
      <c r="J16" s="82"/>
      <c r="K16" s="82"/>
      <c r="L16" s="82"/>
      <c r="M16" s="93"/>
      <c r="N16" s="82"/>
      <c r="AZ16" s="132"/>
    </row>
    <row r="17" spans="2:14" s="133" customFormat="1">
      <c r="B17" s="100" t="s">
        <v>73</v>
      </c>
      <c r="C17" s="80"/>
      <c r="D17" s="80"/>
      <c r="E17" s="80"/>
      <c r="F17" s="80"/>
      <c r="G17" s="80"/>
      <c r="H17" s="89"/>
      <c r="I17" s="91"/>
      <c r="J17" s="80"/>
      <c r="K17" s="89">
        <v>8861.5179000000007</v>
      </c>
      <c r="L17" s="80"/>
      <c r="M17" s="90">
        <v>7.8940817879797703E-2</v>
      </c>
      <c r="N17" s="90">
        <f>K17/'סכום נכסי הקרן'!$C$42</f>
        <v>1.4704891747864889E-2</v>
      </c>
    </row>
    <row r="18" spans="2:14" s="133" customFormat="1">
      <c r="B18" s="85" t="s">
        <v>1417</v>
      </c>
      <c r="C18" s="82" t="s">
        <v>1418</v>
      </c>
      <c r="D18" s="95" t="s">
        <v>130</v>
      </c>
      <c r="E18" s="82" t="s">
        <v>1412</v>
      </c>
      <c r="F18" s="95" t="s">
        <v>1419</v>
      </c>
      <c r="G18" s="95" t="s">
        <v>174</v>
      </c>
      <c r="H18" s="92">
        <v>270000</v>
      </c>
      <c r="I18" s="94">
        <v>277.5</v>
      </c>
      <c r="J18" s="82"/>
      <c r="K18" s="92">
        <v>749.25</v>
      </c>
      <c r="L18" s="93">
        <v>6.684822975984155E-4</v>
      </c>
      <c r="M18" s="93">
        <v>6.6745233112307347E-3</v>
      </c>
      <c r="N18" s="93">
        <f>K18/'סכום נכסי הקרן'!$C$42</f>
        <v>1.2433129703532809E-3</v>
      </c>
    </row>
    <row r="19" spans="2:14" s="133" customFormat="1">
      <c r="B19" s="85" t="s">
        <v>1420</v>
      </c>
      <c r="C19" s="82" t="s">
        <v>1421</v>
      </c>
      <c r="D19" s="95" t="s">
        <v>130</v>
      </c>
      <c r="E19" s="82" t="s">
        <v>1412</v>
      </c>
      <c r="F19" s="95" t="s">
        <v>1419</v>
      </c>
      <c r="G19" s="95" t="s">
        <v>174</v>
      </c>
      <c r="H19" s="92">
        <v>11100</v>
      </c>
      <c r="I19" s="94">
        <v>3213.45</v>
      </c>
      <c r="J19" s="82"/>
      <c r="K19" s="92">
        <v>356.69295</v>
      </c>
      <c r="L19" s="93">
        <v>1.7462799360364403E-4</v>
      </c>
      <c r="M19" s="93">
        <v>3.1775180643665783E-3</v>
      </c>
      <c r="N19" s="93">
        <f>K19/'סכום נכסי הקרן'!$C$42</f>
        <v>5.9189986141951851E-4</v>
      </c>
    </row>
    <row r="20" spans="2:14" s="133" customFormat="1">
      <c r="B20" s="85" t="s">
        <v>1422</v>
      </c>
      <c r="C20" s="82" t="s">
        <v>1423</v>
      </c>
      <c r="D20" s="95" t="s">
        <v>130</v>
      </c>
      <c r="E20" s="82" t="s">
        <v>1412</v>
      </c>
      <c r="F20" s="95" t="s">
        <v>1419</v>
      </c>
      <c r="G20" s="95" t="s">
        <v>174</v>
      </c>
      <c r="H20" s="92">
        <v>1061500</v>
      </c>
      <c r="I20" s="94">
        <v>324.89999999999998</v>
      </c>
      <c r="J20" s="82"/>
      <c r="K20" s="92">
        <v>3448.8135000000002</v>
      </c>
      <c r="L20" s="93">
        <v>2.3853932584269664E-3</v>
      </c>
      <c r="M20" s="93">
        <v>3.0722971106889905E-2</v>
      </c>
      <c r="N20" s="93">
        <f>K20/'סכום נכסי הקרן'!$C$42</f>
        <v>5.7229957382442373E-3</v>
      </c>
    </row>
    <row r="21" spans="2:14" s="133" customFormat="1">
      <c r="B21" s="85" t="s">
        <v>1424</v>
      </c>
      <c r="C21" s="82" t="s">
        <v>1425</v>
      </c>
      <c r="D21" s="95" t="s">
        <v>130</v>
      </c>
      <c r="E21" s="82" t="s">
        <v>1426</v>
      </c>
      <c r="F21" s="95" t="s">
        <v>1419</v>
      </c>
      <c r="G21" s="95" t="s">
        <v>174</v>
      </c>
      <c r="H21" s="92">
        <v>133295</v>
      </c>
      <c r="I21" s="94">
        <v>3231</v>
      </c>
      <c r="J21" s="82"/>
      <c r="K21" s="92">
        <v>4306.76145</v>
      </c>
      <c r="L21" s="93">
        <v>9.5210714285714289E-4</v>
      </c>
      <c r="M21" s="93">
        <v>3.8365805397310486E-2</v>
      </c>
      <c r="N21" s="93">
        <f>K21/'סכום נכסי הקרן'!$C$42</f>
        <v>7.1466831778478511E-3</v>
      </c>
    </row>
    <row r="22" spans="2:14" s="133" customFormat="1">
      <c r="B22" s="81"/>
      <c r="C22" s="82"/>
      <c r="D22" s="82"/>
      <c r="E22" s="82"/>
      <c r="F22" s="82"/>
      <c r="G22" s="82"/>
      <c r="H22" s="92"/>
      <c r="I22" s="94"/>
      <c r="J22" s="82"/>
      <c r="K22" s="82"/>
      <c r="L22" s="82"/>
      <c r="M22" s="93"/>
      <c r="N22" s="82"/>
    </row>
    <row r="23" spans="2:14" s="133" customFormat="1">
      <c r="B23" s="79" t="s">
        <v>243</v>
      </c>
      <c r="C23" s="80"/>
      <c r="D23" s="80"/>
      <c r="E23" s="80"/>
      <c r="F23" s="80"/>
      <c r="G23" s="80"/>
      <c r="H23" s="89"/>
      <c r="I23" s="91"/>
      <c r="J23" s="89">
        <v>0.87864999999999993</v>
      </c>
      <c r="K23" s="89">
        <v>100886.22559000128</v>
      </c>
      <c r="L23" s="80"/>
      <c r="M23" s="90">
        <v>0.89872200798471302</v>
      </c>
      <c r="N23" s="90">
        <f>K23/'סכום נכסי הקרן'!$C$42</f>
        <v>0.16741161535673763</v>
      </c>
    </row>
    <row r="24" spans="2:14" s="133" customFormat="1">
      <c r="B24" s="100" t="s">
        <v>74</v>
      </c>
      <c r="C24" s="80"/>
      <c r="D24" s="80"/>
      <c r="E24" s="80"/>
      <c r="F24" s="80"/>
      <c r="G24" s="80"/>
      <c r="H24" s="89"/>
      <c r="I24" s="91"/>
      <c r="J24" s="89">
        <v>0.87864999999999993</v>
      </c>
      <c r="K24" s="89">
        <v>47511.450570001303</v>
      </c>
      <c r="L24" s="80"/>
      <c r="M24" s="90">
        <v>0.42324495746394458</v>
      </c>
      <c r="N24" s="90">
        <f>K24/'סכום נכסי הקרן'!$C$42</f>
        <v>7.884097795659846E-2</v>
      </c>
    </row>
    <row r="25" spans="2:14" s="133" customFormat="1">
      <c r="B25" s="85" t="s">
        <v>1427</v>
      </c>
      <c r="C25" s="82" t="s">
        <v>1428</v>
      </c>
      <c r="D25" s="95" t="s">
        <v>30</v>
      </c>
      <c r="E25" s="82"/>
      <c r="F25" s="95" t="s">
        <v>1413</v>
      </c>
      <c r="G25" s="95" t="s">
        <v>173</v>
      </c>
      <c r="H25" s="92">
        <v>10640</v>
      </c>
      <c r="I25" s="94">
        <v>3558</v>
      </c>
      <c r="J25" s="82"/>
      <c r="K25" s="92">
        <v>1330.2992000000004</v>
      </c>
      <c r="L25" s="93">
        <v>5.1469821366825611E-4</v>
      </c>
      <c r="M25" s="93">
        <v>1.1850668029778579E-2</v>
      </c>
      <c r="N25" s="93">
        <f>K25/'סכום נכסי הקרן'!$C$42</f>
        <v>2.2075118449257172E-3</v>
      </c>
    </row>
    <row r="26" spans="2:14" s="133" customFormat="1">
      <c r="B26" s="85" t="s">
        <v>1429</v>
      </c>
      <c r="C26" s="82" t="s">
        <v>1430</v>
      </c>
      <c r="D26" s="95" t="s">
        <v>30</v>
      </c>
      <c r="E26" s="82"/>
      <c r="F26" s="95" t="s">
        <v>1413</v>
      </c>
      <c r="G26" s="95" t="s">
        <v>175</v>
      </c>
      <c r="H26" s="92">
        <v>897</v>
      </c>
      <c r="I26" s="94">
        <v>9114</v>
      </c>
      <c r="J26" s="82"/>
      <c r="K26" s="92">
        <v>353.89056999999997</v>
      </c>
      <c r="L26" s="93">
        <v>4.2883020188484499E-4</v>
      </c>
      <c r="M26" s="93">
        <v>3.1525536991521279E-3</v>
      </c>
      <c r="N26" s="93">
        <f>K26/'סכום נכסי הקרן'!$C$42</f>
        <v>5.8724956391954038E-4</v>
      </c>
    </row>
    <row r="27" spans="2:14" s="133" customFormat="1">
      <c r="B27" s="85" t="s">
        <v>1431</v>
      </c>
      <c r="C27" s="82" t="s">
        <v>1432</v>
      </c>
      <c r="D27" s="95" t="s">
        <v>30</v>
      </c>
      <c r="E27" s="82"/>
      <c r="F27" s="95" t="s">
        <v>1413</v>
      </c>
      <c r="G27" s="95" t="s">
        <v>175</v>
      </c>
      <c r="H27" s="92">
        <v>359.99999999999983</v>
      </c>
      <c r="I27" s="94">
        <v>10230</v>
      </c>
      <c r="J27" s="82"/>
      <c r="K27" s="92">
        <v>159.42104000010002</v>
      </c>
      <c r="L27" s="93">
        <v>6.864033038879024E-4</v>
      </c>
      <c r="M27" s="93">
        <v>1.4201660964715582E-3</v>
      </c>
      <c r="N27" s="93">
        <f>K27/'סכום נכסי הקרן'!$C$42</f>
        <v>2.6454487391302443E-4</v>
      </c>
    </row>
    <row r="28" spans="2:14" s="133" customFormat="1">
      <c r="B28" s="85" t="s">
        <v>1433</v>
      </c>
      <c r="C28" s="82" t="s">
        <v>1434</v>
      </c>
      <c r="D28" s="95" t="s">
        <v>1183</v>
      </c>
      <c r="E28" s="82"/>
      <c r="F28" s="95" t="s">
        <v>1413</v>
      </c>
      <c r="G28" s="95" t="s">
        <v>173</v>
      </c>
      <c r="H28" s="92">
        <v>2835</v>
      </c>
      <c r="I28" s="94">
        <v>10129</v>
      </c>
      <c r="J28" s="82"/>
      <c r="K28" s="92">
        <v>1009.0702199999999</v>
      </c>
      <c r="L28" s="93">
        <v>2.2383949525433424E-5</v>
      </c>
      <c r="M28" s="93">
        <v>8.989072680759061E-3</v>
      </c>
      <c r="N28" s="93">
        <f>K28/'סכום נכסי הקרן'!$C$42</f>
        <v>1.6744612512822668E-3</v>
      </c>
    </row>
    <row r="29" spans="2:14" s="133" customFormat="1">
      <c r="B29" s="85" t="s">
        <v>1435</v>
      </c>
      <c r="C29" s="82" t="s">
        <v>1436</v>
      </c>
      <c r="D29" s="95" t="s">
        <v>1183</v>
      </c>
      <c r="E29" s="82"/>
      <c r="F29" s="95" t="s">
        <v>1413</v>
      </c>
      <c r="G29" s="95" t="s">
        <v>173</v>
      </c>
      <c r="H29" s="92">
        <v>3524</v>
      </c>
      <c r="I29" s="94">
        <v>5263</v>
      </c>
      <c r="J29" s="82"/>
      <c r="K29" s="92">
        <v>651.73497999999995</v>
      </c>
      <c r="L29" s="93">
        <v>2.1149692355098607E-5</v>
      </c>
      <c r="M29" s="93">
        <v>5.8058329219279232E-3</v>
      </c>
      <c r="N29" s="93">
        <f>K29/'סכום נכסי הקרן'!$C$42</f>
        <v>1.0814955673899714E-3</v>
      </c>
    </row>
    <row r="30" spans="2:14" s="133" customFormat="1">
      <c r="B30" s="85" t="s">
        <v>1437</v>
      </c>
      <c r="C30" s="82" t="s">
        <v>1438</v>
      </c>
      <c r="D30" s="95" t="s">
        <v>134</v>
      </c>
      <c r="E30" s="82"/>
      <c r="F30" s="95" t="s">
        <v>1413</v>
      </c>
      <c r="G30" s="95" t="s">
        <v>183</v>
      </c>
      <c r="H30" s="92">
        <v>159395</v>
      </c>
      <c r="I30" s="94">
        <v>1808</v>
      </c>
      <c r="J30" s="82"/>
      <c r="K30" s="92">
        <v>9507.2614200000007</v>
      </c>
      <c r="L30" s="93">
        <v>8.1513728038148028E-5</v>
      </c>
      <c r="M30" s="93">
        <v>8.4693277242248413E-2</v>
      </c>
      <c r="N30" s="93">
        <f>K30/'סכום נכסי הקרן'!$C$42</f>
        <v>1.577644502639353E-2</v>
      </c>
    </row>
    <row r="31" spans="2:14" s="133" customFormat="1">
      <c r="B31" s="85" t="s">
        <v>1439</v>
      </c>
      <c r="C31" s="82" t="s">
        <v>1440</v>
      </c>
      <c r="D31" s="95" t="s">
        <v>30</v>
      </c>
      <c r="E31" s="82"/>
      <c r="F31" s="95" t="s">
        <v>1413</v>
      </c>
      <c r="G31" s="95" t="s">
        <v>175</v>
      </c>
      <c r="H31" s="92">
        <v>3598</v>
      </c>
      <c r="I31" s="94">
        <v>2507</v>
      </c>
      <c r="J31" s="82"/>
      <c r="K31" s="92">
        <v>390.46581000010008</v>
      </c>
      <c r="L31" s="93">
        <v>2.3158586628497266E-4</v>
      </c>
      <c r="M31" s="93">
        <v>3.4783759106897017E-3</v>
      </c>
      <c r="N31" s="93">
        <f>K31/'סכום נכסי הקרן'!$C$42</f>
        <v>6.4794288428778675E-4</v>
      </c>
    </row>
    <row r="32" spans="2:14" s="133" customFormat="1">
      <c r="B32" s="85" t="s">
        <v>1441</v>
      </c>
      <c r="C32" s="82" t="s">
        <v>1442</v>
      </c>
      <c r="D32" s="95" t="s">
        <v>30</v>
      </c>
      <c r="E32" s="82"/>
      <c r="F32" s="95" t="s">
        <v>1413</v>
      </c>
      <c r="G32" s="95" t="s">
        <v>175</v>
      </c>
      <c r="H32" s="92">
        <v>6025</v>
      </c>
      <c r="I32" s="94">
        <v>1005</v>
      </c>
      <c r="J32" s="82"/>
      <c r="K32" s="92">
        <v>262.11425000000003</v>
      </c>
      <c r="L32" s="93">
        <v>2.5583864118895966E-4</v>
      </c>
      <c r="M32" s="93">
        <v>2.3349852143220032E-3</v>
      </c>
      <c r="N32" s="93">
        <f>K32/'סכום נכסי הקרן'!$C$42</f>
        <v>4.3495501733656653E-4</v>
      </c>
    </row>
    <row r="33" spans="2:14" s="133" customFormat="1">
      <c r="B33" s="85" t="s">
        <v>1443</v>
      </c>
      <c r="C33" s="82" t="s">
        <v>1444</v>
      </c>
      <c r="D33" s="95" t="s">
        <v>30</v>
      </c>
      <c r="E33" s="82"/>
      <c r="F33" s="95" t="s">
        <v>1413</v>
      </c>
      <c r="G33" s="95" t="s">
        <v>175</v>
      </c>
      <c r="H33" s="92">
        <v>15383</v>
      </c>
      <c r="I33" s="94">
        <v>3948.5</v>
      </c>
      <c r="J33" s="82"/>
      <c r="K33" s="92">
        <v>2629.3034300000004</v>
      </c>
      <c r="L33" s="93">
        <v>2.5464894061951886E-4</v>
      </c>
      <c r="M33" s="93">
        <v>2.3422551933044954E-2</v>
      </c>
      <c r="N33" s="93">
        <f>K33/'סכום נכסי הקרן'!$C$42</f>
        <v>4.3630925025203472E-3</v>
      </c>
    </row>
    <row r="34" spans="2:14" s="133" customFormat="1">
      <c r="B34" s="85" t="s">
        <v>1445</v>
      </c>
      <c r="C34" s="82" t="s">
        <v>1446</v>
      </c>
      <c r="D34" s="95" t="s">
        <v>30</v>
      </c>
      <c r="E34" s="82"/>
      <c r="F34" s="95" t="s">
        <v>1413</v>
      </c>
      <c r="G34" s="95" t="s">
        <v>175</v>
      </c>
      <c r="H34" s="92">
        <v>12750</v>
      </c>
      <c r="I34" s="94">
        <v>3399</v>
      </c>
      <c r="J34" s="82"/>
      <c r="K34" s="92">
        <v>1875.9828799999998</v>
      </c>
      <c r="L34" s="93">
        <v>1.3521567695861233E-3</v>
      </c>
      <c r="M34" s="93">
        <v>1.6711767052425452E-2</v>
      </c>
      <c r="N34" s="93">
        <f>K34/'סכום נכסי הקרן'!$C$42</f>
        <v>3.1130248206402431E-3</v>
      </c>
    </row>
    <row r="35" spans="2:14" s="133" customFormat="1">
      <c r="B35" s="85" t="s">
        <v>1447</v>
      </c>
      <c r="C35" s="82" t="s">
        <v>1448</v>
      </c>
      <c r="D35" s="95" t="s">
        <v>133</v>
      </c>
      <c r="E35" s="82"/>
      <c r="F35" s="95" t="s">
        <v>1413</v>
      </c>
      <c r="G35" s="95" t="s">
        <v>173</v>
      </c>
      <c r="H35" s="92">
        <v>7833.0000000000009</v>
      </c>
      <c r="I35" s="94">
        <v>4225</v>
      </c>
      <c r="J35" s="82"/>
      <c r="K35" s="92">
        <v>1162.9380900003007</v>
      </c>
      <c r="L35" s="93">
        <v>9.5566882543140531E-4</v>
      </c>
      <c r="M35" s="93">
        <v>1.0359769624591463E-2</v>
      </c>
      <c r="N35" s="93">
        <f>K35/'סכום נכסי הקרן'!$C$42</f>
        <v>1.9297911391594859E-3</v>
      </c>
    </row>
    <row r="36" spans="2:14" s="133" customFormat="1">
      <c r="B36" s="85" t="s">
        <v>1449</v>
      </c>
      <c r="C36" s="82" t="s">
        <v>1450</v>
      </c>
      <c r="D36" s="95" t="s">
        <v>1183</v>
      </c>
      <c r="E36" s="82"/>
      <c r="F36" s="95" t="s">
        <v>1413</v>
      </c>
      <c r="G36" s="95" t="s">
        <v>173</v>
      </c>
      <c r="H36" s="92">
        <v>3775</v>
      </c>
      <c r="I36" s="94">
        <v>6741</v>
      </c>
      <c r="J36" s="82"/>
      <c r="K36" s="92">
        <v>894.21725000000004</v>
      </c>
      <c r="L36" s="93">
        <v>1.4664510951184854E-5</v>
      </c>
      <c r="M36" s="93">
        <v>7.9659311050112001E-3</v>
      </c>
      <c r="N36" s="93">
        <f>K36/'סכום נכסי הקרן'!$C$42</f>
        <v>1.4838730800649214E-3</v>
      </c>
    </row>
    <row r="37" spans="2:14" s="133" customFormat="1">
      <c r="B37" s="85" t="s">
        <v>1451</v>
      </c>
      <c r="C37" s="82" t="s">
        <v>1452</v>
      </c>
      <c r="D37" s="95" t="s">
        <v>1183</v>
      </c>
      <c r="E37" s="82"/>
      <c r="F37" s="95" t="s">
        <v>1413</v>
      </c>
      <c r="G37" s="95" t="s">
        <v>173</v>
      </c>
      <c r="H37" s="92">
        <v>2034</v>
      </c>
      <c r="I37" s="94">
        <v>2814.5</v>
      </c>
      <c r="J37" s="82"/>
      <c r="K37" s="92">
        <v>201.16571999999999</v>
      </c>
      <c r="L37" s="93">
        <v>1.27125E-3</v>
      </c>
      <c r="M37" s="93">
        <v>1.7920390891698562E-3</v>
      </c>
      <c r="N37" s="93">
        <f>K37/'סכום נכסי הקרן'!$C$42</f>
        <v>3.3381641490351201E-4</v>
      </c>
    </row>
    <row r="38" spans="2:14" s="133" customFormat="1">
      <c r="B38" s="85" t="s">
        <v>1453</v>
      </c>
      <c r="C38" s="82" t="s">
        <v>1454</v>
      </c>
      <c r="D38" s="95" t="s">
        <v>1183</v>
      </c>
      <c r="E38" s="82"/>
      <c r="F38" s="95" t="s">
        <v>1413</v>
      </c>
      <c r="G38" s="95" t="s">
        <v>173</v>
      </c>
      <c r="H38" s="92">
        <v>4495</v>
      </c>
      <c r="I38" s="94">
        <v>8140</v>
      </c>
      <c r="J38" s="82"/>
      <c r="K38" s="92">
        <v>1285.748</v>
      </c>
      <c r="L38" s="93">
        <v>2.3977767749730613E-5</v>
      </c>
      <c r="M38" s="93">
        <v>1.1453793791616009E-2</v>
      </c>
      <c r="N38" s="93">
        <f>K38/'סכום נכסי הקרן'!$C$42</f>
        <v>2.1335831364775312E-3</v>
      </c>
    </row>
    <row r="39" spans="2:14" s="133" customFormat="1">
      <c r="B39" s="85" t="s">
        <v>1455</v>
      </c>
      <c r="C39" s="82" t="s">
        <v>1456</v>
      </c>
      <c r="D39" s="95" t="s">
        <v>30</v>
      </c>
      <c r="E39" s="82"/>
      <c r="F39" s="95" t="s">
        <v>1413</v>
      </c>
      <c r="G39" s="95" t="s">
        <v>182</v>
      </c>
      <c r="H39" s="92">
        <v>25719</v>
      </c>
      <c r="I39" s="94">
        <v>3194</v>
      </c>
      <c r="J39" s="82"/>
      <c r="K39" s="92">
        <v>2237.5059799999999</v>
      </c>
      <c r="L39" s="93">
        <v>4.7912998534386478E-4</v>
      </c>
      <c r="M39" s="93">
        <v>1.9932313410114342E-2</v>
      </c>
      <c r="N39" s="93">
        <f>K39/'סכום נכסי הקרן'!$C$42</f>
        <v>3.7129398814508222E-3</v>
      </c>
    </row>
    <row r="40" spans="2:14" s="133" customFormat="1">
      <c r="B40" s="85" t="s">
        <v>1457</v>
      </c>
      <c r="C40" s="82" t="s">
        <v>1458</v>
      </c>
      <c r="D40" s="95" t="s">
        <v>1183</v>
      </c>
      <c r="E40" s="82"/>
      <c r="F40" s="95" t="s">
        <v>1413</v>
      </c>
      <c r="G40" s="95" t="s">
        <v>173</v>
      </c>
      <c r="H40" s="92">
        <v>3416</v>
      </c>
      <c r="I40" s="94">
        <v>7429</v>
      </c>
      <c r="J40" s="82"/>
      <c r="K40" s="92">
        <v>891.76407999999992</v>
      </c>
      <c r="L40" s="93">
        <v>1.9967733638850571E-5</v>
      </c>
      <c r="M40" s="93">
        <v>7.9440775977020085E-3</v>
      </c>
      <c r="N40" s="93">
        <f>K40/'סכום נכסי הקרן'!$C$42</f>
        <v>1.4798022651440249E-3</v>
      </c>
    </row>
    <row r="41" spans="2:14" s="133" customFormat="1">
      <c r="B41" s="85" t="s">
        <v>1459</v>
      </c>
      <c r="C41" s="82" t="s">
        <v>1460</v>
      </c>
      <c r="D41" s="95" t="s">
        <v>30</v>
      </c>
      <c r="E41" s="82"/>
      <c r="F41" s="95" t="s">
        <v>1413</v>
      </c>
      <c r="G41" s="95" t="s">
        <v>175</v>
      </c>
      <c r="H41" s="92">
        <v>1317</v>
      </c>
      <c r="I41" s="94">
        <v>5913</v>
      </c>
      <c r="J41" s="82"/>
      <c r="K41" s="92">
        <v>337.10187999999999</v>
      </c>
      <c r="L41" s="93">
        <v>4.6048951048951049E-4</v>
      </c>
      <c r="M41" s="93">
        <v>3.0029954705635045E-3</v>
      </c>
      <c r="N41" s="93">
        <f>K41/'סכום נכסי הקרן'!$C$42</f>
        <v>5.5939024322252285E-4</v>
      </c>
    </row>
    <row r="42" spans="2:14" s="133" customFormat="1">
      <c r="B42" s="85" t="s">
        <v>1461</v>
      </c>
      <c r="C42" s="82" t="s">
        <v>1462</v>
      </c>
      <c r="D42" s="95" t="s">
        <v>149</v>
      </c>
      <c r="E42" s="82"/>
      <c r="F42" s="95" t="s">
        <v>1413</v>
      </c>
      <c r="G42" s="95" t="s">
        <v>173</v>
      </c>
      <c r="H42" s="92">
        <v>767</v>
      </c>
      <c r="I42" s="94">
        <v>13460</v>
      </c>
      <c r="J42" s="82"/>
      <c r="K42" s="92">
        <v>362.77903999999995</v>
      </c>
      <c r="L42" s="93">
        <v>1.5339999999999999E-4</v>
      </c>
      <c r="M42" s="93">
        <v>3.2317346136882309E-3</v>
      </c>
      <c r="N42" s="93">
        <f>K42/'סכום נכסי הקרן'!$C$42</f>
        <v>6.0199918025266813E-4</v>
      </c>
    </row>
    <row r="43" spans="2:14" s="133" customFormat="1">
      <c r="B43" s="85" t="s">
        <v>1463</v>
      </c>
      <c r="C43" s="82" t="s">
        <v>1464</v>
      </c>
      <c r="D43" s="95" t="s">
        <v>149</v>
      </c>
      <c r="E43" s="82"/>
      <c r="F43" s="95" t="s">
        <v>1413</v>
      </c>
      <c r="G43" s="95" t="s">
        <v>175</v>
      </c>
      <c r="H43" s="92">
        <v>1105</v>
      </c>
      <c r="I43" s="94">
        <v>10252</v>
      </c>
      <c r="J43" s="82"/>
      <c r="K43" s="92">
        <v>490.38637</v>
      </c>
      <c r="L43" s="93">
        <v>2.9021944450842696E-5</v>
      </c>
      <c r="M43" s="93">
        <v>4.3684955062727E-3</v>
      </c>
      <c r="N43" s="93">
        <f>K43/'סכום נכסי הקרן'!$C$42</f>
        <v>8.1375206447175579E-4</v>
      </c>
    </row>
    <row r="44" spans="2:14" s="133" customFormat="1">
      <c r="B44" s="85" t="s">
        <v>1465</v>
      </c>
      <c r="C44" s="82" t="s">
        <v>1466</v>
      </c>
      <c r="D44" s="95" t="s">
        <v>1183</v>
      </c>
      <c r="E44" s="82"/>
      <c r="F44" s="95" t="s">
        <v>1413</v>
      </c>
      <c r="G44" s="95" t="s">
        <v>173</v>
      </c>
      <c r="H44" s="92">
        <v>13341.999999999995</v>
      </c>
      <c r="I44" s="94">
        <v>5840</v>
      </c>
      <c r="J44" s="82"/>
      <c r="K44" s="92">
        <v>2738.0132200000012</v>
      </c>
      <c r="L44" s="93">
        <v>1.5506741050674099E-5</v>
      </c>
      <c r="M44" s="93">
        <v>2.4390968386183428E-2</v>
      </c>
      <c r="N44" s="93">
        <f>K44/'סכום נכסי הקרן'!$C$42</f>
        <v>4.5434866191855225E-3</v>
      </c>
    </row>
    <row r="45" spans="2:14" s="133" customFormat="1">
      <c r="B45" s="85" t="s">
        <v>1467</v>
      </c>
      <c r="C45" s="82" t="s">
        <v>1468</v>
      </c>
      <c r="D45" s="95" t="s">
        <v>1183</v>
      </c>
      <c r="E45" s="82"/>
      <c r="F45" s="95" t="s">
        <v>1413</v>
      </c>
      <c r="G45" s="95" t="s">
        <v>173</v>
      </c>
      <c r="H45" s="92">
        <v>27573</v>
      </c>
      <c r="I45" s="94">
        <v>2694</v>
      </c>
      <c r="J45" s="82"/>
      <c r="K45" s="92">
        <v>2610.2575999999999</v>
      </c>
      <c r="L45" s="93">
        <v>1.8320930232558139E-3</v>
      </c>
      <c r="M45" s="93">
        <v>2.3252886485842096E-2</v>
      </c>
      <c r="N45" s="93">
        <f>K45/'סכום נכסי הקרן'!$C$42</f>
        <v>4.3314876610520197E-3</v>
      </c>
    </row>
    <row r="46" spans="2:14" s="133" customFormat="1">
      <c r="B46" s="85" t="s">
        <v>1469</v>
      </c>
      <c r="C46" s="82" t="s">
        <v>1470</v>
      </c>
      <c r="D46" s="95" t="s">
        <v>1183</v>
      </c>
      <c r="E46" s="82"/>
      <c r="F46" s="95" t="s">
        <v>1413</v>
      </c>
      <c r="G46" s="95" t="s">
        <v>173</v>
      </c>
      <c r="H46" s="92">
        <v>2310</v>
      </c>
      <c r="I46" s="94">
        <v>3949</v>
      </c>
      <c r="J46" s="82"/>
      <c r="K46" s="92">
        <v>320.55374999999998</v>
      </c>
      <c r="L46" s="93">
        <v>5.5999999999999999E-5</v>
      </c>
      <c r="M46" s="93">
        <v>2.8555802160526245E-3</v>
      </c>
      <c r="N46" s="93">
        <f>K46/'סכום נכסי הקרן'!$C$42</f>
        <v>5.3193011020404805E-4</v>
      </c>
    </row>
    <row r="47" spans="2:14" s="133" customFormat="1">
      <c r="B47" s="85" t="s">
        <v>1471</v>
      </c>
      <c r="C47" s="82" t="s">
        <v>1472</v>
      </c>
      <c r="D47" s="95" t="s">
        <v>1183</v>
      </c>
      <c r="E47" s="82"/>
      <c r="F47" s="95" t="s">
        <v>1413</v>
      </c>
      <c r="G47" s="95" t="s">
        <v>173</v>
      </c>
      <c r="H47" s="92">
        <v>311</v>
      </c>
      <c r="I47" s="94">
        <v>18501</v>
      </c>
      <c r="J47" s="82"/>
      <c r="K47" s="92">
        <v>202.18892000000002</v>
      </c>
      <c r="L47" s="93">
        <v>3.3440860215053762E-5</v>
      </c>
      <c r="M47" s="93">
        <v>1.8011540337838723E-3</v>
      </c>
      <c r="N47" s="93">
        <f>K47/'סכום נכסי הקרן'!$C$42</f>
        <v>3.3551432325354939E-4</v>
      </c>
    </row>
    <row r="48" spans="2:14" s="133" customFormat="1">
      <c r="B48" s="85" t="s">
        <v>1473</v>
      </c>
      <c r="C48" s="82" t="s">
        <v>1474</v>
      </c>
      <c r="D48" s="95" t="s">
        <v>1183</v>
      </c>
      <c r="E48" s="82"/>
      <c r="F48" s="95" t="s">
        <v>1413</v>
      </c>
      <c r="G48" s="95" t="s">
        <v>173</v>
      </c>
      <c r="H48" s="92">
        <v>106</v>
      </c>
      <c r="I48" s="94">
        <v>18702.5</v>
      </c>
      <c r="J48" s="82"/>
      <c r="K48" s="92">
        <v>69.663820000000001</v>
      </c>
      <c r="L48" s="93">
        <v>2.4367816091954023E-5</v>
      </c>
      <c r="M48" s="93">
        <v>6.205843050242001E-4</v>
      </c>
      <c r="N48" s="93">
        <f>K48/'סכום נכסי הקרן'!$C$42</f>
        <v>1.1560084213594433E-4</v>
      </c>
    </row>
    <row r="49" spans="2:14" s="133" customFormat="1">
      <c r="B49" s="85" t="s">
        <v>1475</v>
      </c>
      <c r="C49" s="82" t="s">
        <v>1476</v>
      </c>
      <c r="D49" s="95" t="s">
        <v>30</v>
      </c>
      <c r="E49" s="82"/>
      <c r="F49" s="95" t="s">
        <v>1413</v>
      </c>
      <c r="G49" s="95" t="s">
        <v>175</v>
      </c>
      <c r="H49" s="92">
        <v>2762.0000000000005</v>
      </c>
      <c r="I49" s="94">
        <v>2838.5</v>
      </c>
      <c r="J49" s="82"/>
      <c r="K49" s="92">
        <v>339.37518999990004</v>
      </c>
      <c r="L49" s="93">
        <v>2.6946341463414641E-4</v>
      </c>
      <c r="M49" s="93">
        <v>3.0232467359462031E-3</v>
      </c>
      <c r="N49" s="93">
        <f>K49/'סכום נכסי הקרן'!$C$42</f>
        <v>5.6316259665396698E-4</v>
      </c>
    </row>
    <row r="50" spans="2:14" s="133" customFormat="1">
      <c r="B50" s="85" t="s">
        <v>1477</v>
      </c>
      <c r="C50" s="82" t="s">
        <v>1478</v>
      </c>
      <c r="D50" s="95" t="s">
        <v>133</v>
      </c>
      <c r="E50" s="82"/>
      <c r="F50" s="95" t="s">
        <v>1413</v>
      </c>
      <c r="G50" s="95" t="s">
        <v>176</v>
      </c>
      <c r="H50" s="92">
        <v>49488</v>
      </c>
      <c r="I50" s="94">
        <v>699.1</v>
      </c>
      <c r="J50" s="82"/>
      <c r="K50" s="92">
        <v>1710.5478899999998</v>
      </c>
      <c r="L50" s="93">
        <v>6.4778825196892719E-5</v>
      </c>
      <c r="M50" s="93">
        <v>1.523802704942482E-2</v>
      </c>
      <c r="N50" s="93">
        <f>K50/'סכום נכסי הקרן'!$C$42</f>
        <v>2.838500337734317E-3</v>
      </c>
    </row>
    <row r="51" spans="2:14" s="133" customFormat="1">
      <c r="B51" s="85" t="s">
        <v>1479</v>
      </c>
      <c r="C51" s="82" t="s">
        <v>1480</v>
      </c>
      <c r="D51" s="95" t="s">
        <v>1183</v>
      </c>
      <c r="E51" s="82"/>
      <c r="F51" s="95" t="s">
        <v>1413</v>
      </c>
      <c r="G51" s="95" t="s">
        <v>173</v>
      </c>
      <c r="H51" s="92">
        <v>1401</v>
      </c>
      <c r="I51" s="94">
        <v>4724</v>
      </c>
      <c r="J51" s="82"/>
      <c r="K51" s="92">
        <v>232.56791000000001</v>
      </c>
      <c r="L51" s="93">
        <v>1.4685534591194968E-5</v>
      </c>
      <c r="M51" s="93">
        <v>2.0717783606796283E-3</v>
      </c>
      <c r="N51" s="93">
        <f>K51/'סכום נכסי הקרן'!$C$42</f>
        <v>3.8592552417878476E-4</v>
      </c>
    </row>
    <row r="52" spans="2:14" s="133" customFormat="1">
      <c r="B52" s="85" t="s">
        <v>1481</v>
      </c>
      <c r="C52" s="82" t="s">
        <v>1482</v>
      </c>
      <c r="D52" s="95" t="s">
        <v>133</v>
      </c>
      <c r="E52" s="82"/>
      <c r="F52" s="95" t="s">
        <v>1413</v>
      </c>
      <c r="G52" s="95" t="s">
        <v>175</v>
      </c>
      <c r="H52" s="92">
        <v>1422</v>
      </c>
      <c r="I52" s="94">
        <v>20045</v>
      </c>
      <c r="J52" s="82"/>
      <c r="K52" s="92">
        <v>1233.8807199999999</v>
      </c>
      <c r="L52" s="93">
        <v>2.4836831449087638E-4</v>
      </c>
      <c r="M52" s="93">
        <v>1.0991745917808693E-2</v>
      </c>
      <c r="N52" s="93">
        <f>K52/'סכום נכסי הקרן'!$C$42</f>
        <v>2.0475140514445707E-3</v>
      </c>
    </row>
    <row r="53" spans="2:14" s="133" customFormat="1">
      <c r="B53" s="85" t="s">
        <v>1483</v>
      </c>
      <c r="C53" s="82" t="s">
        <v>1484</v>
      </c>
      <c r="D53" s="95" t="s">
        <v>1189</v>
      </c>
      <c r="E53" s="82"/>
      <c r="F53" s="95" t="s">
        <v>1413</v>
      </c>
      <c r="G53" s="95" t="s">
        <v>173</v>
      </c>
      <c r="H53" s="92">
        <v>1170</v>
      </c>
      <c r="I53" s="94">
        <v>10674</v>
      </c>
      <c r="J53" s="82"/>
      <c r="K53" s="92">
        <v>438.84870000000001</v>
      </c>
      <c r="L53" s="93">
        <v>1.3813459268004723E-5</v>
      </c>
      <c r="M53" s="93">
        <v>3.9093838882259639E-3</v>
      </c>
      <c r="N53" s="93">
        <f>K53/'סכום נכסי הקרן'!$C$42</f>
        <v>7.2822993758114895E-4</v>
      </c>
    </row>
    <row r="54" spans="2:14" s="133" customFormat="1">
      <c r="B54" s="85" t="s">
        <v>1485</v>
      </c>
      <c r="C54" s="82" t="s">
        <v>1486</v>
      </c>
      <c r="D54" s="95" t="s">
        <v>1183</v>
      </c>
      <c r="E54" s="82"/>
      <c r="F54" s="95" t="s">
        <v>1413</v>
      </c>
      <c r="G54" s="95" t="s">
        <v>173</v>
      </c>
      <c r="H54" s="92">
        <v>2157.9999999999995</v>
      </c>
      <c r="I54" s="94">
        <v>3757</v>
      </c>
      <c r="J54" s="82"/>
      <c r="K54" s="92">
        <v>284.90127000000001</v>
      </c>
      <c r="L54" s="93">
        <v>4.5431578947368412E-5</v>
      </c>
      <c r="M54" s="93">
        <v>2.53797820222121E-3</v>
      </c>
      <c r="N54" s="93">
        <f>K54/'סכום נכסי הקרן'!$C$42</f>
        <v>4.7276802704187128E-4</v>
      </c>
    </row>
    <row r="55" spans="2:14" s="133" customFormat="1">
      <c r="B55" s="85" t="s">
        <v>1487</v>
      </c>
      <c r="C55" s="82" t="s">
        <v>1488</v>
      </c>
      <c r="D55" s="95" t="s">
        <v>30</v>
      </c>
      <c r="E55" s="82"/>
      <c r="F55" s="95" t="s">
        <v>1413</v>
      </c>
      <c r="G55" s="95" t="s">
        <v>175</v>
      </c>
      <c r="H55" s="92">
        <v>890.00000000000011</v>
      </c>
      <c r="I55" s="94">
        <v>5170</v>
      </c>
      <c r="J55" s="82"/>
      <c r="K55" s="92">
        <v>199.18107999999998</v>
      </c>
      <c r="L55" s="93">
        <v>3.0169491525423734E-4</v>
      </c>
      <c r="M55" s="93">
        <v>1.7743593748630146E-3</v>
      </c>
      <c r="N55" s="93">
        <f>K55/'סכום נכסי הקרן'!$C$42</f>
        <v>3.3052308336733327E-4</v>
      </c>
    </row>
    <row r="56" spans="2:14" s="133" customFormat="1">
      <c r="B56" s="85" t="s">
        <v>1489</v>
      </c>
      <c r="C56" s="82" t="s">
        <v>1490</v>
      </c>
      <c r="D56" s="95" t="s">
        <v>30</v>
      </c>
      <c r="E56" s="82"/>
      <c r="F56" s="95" t="s">
        <v>1413</v>
      </c>
      <c r="G56" s="95" t="s">
        <v>175</v>
      </c>
      <c r="H56" s="92">
        <v>1604.9999999999998</v>
      </c>
      <c r="I56" s="94">
        <v>3966.5</v>
      </c>
      <c r="J56" s="82"/>
      <c r="K56" s="92">
        <v>275.58148999989999</v>
      </c>
      <c r="L56" s="93">
        <v>1.9146276478674087E-4</v>
      </c>
      <c r="M56" s="93">
        <v>2.4549550605913006E-3</v>
      </c>
      <c r="N56" s="93">
        <f>K56/'סכום נכסי הקרן'!$C$42</f>
        <v>4.5730269056544357E-4</v>
      </c>
    </row>
    <row r="57" spans="2:14" s="133" customFormat="1">
      <c r="B57" s="85" t="s">
        <v>1491</v>
      </c>
      <c r="C57" s="82" t="s">
        <v>1492</v>
      </c>
      <c r="D57" s="95" t="s">
        <v>30</v>
      </c>
      <c r="E57" s="82"/>
      <c r="F57" s="95" t="s">
        <v>1413</v>
      </c>
      <c r="G57" s="95" t="s">
        <v>175</v>
      </c>
      <c r="H57" s="92">
        <v>1861.9999999999998</v>
      </c>
      <c r="I57" s="94">
        <v>5424</v>
      </c>
      <c r="J57" s="82"/>
      <c r="K57" s="92">
        <v>437.1866400001</v>
      </c>
      <c r="L57" s="93">
        <v>4.5549950829537497E-4</v>
      </c>
      <c r="M57" s="93">
        <v>3.894577804523599E-3</v>
      </c>
      <c r="N57" s="93">
        <f>K57/'סכום נכסי הקרן'!$C$42</f>
        <v>7.2547189853492799E-4</v>
      </c>
    </row>
    <row r="58" spans="2:14" s="133" customFormat="1">
      <c r="B58" s="85" t="s">
        <v>1493</v>
      </c>
      <c r="C58" s="82" t="s">
        <v>1494</v>
      </c>
      <c r="D58" s="95" t="s">
        <v>30</v>
      </c>
      <c r="E58" s="82"/>
      <c r="F58" s="95" t="s">
        <v>1413</v>
      </c>
      <c r="G58" s="95" t="s">
        <v>175</v>
      </c>
      <c r="H58" s="92">
        <v>1932</v>
      </c>
      <c r="I58" s="94">
        <v>2132</v>
      </c>
      <c r="J58" s="82"/>
      <c r="K58" s="92">
        <v>178.3043100001</v>
      </c>
      <c r="L58" s="93">
        <v>4.6000743678689471E-5</v>
      </c>
      <c r="M58" s="93">
        <v>1.5883834148663048E-3</v>
      </c>
      <c r="N58" s="93">
        <f>K58/'סכום נכסי הקרן'!$C$42</f>
        <v>2.9587996168570777E-4</v>
      </c>
    </row>
    <row r="59" spans="2:14" s="133" customFormat="1">
      <c r="B59" s="85" t="s">
        <v>1495</v>
      </c>
      <c r="C59" s="82" t="s">
        <v>1496</v>
      </c>
      <c r="D59" s="95" t="s">
        <v>30</v>
      </c>
      <c r="E59" s="82"/>
      <c r="F59" s="95" t="s">
        <v>1413</v>
      </c>
      <c r="G59" s="95" t="s">
        <v>175</v>
      </c>
      <c r="H59" s="92">
        <v>591</v>
      </c>
      <c r="I59" s="94">
        <v>10740</v>
      </c>
      <c r="J59" s="82"/>
      <c r="K59" s="92">
        <v>274.76365000000004</v>
      </c>
      <c r="L59" s="93">
        <v>5.6807515663158536E-5</v>
      </c>
      <c r="M59" s="93">
        <v>2.4476695188573147E-3</v>
      </c>
      <c r="N59" s="93">
        <f>K59/'סכום נכסי הקרן'!$C$42</f>
        <v>4.559455586608065E-4</v>
      </c>
    </row>
    <row r="60" spans="2:14" s="133" customFormat="1">
      <c r="B60" s="85" t="s">
        <v>1497</v>
      </c>
      <c r="C60" s="82" t="s">
        <v>1498</v>
      </c>
      <c r="D60" s="95" t="s">
        <v>1183</v>
      </c>
      <c r="E60" s="82"/>
      <c r="F60" s="95" t="s">
        <v>1413</v>
      </c>
      <c r="G60" s="95" t="s">
        <v>173</v>
      </c>
      <c r="H60" s="92">
        <v>1299</v>
      </c>
      <c r="I60" s="94">
        <v>2387</v>
      </c>
      <c r="J60" s="82"/>
      <c r="K60" s="92">
        <v>108.95905</v>
      </c>
      <c r="L60" s="93">
        <v>1.9170357969024097E-5</v>
      </c>
      <c r="M60" s="93">
        <v>9.7063692918859562E-4</v>
      </c>
      <c r="N60" s="93">
        <f>K60/'סכום נכסי הקרן'!$C$42</f>
        <v>1.808077412110399E-4</v>
      </c>
    </row>
    <row r="61" spans="2:14" s="133" customFormat="1">
      <c r="B61" s="85" t="s">
        <v>1499</v>
      </c>
      <c r="C61" s="82" t="s">
        <v>1500</v>
      </c>
      <c r="D61" s="95" t="s">
        <v>1183</v>
      </c>
      <c r="E61" s="82"/>
      <c r="F61" s="95" t="s">
        <v>1413</v>
      </c>
      <c r="G61" s="95" t="s">
        <v>173</v>
      </c>
      <c r="H61" s="92">
        <v>2176</v>
      </c>
      <c r="I61" s="94">
        <v>10428</v>
      </c>
      <c r="J61" s="82"/>
      <c r="K61" s="92">
        <v>797.37327000000005</v>
      </c>
      <c r="L61" s="93">
        <v>2.1185993059834755E-4</v>
      </c>
      <c r="M61" s="93">
        <v>7.1032185230127179E-3</v>
      </c>
      <c r="N61" s="93">
        <f>K61/'סכום נכסי הקרן'!$C$42</f>
        <v>1.3231692076129578E-3</v>
      </c>
    </row>
    <row r="62" spans="2:14" s="133" customFormat="1">
      <c r="B62" s="85" t="s">
        <v>1501</v>
      </c>
      <c r="C62" s="82" t="s">
        <v>1502</v>
      </c>
      <c r="D62" s="95" t="s">
        <v>30</v>
      </c>
      <c r="E62" s="82"/>
      <c r="F62" s="95" t="s">
        <v>1413</v>
      </c>
      <c r="G62" s="95" t="s">
        <v>175</v>
      </c>
      <c r="H62" s="92">
        <v>1336</v>
      </c>
      <c r="I62" s="94">
        <v>7061</v>
      </c>
      <c r="J62" s="82"/>
      <c r="K62" s="92">
        <v>408.35717</v>
      </c>
      <c r="L62" s="93">
        <v>1.3900358360810646E-4</v>
      </c>
      <c r="M62" s="93">
        <v>3.6377570243219383E-3</v>
      </c>
      <c r="N62" s="93">
        <f>K62/'סכום נכסי הקרן'!$C$42</f>
        <v>6.7763198665032984E-4</v>
      </c>
    </row>
    <row r="63" spans="2:14" s="133" customFormat="1">
      <c r="B63" s="85" t="s">
        <v>1503</v>
      </c>
      <c r="C63" s="82" t="s">
        <v>1504</v>
      </c>
      <c r="D63" s="95" t="s">
        <v>133</v>
      </c>
      <c r="E63" s="82"/>
      <c r="F63" s="95" t="s">
        <v>1413</v>
      </c>
      <c r="G63" s="95" t="s">
        <v>173</v>
      </c>
      <c r="H63" s="92">
        <v>446.00000000000017</v>
      </c>
      <c r="I63" s="94">
        <v>7012</v>
      </c>
      <c r="J63" s="82"/>
      <c r="K63" s="92">
        <v>109.8951500008</v>
      </c>
      <c r="L63" s="93">
        <v>3.4588041688671966E-4</v>
      </c>
      <c r="M63" s="93">
        <v>9.7897596325864254E-4</v>
      </c>
      <c r="N63" s="93">
        <f>K63/'סכום נכסי הקרן'!$C$42</f>
        <v>1.8236111494816684E-4</v>
      </c>
    </row>
    <row r="64" spans="2:14" s="133" customFormat="1">
      <c r="B64" s="85" t="s">
        <v>1505</v>
      </c>
      <c r="C64" s="82" t="s">
        <v>1506</v>
      </c>
      <c r="D64" s="95" t="s">
        <v>133</v>
      </c>
      <c r="E64" s="82"/>
      <c r="F64" s="95" t="s">
        <v>1413</v>
      </c>
      <c r="G64" s="95" t="s">
        <v>173</v>
      </c>
      <c r="H64" s="92">
        <v>407</v>
      </c>
      <c r="I64" s="94">
        <v>46543.5</v>
      </c>
      <c r="J64" s="82"/>
      <c r="K64" s="92">
        <v>665.66422</v>
      </c>
      <c r="L64" s="93">
        <v>8.0995315008093564E-5</v>
      </c>
      <c r="M64" s="93">
        <v>5.9299183901798122E-3</v>
      </c>
      <c r="N64" s="93">
        <f>K64/'סכום נכסי הקרן'!$C$42</f>
        <v>1.1046098880561892E-3</v>
      </c>
    </row>
    <row r="65" spans="2:14" s="133" customFormat="1">
      <c r="B65" s="85" t="s">
        <v>1507</v>
      </c>
      <c r="C65" s="82" t="s">
        <v>1508</v>
      </c>
      <c r="D65" s="95" t="s">
        <v>1183</v>
      </c>
      <c r="E65" s="82"/>
      <c r="F65" s="95" t="s">
        <v>1413</v>
      </c>
      <c r="G65" s="95" t="s">
        <v>173</v>
      </c>
      <c r="H65" s="92">
        <v>1950</v>
      </c>
      <c r="I65" s="94">
        <v>6039</v>
      </c>
      <c r="J65" s="82"/>
      <c r="K65" s="92">
        <v>413.81040000000002</v>
      </c>
      <c r="L65" s="93">
        <v>2.2608018066936776E-5</v>
      </c>
      <c r="M65" s="93">
        <v>3.6863358841904771E-3</v>
      </c>
      <c r="N65" s="93">
        <f>K65/'סכום נכסי הקרן'!$C$42</f>
        <v>6.8668113124735312E-4</v>
      </c>
    </row>
    <row r="66" spans="2:14" s="133" customFormat="1">
      <c r="B66" s="85" t="s">
        <v>1509</v>
      </c>
      <c r="C66" s="82" t="s">
        <v>1510</v>
      </c>
      <c r="D66" s="95" t="s">
        <v>30</v>
      </c>
      <c r="E66" s="82"/>
      <c r="F66" s="95" t="s">
        <v>1413</v>
      </c>
      <c r="G66" s="95" t="s">
        <v>175</v>
      </c>
      <c r="H66" s="92">
        <v>966</v>
      </c>
      <c r="I66" s="94">
        <v>16528</v>
      </c>
      <c r="J66" s="82"/>
      <c r="K66" s="92">
        <v>691.13828000000001</v>
      </c>
      <c r="L66" s="93">
        <v>7.5764705882352945E-4</v>
      </c>
      <c r="M66" s="93">
        <v>6.156848263121675E-3</v>
      </c>
      <c r="N66" s="93">
        <f>K66/'סכום נכסי הקרן'!$C$42</f>
        <v>1.1468817989077845E-3</v>
      </c>
    </row>
    <row r="67" spans="2:14" s="133" customFormat="1">
      <c r="B67" s="85" t="s">
        <v>1511</v>
      </c>
      <c r="C67" s="82" t="s">
        <v>1512</v>
      </c>
      <c r="D67" s="95" t="s">
        <v>1183</v>
      </c>
      <c r="E67" s="82"/>
      <c r="F67" s="95" t="s">
        <v>1413</v>
      </c>
      <c r="G67" s="95" t="s">
        <v>173</v>
      </c>
      <c r="H67" s="92">
        <v>1268</v>
      </c>
      <c r="I67" s="94">
        <v>4079</v>
      </c>
      <c r="J67" s="82"/>
      <c r="K67" s="92">
        <v>181.75011999999998</v>
      </c>
      <c r="L67" s="93">
        <v>6.0815301053006383E-5</v>
      </c>
      <c r="M67" s="93">
        <v>1.6190796299752864E-3</v>
      </c>
      <c r="N67" s="93">
        <f>K67/'סכום נכסי הקרן'!$C$42</f>
        <v>3.0159797338573933E-4</v>
      </c>
    </row>
    <row r="68" spans="2:14" s="133" customFormat="1">
      <c r="B68" s="85" t="s">
        <v>1513</v>
      </c>
      <c r="C68" s="82" t="s">
        <v>1514</v>
      </c>
      <c r="D68" s="95" t="s">
        <v>30</v>
      </c>
      <c r="E68" s="82"/>
      <c r="F68" s="95" t="s">
        <v>1413</v>
      </c>
      <c r="G68" s="95" t="s">
        <v>175</v>
      </c>
      <c r="H68" s="92">
        <v>2530</v>
      </c>
      <c r="I68" s="94">
        <v>10008</v>
      </c>
      <c r="J68" s="82"/>
      <c r="K68" s="92">
        <v>1096.0625500000001</v>
      </c>
      <c r="L68" s="93">
        <v>1.3138536782450238E-3</v>
      </c>
      <c r="M68" s="93">
        <v>9.7640240781341394E-3</v>
      </c>
      <c r="N68" s="93">
        <f>K68/'סכום נכסי הקרן'!$C$42</f>
        <v>1.8188171968414968E-3</v>
      </c>
    </row>
    <row r="69" spans="2:14" s="133" customFormat="1">
      <c r="B69" s="85" t="s">
        <v>1515</v>
      </c>
      <c r="C69" s="82" t="s">
        <v>1516</v>
      </c>
      <c r="D69" s="95" t="s">
        <v>145</v>
      </c>
      <c r="E69" s="82"/>
      <c r="F69" s="95" t="s">
        <v>1413</v>
      </c>
      <c r="G69" s="95" t="s">
        <v>177</v>
      </c>
      <c r="H69" s="92">
        <v>3960</v>
      </c>
      <c r="I69" s="94">
        <v>7428</v>
      </c>
      <c r="J69" s="82"/>
      <c r="K69" s="92">
        <v>794.17233999999996</v>
      </c>
      <c r="L69" s="93">
        <v>1.1824495463559189E-4</v>
      </c>
      <c r="M69" s="93">
        <v>7.0747037657185995E-3</v>
      </c>
      <c r="N69" s="93">
        <f>K69/'סכום נכסי הקרן'!$C$42</f>
        <v>1.3178575522426635E-3</v>
      </c>
    </row>
    <row r="70" spans="2:14" s="133" customFormat="1">
      <c r="B70" s="85" t="s">
        <v>1517</v>
      </c>
      <c r="C70" s="82" t="s">
        <v>1518</v>
      </c>
      <c r="D70" s="95" t="s">
        <v>1183</v>
      </c>
      <c r="E70" s="82"/>
      <c r="F70" s="95" t="s">
        <v>1413</v>
      </c>
      <c r="G70" s="95" t="s">
        <v>173</v>
      </c>
      <c r="H70" s="92">
        <v>3780</v>
      </c>
      <c r="I70" s="94">
        <v>17100</v>
      </c>
      <c r="J70" s="82"/>
      <c r="K70" s="92">
        <v>2271.37932</v>
      </c>
      <c r="L70" s="93">
        <v>3.5682939074930944E-5</v>
      </c>
      <c r="M70" s="93">
        <v>2.0234066359676228E-2</v>
      </c>
      <c r="N70" s="93">
        <f>K70/'סכום נכסי הקרן'!$C$42</f>
        <v>3.7691496418394599E-3</v>
      </c>
    </row>
    <row r="71" spans="2:14" s="133" customFormat="1">
      <c r="B71" s="85" t="s">
        <v>1519</v>
      </c>
      <c r="C71" s="82" t="s">
        <v>1520</v>
      </c>
      <c r="D71" s="95" t="s">
        <v>1183</v>
      </c>
      <c r="E71" s="82"/>
      <c r="F71" s="95" t="s">
        <v>1413</v>
      </c>
      <c r="G71" s="95" t="s">
        <v>173</v>
      </c>
      <c r="H71" s="92">
        <v>466</v>
      </c>
      <c r="I71" s="94">
        <v>7547</v>
      </c>
      <c r="J71" s="82"/>
      <c r="K71" s="92">
        <v>123.58393</v>
      </c>
      <c r="L71" s="93">
        <v>1.1962563849542778E-6</v>
      </c>
      <c r="M71" s="93">
        <v>1.1009193482529294E-3</v>
      </c>
      <c r="N71" s="93">
        <f>K71/'סכום נכסי הקרן'!$C$42</f>
        <v>2.0507641387551809E-4</v>
      </c>
    </row>
    <row r="72" spans="2:14" s="133" customFormat="1">
      <c r="B72" s="85" t="s">
        <v>1521</v>
      </c>
      <c r="C72" s="82" t="s">
        <v>1522</v>
      </c>
      <c r="D72" s="95" t="s">
        <v>1183</v>
      </c>
      <c r="E72" s="82"/>
      <c r="F72" s="95" t="s">
        <v>1413</v>
      </c>
      <c r="G72" s="95" t="s">
        <v>173</v>
      </c>
      <c r="H72" s="92">
        <v>220</v>
      </c>
      <c r="I72" s="94">
        <v>24208</v>
      </c>
      <c r="J72" s="82"/>
      <c r="K72" s="92">
        <v>187.1472</v>
      </c>
      <c r="L72" s="93">
        <v>6.1605625456082892E-7</v>
      </c>
      <c r="M72" s="93">
        <v>1.6671582903324132E-3</v>
      </c>
      <c r="N72" s="93">
        <f>K72/'סכום נכסי הקרן'!$C$42</f>
        <v>3.1055394210917521E-4</v>
      </c>
    </row>
    <row r="73" spans="2:14" s="133" customFormat="1">
      <c r="B73" s="85" t="s">
        <v>1523</v>
      </c>
      <c r="C73" s="82" t="s">
        <v>1524</v>
      </c>
      <c r="D73" s="95" t="s">
        <v>133</v>
      </c>
      <c r="E73" s="82"/>
      <c r="F73" s="95" t="s">
        <v>1413</v>
      </c>
      <c r="G73" s="95" t="s">
        <v>173</v>
      </c>
      <c r="H73" s="92">
        <v>1200</v>
      </c>
      <c r="I73" s="94">
        <v>4994</v>
      </c>
      <c r="J73" s="92">
        <v>0.87864999999999993</v>
      </c>
      <c r="K73" s="92">
        <v>211.46216000000001</v>
      </c>
      <c r="L73" s="93">
        <v>2.7098351780916437E-6</v>
      </c>
      <c r="M73" s="93">
        <v>1.8837625844020068E-3</v>
      </c>
      <c r="N73" s="93">
        <f>K73/'סכום נכסי הקרן'!$C$42</f>
        <v>3.5090243078668101E-4</v>
      </c>
    </row>
    <row r="74" spans="2:14" s="133" customFormat="1">
      <c r="B74" s="85" t="s">
        <v>1525</v>
      </c>
      <c r="C74" s="82" t="s">
        <v>1526</v>
      </c>
      <c r="D74" s="95" t="s">
        <v>1183</v>
      </c>
      <c r="E74" s="82"/>
      <c r="F74" s="95" t="s">
        <v>1413</v>
      </c>
      <c r="G74" s="95" t="s">
        <v>173</v>
      </c>
      <c r="H74" s="92">
        <v>2349</v>
      </c>
      <c r="I74" s="94">
        <v>2622</v>
      </c>
      <c r="J74" s="82"/>
      <c r="K74" s="92">
        <v>216.43</v>
      </c>
      <c r="L74" s="93">
        <v>3.6362229102167184E-5</v>
      </c>
      <c r="M74" s="93">
        <v>1.9280174577906814E-3</v>
      </c>
      <c r="N74" s="93">
        <f>K74/'סכום נכסי הקרן'!$C$42</f>
        <v>3.5914611434575988E-4</v>
      </c>
    </row>
    <row r="75" spans="2:14" s="133" customFormat="1">
      <c r="B75" s="85" t="s">
        <v>1527</v>
      </c>
      <c r="C75" s="82" t="s">
        <v>1528</v>
      </c>
      <c r="D75" s="95" t="s">
        <v>1183</v>
      </c>
      <c r="E75" s="82"/>
      <c r="F75" s="95" t="s">
        <v>1413</v>
      </c>
      <c r="G75" s="95" t="s">
        <v>173</v>
      </c>
      <c r="H75" s="92">
        <v>3443</v>
      </c>
      <c r="I75" s="94">
        <v>8133</v>
      </c>
      <c r="J75" s="82"/>
      <c r="K75" s="92">
        <v>983.98743000000002</v>
      </c>
      <c r="L75" s="93">
        <v>2.5316176470588234E-4</v>
      </c>
      <c r="M75" s="93">
        <v>8.7656283476716997E-3</v>
      </c>
      <c r="N75" s="93">
        <f>K75/'סכום נכסי הקרן'!$C$42</f>
        <v>1.6328386177959172E-3</v>
      </c>
    </row>
    <row r="76" spans="2:14" s="133" customFormat="1">
      <c r="B76" s="85" t="s">
        <v>1529</v>
      </c>
      <c r="C76" s="82" t="s">
        <v>1530</v>
      </c>
      <c r="D76" s="95" t="s">
        <v>1183</v>
      </c>
      <c r="E76" s="82"/>
      <c r="F76" s="95" t="s">
        <v>1413</v>
      </c>
      <c r="G76" s="95" t="s">
        <v>173</v>
      </c>
      <c r="H76" s="92">
        <v>7852</v>
      </c>
      <c r="I76" s="94">
        <v>2433</v>
      </c>
      <c r="J76" s="82"/>
      <c r="K76" s="92">
        <v>671.31160999999997</v>
      </c>
      <c r="L76" s="93">
        <v>8.0941777997690912E-4</v>
      </c>
      <c r="M76" s="93">
        <v>5.9802268802733871E-3</v>
      </c>
      <c r="N76" s="93">
        <f>K76/'סכום נכסי הקרן'!$C$42</f>
        <v>1.1139812237060303E-3</v>
      </c>
    </row>
    <row r="77" spans="2:14" s="133" customFormat="1">
      <c r="B77" s="81"/>
      <c r="C77" s="82"/>
      <c r="D77" s="82"/>
      <c r="E77" s="82"/>
      <c r="F77" s="82"/>
      <c r="G77" s="82"/>
      <c r="H77" s="92"/>
      <c r="I77" s="94"/>
      <c r="J77" s="82"/>
      <c r="K77" s="82"/>
      <c r="L77" s="82"/>
      <c r="M77" s="93"/>
      <c r="N77" s="82"/>
    </row>
    <row r="78" spans="2:14" s="133" customFormat="1">
      <c r="B78" s="100" t="s">
        <v>75</v>
      </c>
      <c r="C78" s="80"/>
      <c r="D78" s="80"/>
      <c r="E78" s="80"/>
      <c r="F78" s="80"/>
      <c r="G78" s="80"/>
      <c r="H78" s="89"/>
      <c r="I78" s="91"/>
      <c r="J78" s="80"/>
      <c r="K78" s="89">
        <v>53374.775020000001</v>
      </c>
      <c r="L78" s="80"/>
      <c r="M78" s="90">
        <v>0.47547705052076866</v>
      </c>
      <c r="N78" s="90">
        <f>K78/'סכום נכסי הקרן'!$C$42</f>
        <v>8.8570637400139193E-2</v>
      </c>
    </row>
    <row r="79" spans="2:14" s="133" customFormat="1">
      <c r="B79" s="85" t="s">
        <v>1531</v>
      </c>
      <c r="C79" s="82" t="s">
        <v>1532</v>
      </c>
      <c r="D79" s="95" t="s">
        <v>30</v>
      </c>
      <c r="E79" s="82"/>
      <c r="F79" s="95" t="s">
        <v>1419</v>
      </c>
      <c r="G79" s="95" t="s">
        <v>175</v>
      </c>
      <c r="H79" s="92">
        <v>5687</v>
      </c>
      <c r="I79" s="94">
        <v>19413</v>
      </c>
      <c r="J79" s="82"/>
      <c r="K79" s="92">
        <v>4779.0701300000001</v>
      </c>
      <c r="L79" s="93">
        <v>6.7125421968319918E-3</v>
      </c>
      <c r="M79" s="93">
        <v>4.2573259911500162E-2</v>
      </c>
      <c r="N79" s="93">
        <f>K79/'סכום נכסי הקרן'!$C$42</f>
        <v>7.9304369420846715E-3</v>
      </c>
    </row>
    <row r="80" spans="2:14" s="133" customFormat="1">
      <c r="B80" s="85" t="s">
        <v>1533</v>
      </c>
      <c r="C80" s="82" t="s">
        <v>1534</v>
      </c>
      <c r="D80" s="95" t="s">
        <v>133</v>
      </c>
      <c r="E80" s="82"/>
      <c r="F80" s="95" t="s">
        <v>1419</v>
      </c>
      <c r="G80" s="95" t="s">
        <v>173</v>
      </c>
      <c r="H80" s="92">
        <v>12680</v>
      </c>
      <c r="I80" s="94">
        <v>10024</v>
      </c>
      <c r="J80" s="82"/>
      <c r="K80" s="92">
        <v>4466.4457999999995</v>
      </c>
      <c r="L80" s="93">
        <v>3.7687855980078938E-3</v>
      </c>
      <c r="M80" s="93">
        <v>3.9788317131062539E-2</v>
      </c>
      <c r="N80" s="93">
        <f>K80/'סכום נכסי הקרן'!$C$42</f>
        <v>7.4116649910175979E-3</v>
      </c>
    </row>
    <row r="81" spans="2:14" s="133" customFormat="1">
      <c r="B81" s="85" t="s">
        <v>1535</v>
      </c>
      <c r="C81" s="82" t="s">
        <v>1536</v>
      </c>
      <c r="D81" s="95" t="s">
        <v>133</v>
      </c>
      <c r="E81" s="82"/>
      <c r="F81" s="95" t="s">
        <v>1419</v>
      </c>
      <c r="G81" s="95" t="s">
        <v>173</v>
      </c>
      <c r="H81" s="92">
        <v>13515</v>
      </c>
      <c r="I81" s="94">
        <v>10298</v>
      </c>
      <c r="J81" s="82"/>
      <c r="K81" s="92">
        <v>4890.6962899999999</v>
      </c>
      <c r="L81" s="93">
        <v>3.5133626452368616E-4</v>
      </c>
      <c r="M81" s="93">
        <v>4.3567656183856752E-2</v>
      </c>
      <c r="N81" s="93">
        <f>K81/'סכום נכסי הקרן'!$C$42</f>
        <v>8.1156705123999612E-3</v>
      </c>
    </row>
    <row r="82" spans="2:14" s="133" customFormat="1">
      <c r="B82" s="85" t="s">
        <v>1537</v>
      </c>
      <c r="C82" s="82" t="s">
        <v>1538</v>
      </c>
      <c r="D82" s="95" t="s">
        <v>133</v>
      </c>
      <c r="E82" s="82"/>
      <c r="F82" s="95" t="s">
        <v>1419</v>
      </c>
      <c r="G82" s="95" t="s">
        <v>173</v>
      </c>
      <c r="H82" s="92">
        <v>7715</v>
      </c>
      <c r="I82" s="94">
        <v>11235</v>
      </c>
      <c r="J82" s="82"/>
      <c r="K82" s="92">
        <v>3045.8658</v>
      </c>
      <c r="L82" s="93">
        <v>1.7858883937115616E-4</v>
      </c>
      <c r="M82" s="93">
        <v>2.7133403116423694E-2</v>
      </c>
      <c r="N82" s="93">
        <f>K82/'סכום נכסי הקרן'!$C$42</f>
        <v>5.054340280407704E-3</v>
      </c>
    </row>
    <row r="83" spans="2:14" s="133" customFormat="1">
      <c r="B83" s="85" t="s">
        <v>1539</v>
      </c>
      <c r="C83" s="82" t="s">
        <v>1540</v>
      </c>
      <c r="D83" s="95" t="s">
        <v>1183</v>
      </c>
      <c r="E83" s="82"/>
      <c r="F83" s="95" t="s">
        <v>1419</v>
      </c>
      <c r="G83" s="95" t="s">
        <v>173</v>
      </c>
      <c r="H83" s="92">
        <v>16607</v>
      </c>
      <c r="I83" s="94">
        <v>3585</v>
      </c>
      <c r="J83" s="82"/>
      <c r="K83" s="92">
        <v>2092.0983799999999</v>
      </c>
      <c r="L83" s="93">
        <v>6.4113796611100761E-5</v>
      </c>
      <c r="M83" s="93">
        <v>1.8636982858455862E-2</v>
      </c>
      <c r="N83" s="93">
        <f>K83/'סכום נכסי הקרן'!$C$42</f>
        <v>3.4716490505293115E-3</v>
      </c>
    </row>
    <row r="84" spans="2:14" s="133" customFormat="1">
      <c r="B84" s="85" t="s">
        <v>1541</v>
      </c>
      <c r="C84" s="82" t="s">
        <v>1542</v>
      </c>
      <c r="D84" s="95" t="s">
        <v>133</v>
      </c>
      <c r="E84" s="82"/>
      <c r="F84" s="95" t="s">
        <v>1419</v>
      </c>
      <c r="G84" s="95" t="s">
        <v>173</v>
      </c>
      <c r="H84" s="92">
        <v>21609.999999999996</v>
      </c>
      <c r="I84" s="94">
        <v>7729.5</v>
      </c>
      <c r="J84" s="82"/>
      <c r="K84" s="92">
        <v>5869.5921600000001</v>
      </c>
      <c r="L84" s="93">
        <v>4.8224562842998867E-4</v>
      </c>
      <c r="M84" s="93">
        <v>5.2287927526642859E-2</v>
      </c>
      <c r="N84" s="93">
        <f>K84/'סכום נכסי הקרן'!$C$42</f>
        <v>9.7400601444269999E-3</v>
      </c>
    </row>
    <row r="85" spans="2:14" s="133" customFormat="1">
      <c r="B85" s="85" t="s">
        <v>1543</v>
      </c>
      <c r="C85" s="82" t="s">
        <v>1544</v>
      </c>
      <c r="D85" s="95" t="s">
        <v>1183</v>
      </c>
      <c r="E85" s="82"/>
      <c r="F85" s="95" t="s">
        <v>1419</v>
      </c>
      <c r="G85" s="95" t="s">
        <v>173</v>
      </c>
      <c r="H85" s="92">
        <v>40734</v>
      </c>
      <c r="I85" s="94">
        <v>3354</v>
      </c>
      <c r="J85" s="82"/>
      <c r="K85" s="92">
        <v>4800.8913200000006</v>
      </c>
      <c r="L85" s="93">
        <v>4.1565275584695487E-4</v>
      </c>
      <c r="M85" s="93">
        <v>4.2767649022389456E-2</v>
      </c>
      <c r="N85" s="93">
        <f>K85/'סכום נכסי הקרן'!$C$42</f>
        <v>7.9666472437937719E-3</v>
      </c>
    </row>
    <row r="86" spans="2:14" s="133" customFormat="1">
      <c r="B86" s="85" t="s">
        <v>1545</v>
      </c>
      <c r="C86" s="82" t="s">
        <v>1546</v>
      </c>
      <c r="D86" s="95" t="s">
        <v>1183</v>
      </c>
      <c r="E86" s="82"/>
      <c r="F86" s="95" t="s">
        <v>1419</v>
      </c>
      <c r="G86" s="95" t="s">
        <v>173</v>
      </c>
      <c r="H86" s="92">
        <v>85014</v>
      </c>
      <c r="I86" s="94">
        <v>7843</v>
      </c>
      <c r="J86" s="82"/>
      <c r="K86" s="92">
        <v>23430.115140000002</v>
      </c>
      <c r="L86" s="93">
        <v>3.1907413778456281E-4</v>
      </c>
      <c r="M86" s="93">
        <v>0.20872185477043734</v>
      </c>
      <c r="N86" s="93">
        <f>K86/'סכום נכסי הקרן'!$C$42</f>
        <v>3.8880168235479184E-2</v>
      </c>
    </row>
    <row r="87" spans="2:14" s="133" customFormat="1">
      <c r="B87" s="134"/>
      <c r="C87" s="134"/>
    </row>
    <row r="88" spans="2:14" s="133" customFormat="1">
      <c r="B88" s="134"/>
      <c r="C88" s="134"/>
    </row>
    <row r="89" spans="2:14" s="133" customFormat="1">
      <c r="B89" s="134"/>
      <c r="C89" s="134"/>
    </row>
    <row r="90" spans="2:14" s="133" customFormat="1">
      <c r="B90" s="135" t="s">
        <v>265</v>
      </c>
      <c r="C90" s="134"/>
    </row>
    <row r="91" spans="2:14" s="133" customFormat="1">
      <c r="B91" s="135" t="s">
        <v>122</v>
      </c>
      <c r="C91" s="134"/>
    </row>
    <row r="92" spans="2:14" s="133" customFormat="1">
      <c r="B92" s="135" t="s">
        <v>248</v>
      </c>
      <c r="C92" s="134"/>
    </row>
    <row r="93" spans="2:14" s="133" customFormat="1">
      <c r="B93" s="135" t="s">
        <v>256</v>
      </c>
      <c r="C93" s="134"/>
    </row>
    <row r="94" spans="2:14" s="133" customFormat="1">
      <c r="B94" s="135" t="s">
        <v>263</v>
      </c>
      <c r="C94" s="134"/>
    </row>
    <row r="95" spans="2:14" s="133" customFormat="1">
      <c r="B95" s="134"/>
      <c r="C95" s="134"/>
    </row>
    <row r="96" spans="2:14" s="133" customFormat="1">
      <c r="B96" s="134"/>
      <c r="C96" s="134"/>
    </row>
    <row r="97" spans="2:7" s="133" customFormat="1">
      <c r="B97" s="134"/>
      <c r="C97" s="134"/>
    </row>
    <row r="98" spans="2:7" s="133" customFormat="1">
      <c r="B98" s="134"/>
      <c r="C98" s="134"/>
    </row>
    <row r="99" spans="2:7" s="133" customFormat="1">
      <c r="B99" s="134"/>
      <c r="C99" s="134"/>
    </row>
    <row r="100" spans="2:7">
      <c r="D100" s="1"/>
      <c r="E100" s="1"/>
      <c r="F100" s="1"/>
      <c r="G100" s="1"/>
    </row>
    <row r="101" spans="2:7">
      <c r="D101" s="1"/>
      <c r="E101" s="1"/>
      <c r="F101" s="1"/>
      <c r="G101" s="1"/>
    </row>
    <row r="102" spans="2:7">
      <c r="D102" s="1"/>
      <c r="E102" s="1"/>
      <c r="F102" s="1"/>
      <c r="G102" s="1"/>
    </row>
    <row r="103" spans="2:7">
      <c r="D103" s="1"/>
      <c r="E103" s="1"/>
      <c r="F103" s="1"/>
      <c r="G103" s="1"/>
    </row>
    <row r="104" spans="2:7">
      <c r="D104" s="1"/>
      <c r="E104" s="1"/>
      <c r="F104" s="1"/>
      <c r="G104" s="1"/>
    </row>
    <row r="105" spans="2:7">
      <c r="D105" s="1"/>
      <c r="E105" s="1"/>
      <c r="F105" s="1"/>
      <c r="G105" s="1"/>
    </row>
    <row r="106" spans="2:7">
      <c r="D106" s="1"/>
      <c r="E106" s="1"/>
      <c r="F106" s="1"/>
      <c r="G106" s="1"/>
    </row>
    <row r="107" spans="2:7">
      <c r="D107" s="1"/>
      <c r="E107" s="1"/>
      <c r="F107" s="1"/>
      <c r="G107" s="1"/>
    </row>
    <row r="108" spans="2:7">
      <c r="D108" s="1"/>
      <c r="E108" s="1"/>
      <c r="F108" s="1"/>
      <c r="G108" s="1"/>
    </row>
    <row r="109" spans="2:7">
      <c r="D109" s="1"/>
      <c r="E109" s="1"/>
      <c r="F109" s="1"/>
      <c r="G109" s="1"/>
    </row>
    <row r="110" spans="2:7">
      <c r="D110" s="1"/>
      <c r="E110" s="1"/>
      <c r="F110" s="1"/>
      <c r="G110" s="1"/>
    </row>
    <row r="111" spans="2:7">
      <c r="D111" s="1"/>
      <c r="E111" s="1"/>
      <c r="F111" s="1"/>
      <c r="G111" s="1"/>
    </row>
    <row r="112" spans="2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2"/>
      <c r="D250" s="1"/>
      <c r="E250" s="1"/>
      <c r="F250" s="1"/>
      <c r="G250" s="1"/>
    </row>
    <row r="251" spans="2:7">
      <c r="B251" s="4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4" type="noConversion"/>
  <dataValidations count="1">
    <dataValidation allowBlank="1" showInputMessage="1" showErrorMessage="1" sqref="J9:J1048576 C5:C1048576 J1:J7 A1:A1048576 B1:B43 Y49:Y1048576 Z1:XFD1048576 Y1:Y43 B45:B89 B91:B1048576 D1:I1048576 K1:X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G327"/>
  <sheetViews>
    <sheetView rightToLeft="1" zoomScale="90" zoomScaleNormal="90" workbookViewId="0">
      <pane ySplit="10" topLeftCell="A11" activePane="bottomLeft" state="frozen"/>
      <selection pane="bottomLeft" activeCell="C14" sqref="C14"/>
    </sheetView>
  </sheetViews>
  <sheetFormatPr defaultColWidth="9.140625" defaultRowHeight="18"/>
  <cols>
    <col min="1" max="1" width="6.28515625" style="1" customWidth="1"/>
    <col min="2" max="2" width="45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7.85546875" style="1" bestFit="1" customWidth="1"/>
    <col min="9" max="9" width="12" style="1" bestFit="1" customWidth="1"/>
    <col min="10" max="10" width="10.140625" style="1" bestFit="1" customWidth="1"/>
    <col min="11" max="11" width="11.85546875" style="1" bestFit="1" customWidth="1"/>
    <col min="12" max="12" width="10.140625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2:59">
      <c r="B1" s="55" t="s">
        <v>189</v>
      </c>
      <c r="C1" s="76" t="s" vm="1">
        <v>266</v>
      </c>
    </row>
    <row r="2" spans="2:59">
      <c r="B2" s="55" t="s">
        <v>188</v>
      </c>
      <c r="C2" s="76" t="s">
        <v>267</v>
      </c>
    </row>
    <row r="3" spans="2:59">
      <c r="B3" s="55" t="s">
        <v>190</v>
      </c>
      <c r="C3" s="76" t="s">
        <v>268</v>
      </c>
    </row>
    <row r="4" spans="2:59">
      <c r="B4" s="55" t="s">
        <v>191</v>
      </c>
      <c r="C4" s="76">
        <v>2145</v>
      </c>
    </row>
    <row r="6" spans="2:59" ht="26.25" customHeight="1">
      <c r="B6" s="196" t="s">
        <v>219</v>
      </c>
      <c r="C6" s="197"/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8"/>
    </row>
    <row r="7" spans="2:59" ht="26.25" customHeight="1">
      <c r="B7" s="196" t="s">
        <v>101</v>
      </c>
      <c r="C7" s="197"/>
      <c r="D7" s="197"/>
      <c r="E7" s="197"/>
      <c r="F7" s="197"/>
      <c r="G7" s="197"/>
      <c r="H7" s="197"/>
      <c r="I7" s="197"/>
      <c r="J7" s="197"/>
      <c r="K7" s="197"/>
      <c r="L7" s="197"/>
      <c r="M7" s="197"/>
      <c r="N7" s="197"/>
      <c r="O7" s="198"/>
      <c r="BG7" s="3"/>
    </row>
    <row r="8" spans="2:59" s="3" customFormat="1" ht="78.75">
      <c r="B8" s="21" t="s">
        <v>125</v>
      </c>
      <c r="C8" s="29" t="s">
        <v>50</v>
      </c>
      <c r="D8" s="29" t="s">
        <v>129</v>
      </c>
      <c r="E8" s="29" t="s">
        <v>127</v>
      </c>
      <c r="F8" s="29" t="s">
        <v>70</v>
      </c>
      <c r="G8" s="29" t="s">
        <v>15</v>
      </c>
      <c r="H8" s="29" t="s">
        <v>71</v>
      </c>
      <c r="I8" s="29" t="s">
        <v>111</v>
      </c>
      <c r="J8" s="29" t="s">
        <v>250</v>
      </c>
      <c r="K8" s="29" t="s">
        <v>249</v>
      </c>
      <c r="L8" s="29" t="s">
        <v>67</v>
      </c>
      <c r="M8" s="29" t="s">
        <v>64</v>
      </c>
      <c r="N8" s="29" t="s">
        <v>192</v>
      </c>
      <c r="O8" s="19" t="s">
        <v>194</v>
      </c>
      <c r="P8" s="1"/>
      <c r="BB8" s="1"/>
      <c r="BC8" s="1"/>
    </row>
    <row r="9" spans="2:59" s="3" customFormat="1" ht="20.25">
      <c r="B9" s="14"/>
      <c r="C9" s="15"/>
      <c r="D9" s="15"/>
      <c r="E9" s="15"/>
      <c r="F9" s="15"/>
      <c r="G9" s="15"/>
      <c r="H9" s="15"/>
      <c r="I9" s="15"/>
      <c r="J9" s="31" t="s">
        <v>257</v>
      </c>
      <c r="K9" s="31"/>
      <c r="L9" s="31" t="s">
        <v>253</v>
      </c>
      <c r="M9" s="31" t="s">
        <v>20</v>
      </c>
      <c r="N9" s="31" t="s">
        <v>20</v>
      </c>
      <c r="O9" s="32" t="s">
        <v>20</v>
      </c>
      <c r="BA9" s="1"/>
      <c r="BB9" s="1"/>
      <c r="BC9" s="1"/>
      <c r="BG9" s="4"/>
    </row>
    <row r="10" spans="2:59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9" t="s">
        <v>12</v>
      </c>
      <c r="O10" s="19" t="s">
        <v>13</v>
      </c>
      <c r="P10" s="5"/>
      <c r="BA10" s="1"/>
      <c r="BB10" s="3"/>
      <c r="BC10" s="1"/>
    </row>
    <row r="11" spans="2:59" s="132" customFormat="1" ht="18" customHeight="1">
      <c r="B11" s="117" t="s">
        <v>34</v>
      </c>
      <c r="C11" s="80"/>
      <c r="D11" s="80"/>
      <c r="E11" s="80"/>
      <c r="F11" s="80"/>
      <c r="G11" s="80"/>
      <c r="H11" s="80"/>
      <c r="I11" s="80"/>
      <c r="J11" s="89"/>
      <c r="K11" s="91"/>
      <c r="L11" s="89">
        <v>37142.704940000003</v>
      </c>
      <c r="M11" s="80"/>
      <c r="N11" s="90">
        <v>1</v>
      </c>
      <c r="O11" s="90">
        <f>L11/'סכום נכסי הקרן'!$C$42</f>
        <v>6.1634977385261101E-2</v>
      </c>
      <c r="P11" s="136"/>
      <c r="BA11" s="138"/>
      <c r="BB11" s="137"/>
      <c r="BC11" s="138"/>
      <c r="BG11" s="138"/>
    </row>
    <row r="12" spans="2:59" s="132" customFormat="1" ht="18" customHeight="1">
      <c r="B12" s="79" t="s">
        <v>243</v>
      </c>
      <c r="C12" s="80"/>
      <c r="D12" s="80"/>
      <c r="E12" s="80"/>
      <c r="F12" s="80"/>
      <c r="G12" s="80"/>
      <c r="H12" s="80"/>
      <c r="I12" s="80"/>
      <c r="J12" s="89"/>
      <c r="K12" s="91"/>
      <c r="L12" s="89">
        <v>37142.704940000003</v>
      </c>
      <c r="M12" s="80"/>
      <c r="N12" s="90">
        <v>1</v>
      </c>
      <c r="O12" s="90">
        <f>L12/'סכום נכסי הקרן'!$C$42</f>
        <v>6.1634977385261101E-2</v>
      </c>
      <c r="P12" s="136"/>
      <c r="BA12" s="138"/>
      <c r="BB12" s="137"/>
      <c r="BC12" s="138"/>
      <c r="BG12" s="138"/>
    </row>
    <row r="13" spans="2:59" s="133" customFormat="1">
      <c r="B13" s="100" t="s">
        <v>56</v>
      </c>
      <c r="C13" s="80"/>
      <c r="D13" s="80"/>
      <c r="E13" s="80"/>
      <c r="F13" s="80"/>
      <c r="G13" s="80"/>
      <c r="H13" s="80"/>
      <c r="I13" s="80"/>
      <c r="J13" s="89"/>
      <c r="K13" s="91"/>
      <c r="L13" s="89">
        <v>23263.295170000001</v>
      </c>
      <c r="M13" s="80"/>
      <c r="N13" s="90">
        <v>0.6263220518693865</v>
      </c>
      <c r="O13" s="90">
        <f>L13/'סכום נכסי הקרן'!$C$42</f>
        <v>3.8603345502859973E-2</v>
      </c>
      <c r="BB13" s="137"/>
    </row>
    <row r="14" spans="2:59" s="133" customFormat="1" ht="20.25">
      <c r="B14" s="85" t="s">
        <v>1547</v>
      </c>
      <c r="C14" s="82" t="s">
        <v>1548</v>
      </c>
      <c r="D14" s="95" t="s">
        <v>30</v>
      </c>
      <c r="E14" s="82"/>
      <c r="F14" s="95" t="s">
        <v>1419</v>
      </c>
      <c r="G14" s="82" t="s">
        <v>1549</v>
      </c>
      <c r="H14" s="82" t="s">
        <v>1550</v>
      </c>
      <c r="I14" s="95" t="s">
        <v>173</v>
      </c>
      <c r="J14" s="92">
        <v>21858.66</v>
      </c>
      <c r="K14" s="94">
        <v>10964</v>
      </c>
      <c r="L14" s="92">
        <v>8421.5955099999992</v>
      </c>
      <c r="M14" s="93">
        <v>3.2803340012931936E-3</v>
      </c>
      <c r="N14" s="93">
        <v>0.22673619284336372</v>
      </c>
      <c r="O14" s="93">
        <f>L14/'סכום נכסי הקרן'!$C$42</f>
        <v>1.3974880118320923E-2</v>
      </c>
      <c r="BB14" s="132"/>
    </row>
    <row r="15" spans="2:59" s="133" customFormat="1">
      <c r="B15" s="85" t="s">
        <v>1551</v>
      </c>
      <c r="C15" s="82" t="s">
        <v>1552</v>
      </c>
      <c r="D15" s="95" t="s">
        <v>30</v>
      </c>
      <c r="E15" s="82"/>
      <c r="F15" s="95" t="s">
        <v>1419</v>
      </c>
      <c r="G15" s="82" t="s">
        <v>1553</v>
      </c>
      <c r="H15" s="82" t="s">
        <v>1550</v>
      </c>
      <c r="I15" s="95" t="s">
        <v>175</v>
      </c>
      <c r="J15" s="92">
        <v>5634.01</v>
      </c>
      <c r="K15" s="94">
        <v>25035</v>
      </c>
      <c r="L15" s="92">
        <v>6105.6648299999997</v>
      </c>
      <c r="M15" s="93">
        <v>3.5805822912705551E-4</v>
      </c>
      <c r="N15" s="93">
        <v>0.16438395749213841</v>
      </c>
      <c r="O15" s="93">
        <f>L15/'סכום נכסי הקרן'!$C$42</f>
        <v>1.0131801502527673E-2</v>
      </c>
    </row>
    <row r="16" spans="2:59" s="133" customFormat="1">
      <c r="B16" s="85" t="s">
        <v>1554</v>
      </c>
      <c r="C16" s="82" t="s">
        <v>1555</v>
      </c>
      <c r="D16" s="95" t="s">
        <v>30</v>
      </c>
      <c r="E16" s="82"/>
      <c r="F16" s="95" t="s">
        <v>1419</v>
      </c>
      <c r="G16" s="82" t="s">
        <v>1553</v>
      </c>
      <c r="H16" s="82" t="s">
        <v>1550</v>
      </c>
      <c r="I16" s="95" t="s">
        <v>173</v>
      </c>
      <c r="J16" s="92">
        <v>62555.18</v>
      </c>
      <c r="K16" s="94">
        <v>1234</v>
      </c>
      <c r="L16" s="92">
        <v>2712.5652099999998</v>
      </c>
      <c r="M16" s="93">
        <v>1.2223115057793146E-4</v>
      </c>
      <c r="N16" s="93">
        <v>7.3030901071471602E-2</v>
      </c>
      <c r="O16" s="93">
        <f>L16/'סכום נכסי הקרן'!$C$42</f>
        <v>4.5012579359653927E-3</v>
      </c>
    </row>
    <row r="17" spans="2:15" s="133" customFormat="1">
      <c r="B17" s="85" t="s">
        <v>1556</v>
      </c>
      <c r="C17" s="82" t="s">
        <v>1557</v>
      </c>
      <c r="D17" s="95" t="s">
        <v>30</v>
      </c>
      <c r="E17" s="82"/>
      <c r="F17" s="95" t="s">
        <v>1419</v>
      </c>
      <c r="G17" s="82" t="s">
        <v>1558</v>
      </c>
      <c r="H17" s="82" t="s">
        <v>1550</v>
      </c>
      <c r="I17" s="95" t="s">
        <v>173</v>
      </c>
      <c r="J17" s="92">
        <v>3724</v>
      </c>
      <c r="K17" s="94">
        <v>28972.47</v>
      </c>
      <c r="L17" s="92">
        <v>3791.37682</v>
      </c>
      <c r="M17" s="93">
        <v>2.6853562353472334E-4</v>
      </c>
      <c r="N17" s="93">
        <v>0.1020759480529099</v>
      </c>
      <c r="O17" s="93">
        <f>L17/'סכום נכסי הקרן'!$C$42</f>
        <v>6.2914487498201884E-3</v>
      </c>
    </row>
    <row r="18" spans="2:15" s="133" customFormat="1">
      <c r="B18" s="85" t="s">
        <v>1559</v>
      </c>
      <c r="C18" s="82" t="s">
        <v>1560</v>
      </c>
      <c r="D18" s="95" t="s">
        <v>30</v>
      </c>
      <c r="E18" s="82"/>
      <c r="F18" s="95" t="s">
        <v>1419</v>
      </c>
      <c r="G18" s="82" t="s">
        <v>1558</v>
      </c>
      <c r="H18" s="82" t="s">
        <v>1550</v>
      </c>
      <c r="I18" s="95" t="s">
        <v>173</v>
      </c>
      <c r="J18" s="92">
        <v>40000</v>
      </c>
      <c r="K18" s="94">
        <v>1588</v>
      </c>
      <c r="L18" s="92">
        <v>2232.0927999999999</v>
      </c>
      <c r="M18" s="93">
        <v>2.1362744071119297E-4</v>
      </c>
      <c r="N18" s="93">
        <v>6.009505240950283E-2</v>
      </c>
      <c r="O18" s="93">
        <f>L18/'סכום נכסי הקרן'!$C$42</f>
        <v>3.7039571962257877E-3</v>
      </c>
    </row>
    <row r="19" spans="2:15" s="133" customFormat="1">
      <c r="B19" s="81"/>
      <c r="C19" s="82"/>
      <c r="D19" s="82"/>
      <c r="E19" s="82"/>
      <c r="F19" s="82"/>
      <c r="G19" s="82"/>
      <c r="H19" s="82"/>
      <c r="I19" s="82"/>
      <c r="J19" s="92"/>
      <c r="K19" s="94"/>
      <c r="L19" s="82"/>
      <c r="M19" s="82"/>
      <c r="N19" s="93"/>
      <c r="O19" s="82"/>
    </row>
    <row r="20" spans="2:15" s="133" customFormat="1">
      <c r="B20" s="100" t="s">
        <v>32</v>
      </c>
      <c r="C20" s="80"/>
      <c r="D20" s="80"/>
      <c r="E20" s="80"/>
      <c r="F20" s="80"/>
      <c r="G20" s="80"/>
      <c r="H20" s="80"/>
      <c r="I20" s="80"/>
      <c r="J20" s="89"/>
      <c r="K20" s="91"/>
      <c r="L20" s="89">
        <v>13879.409769999998</v>
      </c>
      <c r="M20" s="80"/>
      <c r="N20" s="90">
        <v>0.37367794813061339</v>
      </c>
      <c r="O20" s="90">
        <f>L20/'סכום נכסי הקרן'!$C$42</f>
        <v>2.3031631882401128E-2</v>
      </c>
    </row>
    <row r="21" spans="2:15" s="133" customFormat="1">
      <c r="B21" s="85" t="s">
        <v>1561</v>
      </c>
      <c r="C21" s="82" t="s">
        <v>1562</v>
      </c>
      <c r="D21" s="95" t="s">
        <v>30</v>
      </c>
      <c r="E21" s="82"/>
      <c r="F21" s="95" t="s">
        <v>1413</v>
      </c>
      <c r="G21" s="82" t="s">
        <v>1563</v>
      </c>
      <c r="H21" s="82"/>
      <c r="I21" s="95" t="s">
        <v>173</v>
      </c>
      <c r="J21" s="92">
        <v>22</v>
      </c>
      <c r="K21" s="94">
        <v>497943.7</v>
      </c>
      <c r="L21" s="92">
        <v>384.95031</v>
      </c>
      <c r="M21" s="93">
        <v>3.7858575666621904E-5</v>
      </c>
      <c r="N21" s="93">
        <v>1.0364089277338452E-2</v>
      </c>
      <c r="O21" s="93">
        <f>L21/'סכום נכסי הקרן'!$C$42</f>
        <v>6.3879040822758257E-4</v>
      </c>
    </row>
    <row r="22" spans="2:15" s="133" customFormat="1">
      <c r="B22" s="85" t="s">
        <v>1564</v>
      </c>
      <c r="C22" s="82" t="s">
        <v>1565</v>
      </c>
      <c r="D22" s="95" t="s">
        <v>30</v>
      </c>
      <c r="E22" s="82"/>
      <c r="F22" s="95" t="s">
        <v>1413</v>
      </c>
      <c r="G22" s="82" t="s">
        <v>1563</v>
      </c>
      <c r="H22" s="82"/>
      <c r="I22" s="95" t="s">
        <v>173</v>
      </c>
      <c r="J22" s="92">
        <v>3211</v>
      </c>
      <c r="K22" s="94">
        <v>2199.66</v>
      </c>
      <c r="L22" s="92">
        <v>248.19762</v>
      </c>
      <c r="M22" s="93">
        <v>1.6564924313017818E-4</v>
      </c>
      <c r="N22" s="93">
        <v>6.682270997789101E-3</v>
      </c>
      <c r="O22" s="93">
        <f>L22/'סכום נכסי הקרן'!$C$42</f>
        <v>4.118616218309174E-4</v>
      </c>
    </row>
    <row r="23" spans="2:15" s="133" customFormat="1">
      <c r="B23" s="85" t="s">
        <v>1566</v>
      </c>
      <c r="C23" s="82" t="s">
        <v>1567</v>
      </c>
      <c r="D23" s="95" t="s">
        <v>30</v>
      </c>
      <c r="E23" s="82"/>
      <c r="F23" s="95" t="s">
        <v>1413</v>
      </c>
      <c r="G23" s="82" t="s">
        <v>1563</v>
      </c>
      <c r="H23" s="82"/>
      <c r="I23" s="95" t="s">
        <v>175</v>
      </c>
      <c r="J23" s="92">
        <v>146</v>
      </c>
      <c r="K23" s="94">
        <v>164086</v>
      </c>
      <c r="L23" s="92">
        <v>1037.0313900000001</v>
      </c>
      <c r="M23" s="93">
        <v>1.1600704015280905E-4</v>
      </c>
      <c r="N23" s="93">
        <v>2.7920190295112092E-2</v>
      </c>
      <c r="O23" s="93">
        <f>L23/'סכום נכסי הקרן'!$C$42</f>
        <v>1.7208602974314205E-3</v>
      </c>
    </row>
    <row r="24" spans="2:15" s="133" customFormat="1">
      <c r="B24" s="85" t="s">
        <v>1568</v>
      </c>
      <c r="C24" s="82" t="s">
        <v>1569</v>
      </c>
      <c r="D24" s="95" t="s">
        <v>147</v>
      </c>
      <c r="E24" s="82"/>
      <c r="F24" s="95" t="s">
        <v>1413</v>
      </c>
      <c r="G24" s="82" t="s">
        <v>1563</v>
      </c>
      <c r="H24" s="82"/>
      <c r="I24" s="95" t="s">
        <v>175</v>
      </c>
      <c r="J24" s="92">
        <v>1904</v>
      </c>
      <c r="K24" s="94">
        <v>3685</v>
      </c>
      <c r="L24" s="92">
        <v>303.71899999999994</v>
      </c>
      <c r="M24" s="93">
        <v>9.187555199435067E-5</v>
      </c>
      <c r="N24" s="93">
        <v>8.1770835078011934E-3</v>
      </c>
      <c r="O24" s="93">
        <f>L24/'סכום נכסי הקרן'!$C$42</f>
        <v>5.0399435708071809E-4</v>
      </c>
    </row>
    <row r="25" spans="2:15" s="133" customFormat="1">
      <c r="B25" s="85" t="s">
        <v>1570</v>
      </c>
      <c r="C25" s="82" t="s">
        <v>1571</v>
      </c>
      <c r="D25" s="95" t="s">
        <v>147</v>
      </c>
      <c r="E25" s="82"/>
      <c r="F25" s="95" t="s">
        <v>1413</v>
      </c>
      <c r="G25" s="82" t="s">
        <v>1563</v>
      </c>
      <c r="H25" s="82"/>
      <c r="I25" s="95" t="s">
        <v>175</v>
      </c>
      <c r="J25" s="92">
        <v>3167</v>
      </c>
      <c r="K25" s="94">
        <v>2283</v>
      </c>
      <c r="L25" s="92">
        <v>312.98354</v>
      </c>
      <c r="M25" s="93">
        <v>2.6527519169645973E-5</v>
      </c>
      <c r="N25" s="93">
        <v>8.4265144529885698E-3</v>
      </c>
      <c r="O25" s="93">
        <f>L25/'סכום נכסי הקרן'!$C$42</f>
        <v>5.1936802774652641E-4</v>
      </c>
    </row>
    <row r="26" spans="2:15" s="133" customFormat="1">
      <c r="B26" s="85" t="s">
        <v>1572</v>
      </c>
      <c r="C26" s="82" t="s">
        <v>1573</v>
      </c>
      <c r="D26" s="95" t="s">
        <v>30</v>
      </c>
      <c r="E26" s="82"/>
      <c r="F26" s="95" t="s">
        <v>1413</v>
      </c>
      <c r="G26" s="82" t="s">
        <v>1563</v>
      </c>
      <c r="H26" s="82"/>
      <c r="I26" s="95" t="s">
        <v>173</v>
      </c>
      <c r="J26" s="92">
        <v>9.73</v>
      </c>
      <c r="K26" s="94">
        <v>14075.81</v>
      </c>
      <c r="L26" s="92">
        <v>4.8142500000000004</v>
      </c>
      <c r="M26" s="93">
        <v>1.8850844726662598E-6</v>
      </c>
      <c r="N26" s="93">
        <v>1.2961495420909429E-4</v>
      </c>
      <c r="O26" s="93">
        <f>L26/'סכום נכסי הקרן'!$C$42</f>
        <v>7.9888147714691791E-6</v>
      </c>
    </row>
    <row r="27" spans="2:15" s="133" customFormat="1">
      <c r="B27" s="85" t="s">
        <v>1574</v>
      </c>
      <c r="C27" s="82" t="s">
        <v>1575</v>
      </c>
      <c r="D27" s="95" t="s">
        <v>30</v>
      </c>
      <c r="E27" s="82"/>
      <c r="F27" s="95" t="s">
        <v>1413</v>
      </c>
      <c r="G27" s="82" t="s">
        <v>1563</v>
      </c>
      <c r="H27" s="82"/>
      <c r="I27" s="95" t="s">
        <v>175</v>
      </c>
      <c r="J27" s="92">
        <v>621</v>
      </c>
      <c r="K27" s="94">
        <v>119750</v>
      </c>
      <c r="L27" s="92">
        <v>3219.1012999999998</v>
      </c>
      <c r="M27" s="93">
        <v>4.0610245211127115E-4</v>
      </c>
      <c r="N27" s="93">
        <v>8.6668467070454544E-2</v>
      </c>
      <c r="O27" s="93">
        <f>L27/'סכום נכסי הקרן'!$C$42</f>
        <v>5.3418090079027127E-3</v>
      </c>
    </row>
    <row r="28" spans="2:15" s="133" customFormat="1">
      <c r="B28" s="85" t="s">
        <v>1576</v>
      </c>
      <c r="C28" s="82" t="s">
        <v>1577</v>
      </c>
      <c r="D28" s="95" t="s">
        <v>30</v>
      </c>
      <c r="E28" s="82"/>
      <c r="F28" s="95" t="s">
        <v>1413</v>
      </c>
      <c r="G28" s="82" t="s">
        <v>1563</v>
      </c>
      <c r="H28" s="82"/>
      <c r="I28" s="95" t="s">
        <v>173</v>
      </c>
      <c r="J28" s="92">
        <v>2175.1999999999998</v>
      </c>
      <c r="K28" s="94">
        <v>1747.97</v>
      </c>
      <c r="L28" s="92">
        <v>133.60849999999999</v>
      </c>
      <c r="M28" s="93">
        <v>1.8228027697740788E-5</v>
      </c>
      <c r="N28" s="93">
        <v>3.5971666634357939E-3</v>
      </c>
      <c r="O28" s="93">
        <f>L28/'סכום נכסי הקרן'!$C$42</f>
        <v>2.2171128595188029E-4</v>
      </c>
    </row>
    <row r="29" spans="2:15" s="133" customFormat="1">
      <c r="B29" s="85" t="s">
        <v>1578</v>
      </c>
      <c r="C29" s="82" t="s">
        <v>1579</v>
      </c>
      <c r="D29" s="95" t="s">
        <v>30</v>
      </c>
      <c r="E29" s="82"/>
      <c r="F29" s="95" t="s">
        <v>1413</v>
      </c>
      <c r="G29" s="82" t="s">
        <v>1563</v>
      </c>
      <c r="H29" s="82"/>
      <c r="I29" s="95" t="s">
        <v>173</v>
      </c>
      <c r="J29" s="92">
        <v>67</v>
      </c>
      <c r="K29" s="94">
        <v>98537</v>
      </c>
      <c r="L29" s="92">
        <v>231.99354</v>
      </c>
      <c r="M29" s="93">
        <v>1.3412547035556669E-4</v>
      </c>
      <c r="N29" s="93">
        <v>6.2460055177661483E-3</v>
      </c>
      <c r="O29" s="93">
        <f>L29/'סכום נכסי הקרן'!$C$42</f>
        <v>3.849724088357326E-4</v>
      </c>
    </row>
    <row r="30" spans="2:15" s="133" customFormat="1">
      <c r="B30" s="85" t="s">
        <v>1580</v>
      </c>
      <c r="C30" s="82" t="s">
        <v>1581</v>
      </c>
      <c r="D30" s="95" t="s">
        <v>30</v>
      </c>
      <c r="E30" s="82"/>
      <c r="F30" s="95" t="s">
        <v>1413</v>
      </c>
      <c r="G30" s="82" t="s">
        <v>1563</v>
      </c>
      <c r="H30" s="82"/>
      <c r="I30" s="95" t="s">
        <v>173</v>
      </c>
      <c r="J30" s="92">
        <v>7669.4</v>
      </c>
      <c r="K30" s="94">
        <v>1896</v>
      </c>
      <c r="L30" s="92">
        <v>510.97712999999993</v>
      </c>
      <c r="M30" s="93">
        <v>2.5882532124130582E-4</v>
      </c>
      <c r="N30" s="93">
        <v>1.3757132950479182E-2</v>
      </c>
      <c r="O30" s="93">
        <f>L30/'סכום נכסי הקרן'!$C$42</f>
        <v>8.4792057828881478E-4</v>
      </c>
    </row>
    <row r="31" spans="2:15" s="133" customFormat="1">
      <c r="B31" s="85" t="s">
        <v>1582</v>
      </c>
      <c r="C31" s="82" t="s">
        <v>1583</v>
      </c>
      <c r="D31" s="95" t="s">
        <v>30</v>
      </c>
      <c r="E31" s="82"/>
      <c r="F31" s="95" t="s">
        <v>1413</v>
      </c>
      <c r="G31" s="82" t="s">
        <v>1563</v>
      </c>
      <c r="H31" s="82"/>
      <c r="I31" s="95" t="s">
        <v>173</v>
      </c>
      <c r="J31" s="92">
        <v>115</v>
      </c>
      <c r="K31" s="94">
        <v>48044.800000000003</v>
      </c>
      <c r="L31" s="92">
        <v>194.15384</v>
      </c>
      <c r="M31" s="93">
        <v>4.1014549287177643E-5</v>
      </c>
      <c r="N31" s="93">
        <v>5.2272401892547778E-3</v>
      </c>
      <c r="O31" s="93">
        <f>L31/'סכום נכסי הקרן'!$C$42</f>
        <v>3.2218083085204622E-4</v>
      </c>
    </row>
    <row r="32" spans="2:15" s="133" customFormat="1">
      <c r="B32" s="85" t="s">
        <v>1584</v>
      </c>
      <c r="C32" s="82" t="s">
        <v>1585</v>
      </c>
      <c r="D32" s="95" t="s">
        <v>30</v>
      </c>
      <c r="E32" s="82"/>
      <c r="F32" s="95" t="s">
        <v>1413</v>
      </c>
      <c r="G32" s="82" t="s">
        <v>1563</v>
      </c>
      <c r="H32" s="82"/>
      <c r="I32" s="95" t="s">
        <v>173</v>
      </c>
      <c r="J32" s="92">
        <v>5850.26</v>
      </c>
      <c r="K32" s="94">
        <v>2477.85</v>
      </c>
      <c r="L32" s="92">
        <v>509.39178999999996</v>
      </c>
      <c r="M32" s="93">
        <v>2.0804808959109497E-5</v>
      </c>
      <c r="N32" s="93">
        <v>1.3714450544807303E-2</v>
      </c>
      <c r="O32" s="93">
        <f>L32/'סכום נכסי הקרן'!$C$42</f>
        <v>8.4528984918047999E-4</v>
      </c>
    </row>
    <row r="33" spans="2:53" s="133" customFormat="1">
      <c r="B33" s="85" t="s">
        <v>1586</v>
      </c>
      <c r="C33" s="82" t="s">
        <v>1587</v>
      </c>
      <c r="D33" s="95" t="s">
        <v>30</v>
      </c>
      <c r="E33" s="82"/>
      <c r="F33" s="95" t="s">
        <v>1413</v>
      </c>
      <c r="G33" s="82" t="s">
        <v>1563</v>
      </c>
      <c r="H33" s="82"/>
      <c r="I33" s="95" t="s">
        <v>175</v>
      </c>
      <c r="J33" s="92">
        <v>11749.21</v>
      </c>
      <c r="K33" s="94">
        <v>1247.5</v>
      </c>
      <c r="L33" s="92">
        <v>634.47837000000004</v>
      </c>
      <c r="M33" s="93">
        <v>6.5167067248587235E-4</v>
      </c>
      <c r="N33" s="93">
        <v>1.7082179960369898E-2</v>
      </c>
      <c r="O33" s="93">
        <f>L33/'סכום נכסי הקרן'!$C$42</f>
        <v>1.052859775548359E-3</v>
      </c>
    </row>
    <row r="34" spans="2:53" s="133" customFormat="1">
      <c r="B34" s="85" t="s">
        <v>1588</v>
      </c>
      <c r="C34" s="82" t="s">
        <v>1589</v>
      </c>
      <c r="D34" s="95" t="s">
        <v>30</v>
      </c>
      <c r="E34" s="82"/>
      <c r="F34" s="95" t="s">
        <v>1413</v>
      </c>
      <c r="G34" s="82" t="s">
        <v>1563</v>
      </c>
      <c r="H34" s="82"/>
      <c r="I34" s="95" t="s">
        <v>183</v>
      </c>
      <c r="J34" s="92">
        <v>3889.82</v>
      </c>
      <c r="K34" s="94">
        <v>10858.29</v>
      </c>
      <c r="L34" s="92">
        <v>1393.39183</v>
      </c>
      <c r="M34" s="93">
        <v>4.5605390436104855E-4</v>
      </c>
      <c r="N34" s="93">
        <v>3.7514549149042127E-2</v>
      </c>
      <c r="O34" s="93">
        <f>L34/'סכום נכסי הקרן'!$C$42</f>
        <v>2.3122083884194776E-3</v>
      </c>
    </row>
    <row r="35" spans="2:53" s="133" customFormat="1">
      <c r="B35" s="85" t="s">
        <v>1590</v>
      </c>
      <c r="C35" s="82" t="s">
        <v>1591</v>
      </c>
      <c r="D35" s="95" t="s">
        <v>147</v>
      </c>
      <c r="E35" s="82"/>
      <c r="F35" s="95" t="s">
        <v>1413</v>
      </c>
      <c r="G35" s="82" t="s">
        <v>1563</v>
      </c>
      <c r="H35" s="82"/>
      <c r="I35" s="95" t="s">
        <v>173</v>
      </c>
      <c r="J35" s="92">
        <v>6616.0399999999991</v>
      </c>
      <c r="K35" s="94">
        <v>20476.87</v>
      </c>
      <c r="L35" s="92">
        <v>4760.6173599999993</v>
      </c>
      <c r="M35" s="93">
        <v>1.2649780705348209E-4</v>
      </c>
      <c r="N35" s="93">
        <v>0.12817099259976511</v>
      </c>
      <c r="O35" s="93">
        <f>L35/'סכום נכסי הקרן'!$C$42</f>
        <v>7.899816230332991E-3</v>
      </c>
    </row>
    <row r="36" spans="2:53">
      <c r="B36" s="81"/>
      <c r="C36" s="82"/>
      <c r="D36" s="82"/>
      <c r="E36" s="82"/>
      <c r="F36" s="82"/>
      <c r="G36" s="82"/>
      <c r="H36" s="82"/>
      <c r="I36" s="82"/>
      <c r="J36" s="92"/>
      <c r="K36" s="94"/>
      <c r="L36" s="82"/>
      <c r="M36" s="82"/>
      <c r="N36" s="93"/>
      <c r="O36" s="82"/>
    </row>
    <row r="37" spans="2:53" ht="20.25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BA37" s="4"/>
    </row>
    <row r="38" spans="2:53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BA38" s="3"/>
    </row>
    <row r="39" spans="2:53">
      <c r="B39" s="97" t="s">
        <v>265</v>
      </c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</row>
    <row r="40" spans="2:53">
      <c r="B40" s="97" t="s">
        <v>122</v>
      </c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</row>
    <row r="41" spans="2:53">
      <c r="B41" s="97" t="s">
        <v>248</v>
      </c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</row>
    <row r="42" spans="2:53">
      <c r="B42" s="97" t="s">
        <v>256</v>
      </c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</row>
    <row r="43" spans="2:53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</row>
    <row r="44" spans="2:53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</row>
    <row r="45" spans="2:53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</row>
    <row r="46" spans="2:53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</row>
    <row r="47" spans="2:53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</row>
    <row r="48" spans="2:53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</row>
    <row r="49" spans="2:15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</row>
    <row r="50" spans="2:15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</row>
    <row r="51" spans="2:15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</row>
    <row r="52" spans="2:15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</row>
    <row r="53" spans="2:15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</row>
    <row r="54" spans="2:15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</row>
    <row r="55" spans="2:15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</row>
    <row r="56" spans="2:15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</row>
    <row r="57" spans="2:15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</row>
    <row r="58" spans="2:15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</row>
    <row r="59" spans="2:15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</row>
    <row r="60" spans="2:15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</row>
    <row r="61" spans="2:15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</row>
    <row r="62" spans="2:15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</row>
    <row r="63" spans="2:15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</row>
    <row r="64" spans="2:15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</row>
    <row r="65" spans="2:15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</row>
    <row r="66" spans="2:15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</row>
    <row r="67" spans="2:15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</row>
    <row r="68" spans="2:15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</row>
    <row r="69" spans="2:15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</row>
    <row r="70" spans="2:15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</row>
    <row r="71" spans="2:15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</row>
    <row r="72" spans="2:15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</row>
    <row r="73" spans="2:15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</row>
    <row r="74" spans="2:15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</row>
    <row r="75" spans="2:15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</row>
    <row r="76" spans="2:15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</row>
    <row r="77" spans="2:15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</row>
    <row r="78" spans="2:15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</row>
    <row r="79" spans="2:15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</row>
    <row r="80" spans="2:15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</row>
    <row r="81" spans="2:15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</row>
    <row r="82" spans="2:15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</row>
    <row r="83" spans="2:15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</row>
    <row r="84" spans="2:15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</row>
    <row r="85" spans="2:15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</row>
    <row r="86" spans="2:15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</row>
    <row r="87" spans="2:15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</row>
    <row r="88" spans="2:15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</row>
    <row r="89" spans="2:15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</row>
    <row r="90" spans="2:15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</row>
    <row r="91" spans="2:15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</row>
    <row r="92" spans="2:15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</row>
    <row r="93" spans="2:15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</row>
    <row r="94" spans="2:15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</row>
    <row r="95" spans="2:15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</row>
    <row r="96" spans="2:15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</row>
    <row r="97" spans="2:15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</row>
    <row r="98" spans="2:15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</row>
    <row r="99" spans="2:15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</row>
    <row r="100" spans="2:15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</row>
    <row r="101" spans="2:15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</row>
    <row r="102" spans="2:15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</row>
    <row r="103" spans="2:15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</row>
    <row r="104" spans="2:15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</row>
    <row r="105" spans="2:15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</row>
    <row r="106" spans="2:15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</row>
    <row r="107" spans="2:15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</row>
    <row r="108" spans="2:15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</row>
    <row r="109" spans="2:15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</row>
    <row r="110" spans="2:15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</row>
    <row r="111" spans="2:15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</row>
    <row r="112" spans="2:15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</row>
    <row r="113" spans="2:15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</row>
    <row r="114" spans="2:15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</row>
    <row r="115" spans="2:15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</row>
    <row r="116" spans="2:15"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</row>
    <row r="117" spans="2:15"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</row>
    <row r="118" spans="2:15">
      <c r="B118" s="99"/>
      <c r="C118" s="99"/>
      <c r="D118" s="99"/>
      <c r="E118" s="99"/>
      <c r="F118" s="99"/>
      <c r="G118" s="99"/>
      <c r="H118" s="99"/>
      <c r="I118" s="99"/>
      <c r="J118" s="99"/>
      <c r="K118" s="99"/>
      <c r="L118" s="99"/>
      <c r="M118" s="99"/>
      <c r="N118" s="99"/>
      <c r="O118" s="99"/>
    </row>
    <row r="119" spans="2:15"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</row>
    <row r="120" spans="2:15"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</row>
    <row r="121" spans="2:15">
      <c r="B121" s="99"/>
      <c r="C121" s="99"/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</row>
    <row r="122" spans="2:15">
      <c r="B122" s="99"/>
      <c r="C122" s="99"/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</row>
    <row r="123" spans="2:15">
      <c r="B123" s="99"/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</row>
    <row r="124" spans="2:15">
      <c r="B124" s="99"/>
      <c r="C124" s="99"/>
      <c r="D124" s="99"/>
      <c r="E124" s="99"/>
      <c r="F124" s="99"/>
      <c r="G124" s="99"/>
      <c r="H124" s="99"/>
      <c r="I124" s="99"/>
      <c r="J124" s="99"/>
      <c r="K124" s="99"/>
      <c r="L124" s="99"/>
      <c r="M124" s="99"/>
      <c r="N124" s="99"/>
      <c r="O124" s="99"/>
    </row>
    <row r="125" spans="2:15"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</row>
    <row r="126" spans="2:15"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</row>
    <row r="127" spans="2:15">
      <c r="B127" s="99"/>
      <c r="C127" s="99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</row>
    <row r="128" spans="2:15">
      <c r="B128" s="99"/>
      <c r="C128" s="99"/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</row>
    <row r="129" spans="2:15">
      <c r="B129" s="99"/>
      <c r="C129" s="99"/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</row>
    <row r="130" spans="2:15">
      <c r="B130" s="99"/>
      <c r="C130" s="99"/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</row>
    <row r="131" spans="2:15">
      <c r="B131" s="99"/>
      <c r="C131" s="99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</row>
    <row r="132" spans="2:15">
      <c r="B132" s="99"/>
      <c r="C132" s="99"/>
      <c r="D132" s="99"/>
      <c r="E132" s="99"/>
      <c r="F132" s="99"/>
      <c r="G132" s="99"/>
      <c r="H132" s="99"/>
      <c r="I132" s="99"/>
      <c r="J132" s="99"/>
      <c r="K132" s="99"/>
      <c r="L132" s="99"/>
      <c r="M132" s="99"/>
      <c r="N132" s="99"/>
      <c r="O132" s="99"/>
    </row>
    <row r="133" spans="2:15">
      <c r="B133" s="99"/>
      <c r="C133" s="99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</row>
    <row r="134" spans="2:15">
      <c r="B134" s="99"/>
      <c r="C134" s="99"/>
      <c r="D134" s="99"/>
      <c r="E134" s="99"/>
      <c r="F134" s="99"/>
      <c r="G134" s="99"/>
      <c r="H134" s="99"/>
      <c r="I134" s="99"/>
      <c r="J134" s="99"/>
      <c r="K134" s="99"/>
      <c r="L134" s="99"/>
      <c r="M134" s="99"/>
      <c r="N134" s="99"/>
      <c r="O134" s="99"/>
    </row>
    <row r="135" spans="2:15">
      <c r="B135" s="99"/>
      <c r="C135" s="99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</row>
    <row r="136" spans="2:15">
      <c r="C136" s="1"/>
      <c r="D136" s="1"/>
      <c r="E136" s="1"/>
    </row>
    <row r="137" spans="2:15">
      <c r="C137" s="1"/>
      <c r="D137" s="1"/>
      <c r="E137" s="1"/>
    </row>
    <row r="138" spans="2:15">
      <c r="C138" s="1"/>
      <c r="D138" s="1"/>
      <c r="E138" s="1"/>
    </row>
    <row r="139" spans="2:15">
      <c r="C139" s="1"/>
      <c r="D139" s="1"/>
      <c r="E139" s="1"/>
    </row>
    <row r="140" spans="2:15">
      <c r="C140" s="1"/>
      <c r="D140" s="1"/>
      <c r="E140" s="1"/>
    </row>
    <row r="141" spans="2:15">
      <c r="C141" s="1"/>
      <c r="D141" s="1"/>
      <c r="E141" s="1"/>
    </row>
    <row r="142" spans="2:15">
      <c r="C142" s="1"/>
      <c r="D142" s="1"/>
      <c r="E142" s="1"/>
    </row>
    <row r="143" spans="2:15">
      <c r="C143" s="1"/>
      <c r="D143" s="1"/>
      <c r="E143" s="1"/>
    </row>
    <row r="144" spans="2:1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2"/>
      <c r="C325" s="1"/>
      <c r="D325" s="1"/>
      <c r="E325" s="1"/>
    </row>
    <row r="326" spans="2:5">
      <c r="B326" s="42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4" type="noConversion"/>
  <dataValidations count="1">
    <dataValidation allowBlank="1" showInputMessage="1" showErrorMessage="1" sqref="A1:A1048576 B1:B37 C5:C1048576 AA42:AA1048576 AB1:XFD1048576 AA1:AA37 B40:B1048576 D1:Z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2018-06-06T10:59:03+00:00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0F82968F-3D80-44BF-B00A-F3CE487071D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גלית פרץ</cp:lastModifiedBy>
  <cp:lastPrinted>2017-05-01T10:11:51Z</cp:lastPrinted>
  <dcterms:created xsi:type="dcterms:W3CDTF">2005-07-19T07:39:38Z</dcterms:created>
  <dcterms:modified xsi:type="dcterms:W3CDTF">2018-06-05T11:46:38Z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