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להשקעה'!$B$6:$D$30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מניות'!$B$6:$M$20</definedName>
    <definedName name="Print_Area" localSheetId="17">'לא סחיר - קרנות השקעה'!$B$6:$K$41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מזומנים!$B$6:$K$37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I11" i="81" l="1"/>
  <c r="J14" i="81" s="1"/>
  <c r="I10" i="81" l="1"/>
  <c r="J13" i="81" s="1"/>
  <c r="J12" i="81" l="1"/>
  <c r="H28" i="73"/>
  <c r="H19" i="73" s="1"/>
  <c r="H16" i="73"/>
  <c r="H12" i="73" s="1"/>
  <c r="J13" i="72"/>
  <c r="L116" i="62"/>
  <c r="L117" i="62"/>
  <c r="L137" i="62"/>
  <c r="H11" i="73" l="1"/>
  <c r="J37" i="73"/>
  <c r="J29" i="73"/>
  <c r="J34" i="73"/>
  <c r="J17" i="73"/>
  <c r="J16" i="73" s="1"/>
  <c r="J32" i="73"/>
  <c r="C25" i="84"/>
  <c r="C11" i="84"/>
  <c r="C10" i="84" s="1"/>
  <c r="C43" i="88" s="1"/>
  <c r="O12" i="78"/>
  <c r="O22" i="78"/>
  <c r="O138" i="78"/>
  <c r="O144" i="78"/>
  <c r="O143" i="78" s="1"/>
  <c r="O11" i="78" l="1"/>
  <c r="O10" i="78" s="1"/>
  <c r="P156" i="78" s="1"/>
  <c r="J12" i="73"/>
  <c r="J44" i="73"/>
  <c r="J28" i="73"/>
  <c r="J46" i="73"/>
  <c r="J30" i="73"/>
  <c r="J47" i="73"/>
  <c r="J40" i="73"/>
  <c r="J22" i="73"/>
  <c r="J42" i="73"/>
  <c r="J25" i="73"/>
  <c r="J45" i="73"/>
  <c r="J36" i="73"/>
  <c r="J14" i="73"/>
  <c r="J38" i="73"/>
  <c r="J20" i="73"/>
  <c r="J48" i="73"/>
  <c r="J43" i="73"/>
  <c r="J33" i="73"/>
  <c r="J21" i="73"/>
  <c r="J41" i="73"/>
  <c r="J31" i="73"/>
  <c r="J13" i="73"/>
  <c r="J39" i="73"/>
  <c r="J26" i="73"/>
  <c r="J11" i="73"/>
  <c r="J49" i="73"/>
  <c r="J35" i="73"/>
  <c r="J23" i="73"/>
  <c r="J19" i="73"/>
  <c r="P141" i="78"/>
  <c r="P135" i="78"/>
  <c r="P119" i="78"/>
  <c r="P103" i="78"/>
  <c r="P99" i="78"/>
  <c r="P84" i="78"/>
  <c r="P63" i="78"/>
  <c r="P60" i="78"/>
  <c r="P48" i="78"/>
  <c r="P36" i="78"/>
  <c r="P31" i="78"/>
  <c r="P19" i="78"/>
  <c r="P10" i="78"/>
  <c r="J12" i="72"/>
  <c r="J19" i="72"/>
  <c r="J18" i="72" s="1"/>
  <c r="J11" i="63"/>
  <c r="J16" i="63"/>
  <c r="J17" i="63"/>
  <c r="L11" i="62"/>
  <c r="N217" i="62" s="1"/>
  <c r="N218" i="62"/>
  <c r="N215" i="62"/>
  <c r="N212" i="62"/>
  <c r="N210" i="62"/>
  <c r="N207" i="62"/>
  <c r="N203" i="62"/>
  <c r="N201" i="62"/>
  <c r="N198" i="62"/>
  <c r="N194" i="62"/>
  <c r="N192" i="62"/>
  <c r="N189" i="62"/>
  <c r="N186" i="62"/>
  <c r="N184" i="62"/>
  <c r="N181" i="62"/>
  <c r="N178" i="62"/>
  <c r="N176" i="62"/>
  <c r="N173" i="62"/>
  <c r="N170" i="62"/>
  <c r="N168" i="62"/>
  <c r="N165" i="62"/>
  <c r="N162" i="62"/>
  <c r="N160" i="62"/>
  <c r="N157" i="62"/>
  <c r="N154" i="62"/>
  <c r="N152" i="62"/>
  <c r="N149" i="62"/>
  <c r="N146" i="62"/>
  <c r="N144" i="62"/>
  <c r="N141" i="62"/>
  <c r="N138" i="62"/>
  <c r="N135" i="62"/>
  <c r="N132" i="62"/>
  <c r="N204" i="62"/>
  <c r="N196" i="62"/>
  <c r="N126" i="62"/>
  <c r="N123" i="62"/>
  <c r="N121" i="62"/>
  <c r="N118" i="62"/>
  <c r="N114" i="62"/>
  <c r="N112" i="62"/>
  <c r="N109" i="62"/>
  <c r="N106" i="62"/>
  <c r="N104" i="62"/>
  <c r="N101" i="62"/>
  <c r="N98" i="62"/>
  <c r="N96" i="62"/>
  <c r="N93" i="62"/>
  <c r="N90" i="62"/>
  <c r="N88" i="62"/>
  <c r="N84" i="62"/>
  <c r="N81" i="62"/>
  <c r="N79" i="62"/>
  <c r="N76" i="62"/>
  <c r="N73" i="62"/>
  <c r="N71" i="62"/>
  <c r="N68" i="62"/>
  <c r="N65" i="62"/>
  <c r="N63" i="62"/>
  <c r="N60" i="62"/>
  <c r="N57" i="62"/>
  <c r="N55" i="62"/>
  <c r="N52" i="62"/>
  <c r="N49" i="62"/>
  <c r="N47" i="62"/>
  <c r="N43" i="62"/>
  <c r="N40" i="62"/>
  <c r="N38" i="62"/>
  <c r="N35" i="62"/>
  <c r="N32" i="62"/>
  <c r="N30" i="62"/>
  <c r="N27" i="62"/>
  <c r="N24" i="62"/>
  <c r="N22" i="62"/>
  <c r="N19" i="62"/>
  <c r="N16" i="62"/>
  <c r="N14" i="62"/>
  <c r="N11" i="62"/>
  <c r="K137" i="62"/>
  <c r="K117" i="62"/>
  <c r="K47" i="62"/>
  <c r="K12" i="62"/>
  <c r="S96" i="61"/>
  <c r="S95" i="61"/>
  <c r="O96" i="61"/>
  <c r="O95" i="61"/>
  <c r="S75" i="61"/>
  <c r="O75" i="61"/>
  <c r="P15" i="78" l="1"/>
  <c r="P47" i="78"/>
  <c r="P76" i="78"/>
  <c r="P116" i="78"/>
  <c r="P11" i="78"/>
  <c r="P24" i="78"/>
  <c r="P39" i="78"/>
  <c r="P52" i="78"/>
  <c r="P71" i="78"/>
  <c r="P87" i="78"/>
  <c r="P107" i="78"/>
  <c r="P127" i="78"/>
  <c r="P149" i="78"/>
  <c r="P14" i="78"/>
  <c r="P28" i="78"/>
  <c r="P40" i="78"/>
  <c r="P56" i="78"/>
  <c r="P75" i="78"/>
  <c r="P92" i="78"/>
  <c r="P115" i="78"/>
  <c r="P131" i="78"/>
  <c r="P150" i="78"/>
  <c r="P23" i="78"/>
  <c r="P32" i="78"/>
  <c r="P44" i="78"/>
  <c r="P55" i="78"/>
  <c r="P67" i="78"/>
  <c r="P83" i="78"/>
  <c r="P95" i="78"/>
  <c r="P108" i="78"/>
  <c r="P124" i="78"/>
  <c r="P140" i="78"/>
  <c r="P153" i="78"/>
  <c r="P18" i="78"/>
  <c r="P27" i="78"/>
  <c r="P35" i="78"/>
  <c r="P43" i="78"/>
  <c r="P51" i="78"/>
  <c r="P59" i="78"/>
  <c r="P68" i="78"/>
  <c r="P79" i="78"/>
  <c r="P91" i="78"/>
  <c r="P100" i="78"/>
  <c r="P111" i="78"/>
  <c r="P123" i="78"/>
  <c r="P132" i="78"/>
  <c r="P145" i="78"/>
  <c r="P64" i="78"/>
  <c r="P72" i="78"/>
  <c r="P80" i="78"/>
  <c r="P88" i="78"/>
  <c r="P96" i="78"/>
  <c r="P104" i="78"/>
  <c r="P112" i="78"/>
  <c r="P120" i="78"/>
  <c r="P128" i="78"/>
  <c r="P136" i="78"/>
  <c r="P146" i="78"/>
  <c r="P154" i="78"/>
  <c r="P12" i="78"/>
  <c r="P16" i="78"/>
  <c r="P20" i="78"/>
  <c r="P25" i="78"/>
  <c r="P29" i="78"/>
  <c r="P33" i="78"/>
  <c r="P37" i="78"/>
  <c r="P41" i="78"/>
  <c r="P45" i="78"/>
  <c r="P49" i="78"/>
  <c r="P53" i="78"/>
  <c r="P57" i="78"/>
  <c r="P61" i="78"/>
  <c r="P65" i="78"/>
  <c r="P69" i="78"/>
  <c r="P73" i="78"/>
  <c r="P77" i="78"/>
  <c r="P81" i="78"/>
  <c r="P85" i="78"/>
  <c r="P89" i="78"/>
  <c r="P93" i="78"/>
  <c r="P97" i="78"/>
  <c r="P101" i="78"/>
  <c r="P105" i="78"/>
  <c r="P109" i="78"/>
  <c r="P113" i="78"/>
  <c r="P117" i="78"/>
  <c r="P121" i="78"/>
  <c r="P125" i="78"/>
  <c r="P129" i="78"/>
  <c r="P133" i="78"/>
  <c r="P138" i="78"/>
  <c r="P143" i="78"/>
  <c r="P147" i="78"/>
  <c r="P151" i="78"/>
  <c r="P155" i="78"/>
  <c r="P13" i="78"/>
  <c r="P17" i="78"/>
  <c r="P22" i="78"/>
  <c r="P26" i="78"/>
  <c r="P30" i="78"/>
  <c r="P34" i="78"/>
  <c r="P38" i="78"/>
  <c r="P42" i="78"/>
  <c r="P46" i="78"/>
  <c r="P50" i="78"/>
  <c r="P54" i="78"/>
  <c r="P58" i="78"/>
  <c r="P62" i="78"/>
  <c r="P66" i="78"/>
  <c r="P70" i="78"/>
  <c r="P74" i="78"/>
  <c r="P78" i="78"/>
  <c r="P82" i="78"/>
  <c r="P86" i="78"/>
  <c r="P90" i="78"/>
  <c r="P94" i="78"/>
  <c r="P98" i="78"/>
  <c r="P102" i="78"/>
  <c r="P106" i="78"/>
  <c r="P110" i="78"/>
  <c r="P114" i="78"/>
  <c r="P118" i="78"/>
  <c r="P122" i="78"/>
  <c r="P126" i="78"/>
  <c r="P130" i="78"/>
  <c r="P134" i="78"/>
  <c r="P139" i="78"/>
  <c r="P144" i="78"/>
  <c r="P148" i="78"/>
  <c r="P152" i="78"/>
  <c r="J11" i="72"/>
  <c r="N12" i="62"/>
  <c r="N18" i="62"/>
  <c r="N23" i="62"/>
  <c r="N28" i="62"/>
  <c r="N34" i="62"/>
  <c r="N39" i="62"/>
  <c r="N44" i="62"/>
  <c r="N51" i="62"/>
  <c r="N56" i="62"/>
  <c r="N61" i="62"/>
  <c r="N67" i="62"/>
  <c r="N72" i="62"/>
  <c r="N77" i="62"/>
  <c r="N83" i="62"/>
  <c r="N89" i="62"/>
  <c r="N94" i="62"/>
  <c r="N100" i="62"/>
  <c r="N105" i="62"/>
  <c r="N110" i="62"/>
  <c r="N117" i="62"/>
  <c r="N122" i="62"/>
  <c r="N127" i="62"/>
  <c r="N131" i="62"/>
  <c r="N137" i="62"/>
  <c r="N142" i="62"/>
  <c r="N148" i="62"/>
  <c r="N153" i="62"/>
  <c r="N158" i="62"/>
  <c r="N164" i="62"/>
  <c r="N169" i="62"/>
  <c r="N174" i="62"/>
  <c r="N180" i="62"/>
  <c r="N185" i="62"/>
  <c r="N190" i="62"/>
  <c r="N197" i="62"/>
  <c r="N202" i="62"/>
  <c r="N208" i="62"/>
  <c r="N214" i="62"/>
  <c r="N219" i="62"/>
  <c r="K116" i="62"/>
  <c r="K11" i="62" s="1"/>
  <c r="N15" i="62"/>
  <c r="N20" i="62"/>
  <c r="N26" i="62"/>
  <c r="N31" i="62"/>
  <c r="N36" i="62"/>
  <c r="N42" i="62"/>
  <c r="N48" i="62"/>
  <c r="N53" i="62"/>
  <c r="N59" i="62"/>
  <c r="N64" i="62"/>
  <c r="N69" i="62"/>
  <c r="N75" i="62"/>
  <c r="N80" i="62"/>
  <c r="N85" i="62"/>
  <c r="N92" i="62"/>
  <c r="N97" i="62"/>
  <c r="N102" i="62"/>
  <c r="N108" i="62"/>
  <c r="N113" i="62"/>
  <c r="N119" i="62"/>
  <c r="N125" i="62"/>
  <c r="N129" i="62"/>
  <c r="N133" i="62"/>
  <c r="N140" i="62"/>
  <c r="N145" i="62"/>
  <c r="N150" i="62"/>
  <c r="N156" i="62"/>
  <c r="N161" i="62"/>
  <c r="N166" i="62"/>
  <c r="N172" i="62"/>
  <c r="N177" i="62"/>
  <c r="N182" i="62"/>
  <c r="N188" i="62"/>
  <c r="N193" i="62"/>
  <c r="N199" i="62"/>
  <c r="N206" i="62"/>
  <c r="N211" i="62"/>
  <c r="N216" i="62"/>
  <c r="N13" i="62"/>
  <c r="N17" i="62"/>
  <c r="N21" i="62"/>
  <c r="N25" i="62"/>
  <c r="N29" i="62"/>
  <c r="N33" i="62"/>
  <c r="N37" i="62"/>
  <c r="N41" i="62"/>
  <c r="N45" i="62"/>
  <c r="N50" i="62"/>
  <c r="N54" i="62"/>
  <c r="N58" i="62"/>
  <c r="N62" i="62"/>
  <c r="N66" i="62"/>
  <c r="N70" i="62"/>
  <c r="N74" i="62"/>
  <c r="N78" i="62"/>
  <c r="N82" i="62"/>
  <c r="N86" i="62"/>
  <c r="N91" i="62"/>
  <c r="N95" i="62"/>
  <c r="N99" i="62"/>
  <c r="N103" i="62"/>
  <c r="N107" i="62"/>
  <c r="N111" i="62"/>
  <c r="N116" i="62"/>
  <c r="N120" i="62"/>
  <c r="N124" i="62"/>
  <c r="N128" i="62"/>
  <c r="N130" i="62"/>
  <c r="N134" i="62"/>
  <c r="N139" i="62"/>
  <c r="N143" i="62"/>
  <c r="N147" i="62"/>
  <c r="N151" i="62"/>
  <c r="N155" i="62"/>
  <c r="N159" i="62"/>
  <c r="N163" i="62"/>
  <c r="N167" i="62"/>
  <c r="N171" i="62"/>
  <c r="N175" i="62"/>
  <c r="N179" i="62"/>
  <c r="N183" i="62"/>
  <c r="N187" i="62"/>
  <c r="N191" i="62"/>
  <c r="N195" i="62"/>
  <c r="N200" i="62"/>
  <c r="N205" i="62"/>
  <c r="N209" i="62"/>
  <c r="N213" i="62"/>
  <c r="L35" i="72" l="1"/>
  <c r="L31" i="72"/>
  <c r="L27" i="72"/>
  <c r="L23" i="72"/>
  <c r="L19" i="72"/>
  <c r="L14" i="72"/>
  <c r="L29" i="72"/>
  <c r="L21" i="72"/>
  <c r="L28" i="72"/>
  <c r="L20" i="72"/>
  <c r="L11" i="72"/>
  <c r="L34" i="72"/>
  <c r="L30" i="72"/>
  <c r="L26" i="72"/>
  <c r="L22" i="72"/>
  <c r="L18" i="72"/>
  <c r="L33" i="72"/>
  <c r="L25" i="72"/>
  <c r="L16" i="72"/>
  <c r="L32" i="72"/>
  <c r="L24" i="72"/>
  <c r="L15" i="72"/>
  <c r="L13" i="72"/>
  <c r="L12" i="72"/>
  <c r="C37" i="88"/>
  <c r="C35" i="88"/>
  <c r="C33" i="88"/>
  <c r="C31" i="88"/>
  <c r="C29" i="88"/>
  <c r="C28" i="88"/>
  <c r="C27" i="88"/>
  <c r="C26" i="88"/>
  <c r="C24" i="88"/>
  <c r="C21" i="88"/>
  <c r="C19" i="88"/>
  <c r="C18" i="88"/>
  <c r="C17" i="88"/>
  <c r="C16" i="88"/>
  <c r="C15" i="88"/>
  <c r="C13" i="88"/>
  <c r="C11" i="88" l="1"/>
  <c r="C23" i="88"/>
  <c r="C12" i="88"/>
  <c r="C10" i="88" l="1"/>
  <c r="C42" i="88" l="1"/>
  <c r="K14" i="81" s="1"/>
  <c r="P26" i="69"/>
  <c r="P77" i="69"/>
  <c r="P69" i="69"/>
  <c r="P84" i="69"/>
  <c r="N59" i="63"/>
  <c r="N47" i="63"/>
  <c r="S16" i="71"/>
  <c r="P23" i="69"/>
  <c r="L12" i="65"/>
  <c r="N56" i="63"/>
  <c r="N68" i="63"/>
  <c r="N28" i="63"/>
  <c r="O191" i="62"/>
  <c r="O130" i="62"/>
  <c r="O128" i="62"/>
  <c r="O82" i="62"/>
  <c r="O17" i="62"/>
  <c r="U160" i="61"/>
  <c r="U119" i="61"/>
  <c r="O199" i="62"/>
  <c r="O174" i="62"/>
  <c r="O133" i="62"/>
  <c r="O73" i="62"/>
  <c r="O69" i="62"/>
  <c r="O24" i="62"/>
  <c r="U118" i="61"/>
  <c r="U102" i="61"/>
  <c r="O198" i="62"/>
  <c r="O149" i="62"/>
  <c r="O129" i="62"/>
  <c r="O84" i="62"/>
  <c r="O27" i="62"/>
  <c r="O19" i="62"/>
  <c r="U138" i="61"/>
  <c r="U73" i="61"/>
  <c r="U57" i="61"/>
  <c r="O196" i="62"/>
  <c r="U92" i="61"/>
  <c r="U60" i="61"/>
  <c r="R32" i="59"/>
  <c r="U145" i="61"/>
  <c r="U84" i="61"/>
  <c r="O156" i="62"/>
  <c r="U70" i="61"/>
  <c r="U48" i="61"/>
  <c r="O214" i="62"/>
  <c r="O218" i="62"/>
  <c r="O121" i="62"/>
  <c r="U116" i="61"/>
  <c r="U20" i="61"/>
  <c r="U16" i="61"/>
  <c r="U128" i="61"/>
  <c r="Q105" i="78" l="1"/>
  <c r="K11" i="81"/>
  <c r="K12" i="81"/>
  <c r="K13" i="81"/>
  <c r="M29" i="72"/>
  <c r="M14" i="72"/>
  <c r="Q90" i="78"/>
  <c r="K19" i="73"/>
  <c r="U31" i="61"/>
  <c r="U74" i="61"/>
  <c r="O131" i="62"/>
  <c r="O75" i="62"/>
  <c r="R15" i="59"/>
  <c r="O112" i="62"/>
  <c r="U113" i="61"/>
  <c r="O68" i="62"/>
  <c r="O193" i="62"/>
  <c r="U163" i="61"/>
  <c r="O119" i="62"/>
  <c r="U111" i="61"/>
  <c r="O62" i="62"/>
  <c r="O175" i="62"/>
  <c r="N48" i="63"/>
  <c r="P75" i="69"/>
  <c r="P80" i="69"/>
  <c r="P18" i="69"/>
  <c r="K32" i="73"/>
  <c r="K28" i="73"/>
  <c r="Q59" i="78"/>
  <c r="Q74" i="78"/>
  <c r="Q71" i="78"/>
  <c r="Q154" i="78"/>
  <c r="Q53" i="78"/>
  <c r="Q28" i="78"/>
  <c r="K42" i="73"/>
  <c r="K41" i="76"/>
  <c r="Q111" i="78"/>
  <c r="Q31" i="78"/>
  <c r="L14" i="74"/>
  <c r="Q57" i="78"/>
  <c r="Q122" i="78"/>
  <c r="Q46" i="78"/>
  <c r="K34" i="76"/>
  <c r="Q109" i="78"/>
  <c r="M23" i="72"/>
  <c r="M28" i="72"/>
  <c r="P66" i="69"/>
  <c r="O15" i="64"/>
  <c r="S27" i="71"/>
  <c r="P37" i="69"/>
  <c r="S21" i="71"/>
  <c r="P56" i="69"/>
  <c r="L13" i="65"/>
  <c r="N27" i="63"/>
  <c r="P87" i="69"/>
  <c r="P27" i="69"/>
  <c r="N42" i="63"/>
  <c r="N62" i="63"/>
  <c r="N36" i="63"/>
  <c r="O195" i="62"/>
  <c r="O155" i="62"/>
  <c r="O111" i="62"/>
  <c r="O66" i="62"/>
  <c r="O25" i="62"/>
  <c r="U140" i="61"/>
  <c r="U95" i="61"/>
  <c r="O182" i="62"/>
  <c r="O138" i="62"/>
  <c r="O94" i="62"/>
  <c r="O53" i="62"/>
  <c r="U168" i="61"/>
  <c r="U122" i="61"/>
  <c r="U82" i="61"/>
  <c r="O177" i="62"/>
  <c r="O132" i="62"/>
  <c r="O93" i="62"/>
  <c r="O48" i="62"/>
  <c r="U162" i="61"/>
  <c r="U121" i="61"/>
  <c r="U77" i="61"/>
  <c r="O210" i="62"/>
  <c r="O47" i="62"/>
  <c r="U66" i="61"/>
  <c r="U14" i="61"/>
  <c r="R18" i="59"/>
  <c r="U23" i="61"/>
  <c r="O92" i="62"/>
  <c r="U80" i="61"/>
  <c r="U25" i="61"/>
  <c r="U72" i="61"/>
  <c r="O152" i="62"/>
  <c r="U133" i="61"/>
  <c r="U42" i="61"/>
  <c r="R21" i="59"/>
  <c r="U46" i="61"/>
  <c r="K68" i="76"/>
  <c r="K30" i="73"/>
  <c r="K16" i="76"/>
  <c r="Q95" i="78"/>
  <c r="Q27" i="78"/>
  <c r="K49" i="73"/>
  <c r="K69" i="76"/>
  <c r="Q118" i="78"/>
  <c r="Q38" i="78"/>
  <c r="K21" i="76"/>
  <c r="Q77" i="78"/>
  <c r="M19" i="72"/>
  <c r="M12" i="72"/>
  <c r="P58" i="69"/>
  <c r="N65" i="63"/>
  <c r="P101" i="69"/>
  <c r="P33" i="69"/>
  <c r="S13" i="71"/>
  <c r="P48" i="69"/>
  <c r="O21" i="64"/>
  <c r="O18" i="62"/>
  <c r="U36" i="61"/>
  <c r="O38" i="62"/>
  <c r="R20" i="59"/>
  <c r="U21" i="61"/>
  <c r="U137" i="61"/>
  <c r="O188" i="62"/>
  <c r="O148" i="62"/>
  <c r="U30" i="61"/>
  <c r="U108" i="61"/>
  <c r="O192" i="62"/>
  <c r="U93" i="61"/>
  <c r="U142" i="61"/>
  <c r="O43" i="62"/>
  <c r="O109" i="62"/>
  <c r="O157" i="62"/>
  <c r="O215" i="62"/>
  <c r="U139" i="61"/>
  <c r="O28" i="62"/>
  <c r="O90" i="62"/>
  <c r="O154" i="62"/>
  <c r="O203" i="62"/>
  <c r="U136" i="61"/>
  <c r="O41" i="62"/>
  <c r="O91" i="62"/>
  <c r="O147" i="62"/>
  <c r="O213" i="62"/>
  <c r="N13" i="63"/>
  <c r="N34" i="63"/>
  <c r="P47" i="69"/>
  <c r="S20" i="71"/>
  <c r="P20" i="69"/>
  <c r="O26" i="64"/>
  <c r="N29" i="63"/>
  <c r="P90" i="69"/>
  <c r="K33" i="76"/>
  <c r="K66" i="76"/>
  <c r="Q155" i="78"/>
  <c r="K43" i="76"/>
  <c r="Q139" i="78"/>
  <c r="K23" i="76"/>
  <c r="R13" i="59"/>
  <c r="U63" i="61"/>
  <c r="O55" i="62"/>
  <c r="U56" i="61"/>
  <c r="U43" i="61"/>
  <c r="U153" i="61"/>
  <c r="U11" i="61"/>
  <c r="R11" i="59"/>
  <c r="U39" i="61"/>
  <c r="O14" i="62"/>
  <c r="U49" i="61"/>
  <c r="U97" i="61"/>
  <c r="U158" i="61"/>
  <c r="O64" i="62"/>
  <c r="O113" i="62"/>
  <c r="O173" i="62"/>
  <c r="U98" i="61"/>
  <c r="U147" i="61"/>
  <c r="O44" i="62"/>
  <c r="O110" i="62"/>
  <c r="O158" i="62"/>
  <c r="U91" i="61"/>
  <c r="U156" i="61"/>
  <c r="O45" i="62"/>
  <c r="O107" i="62"/>
  <c r="O171" i="62"/>
  <c r="N16" i="63"/>
  <c r="N46" i="63"/>
  <c r="O20" i="64"/>
  <c r="P55" i="69"/>
  <c r="N23" i="63"/>
  <c r="P24" i="69"/>
  <c r="K16" i="67"/>
  <c r="N41" i="63"/>
  <c r="S11" i="71"/>
  <c r="Q16" i="78"/>
  <c r="K70" i="76"/>
  <c r="K21" i="73"/>
  <c r="K55" i="76"/>
  <c r="Q144" i="78"/>
  <c r="K32" i="76"/>
  <c r="Q124" i="78"/>
  <c r="Q72" i="78"/>
  <c r="Q36" i="78"/>
  <c r="K56" i="76"/>
  <c r="K36" i="76"/>
  <c r="K14" i="76"/>
  <c r="K34" i="73"/>
  <c r="Q150" i="78"/>
  <c r="Q85" i="78"/>
  <c r="K61" i="76"/>
  <c r="K47" i="73"/>
  <c r="Q152" i="78"/>
  <c r="Q127" i="78"/>
  <c r="Q107" i="78"/>
  <c r="Q87" i="78"/>
  <c r="Q63" i="78"/>
  <c r="Q43" i="78"/>
  <c r="Q23" i="78"/>
  <c r="K59" i="76"/>
  <c r="K39" i="76"/>
  <c r="K18" i="76"/>
  <c r="K37" i="73"/>
  <c r="K11" i="73"/>
  <c r="Q93" i="78"/>
  <c r="Q20" i="78"/>
  <c r="K20" i="76"/>
  <c r="Q151" i="78"/>
  <c r="Q126" i="78"/>
  <c r="Q106" i="78"/>
  <c r="Q86" i="78"/>
  <c r="Q62" i="78"/>
  <c r="Q42" i="78"/>
  <c r="Q22" i="78"/>
  <c r="K58" i="76"/>
  <c r="K38" i="76"/>
  <c r="K17" i="76"/>
  <c r="K36" i="73"/>
  <c r="Q146" i="78"/>
  <c r="Q97" i="78"/>
  <c r="Q37" i="78"/>
  <c r="K37" i="76"/>
  <c r="M35" i="72"/>
  <c r="M11" i="72"/>
  <c r="M22" i="72"/>
  <c r="M21" i="72"/>
  <c r="M20" i="72"/>
  <c r="S28" i="71"/>
  <c r="P98" i="69"/>
  <c r="P74" i="69"/>
  <c r="P54" i="69"/>
  <c r="P34" i="69"/>
  <c r="K17" i="67"/>
  <c r="O19" i="64"/>
  <c r="N57" i="63"/>
  <c r="N33" i="63"/>
  <c r="N12" i="63"/>
  <c r="S18" i="71"/>
  <c r="P85" i="69"/>
  <c r="P65" i="69"/>
  <c r="P45" i="69"/>
  <c r="P21" i="69"/>
  <c r="K12" i="67"/>
  <c r="S36" i="71"/>
  <c r="S17" i="71"/>
  <c r="P92" i="69"/>
  <c r="P76" i="69"/>
  <c r="P60" i="69"/>
  <c r="P44" i="69"/>
  <c r="P28" i="69"/>
  <c r="P12" i="69"/>
  <c r="O25" i="64"/>
  <c r="N67" i="63"/>
  <c r="N51" i="63"/>
  <c r="N35" i="63"/>
  <c r="N19" i="63"/>
  <c r="S25" i="71"/>
  <c r="P99" i="69"/>
  <c r="P83" i="69"/>
  <c r="P67" i="69"/>
  <c r="P51" i="69"/>
  <c r="P35" i="69"/>
  <c r="P19" i="69"/>
  <c r="L16" i="65"/>
  <c r="O16" i="64"/>
  <c r="N50" i="63"/>
  <c r="N18" i="63"/>
  <c r="Q60" i="78"/>
  <c r="Q11" i="78"/>
  <c r="K40" i="76"/>
  <c r="L11" i="74"/>
  <c r="K25" i="73"/>
  <c r="Q101" i="78"/>
  <c r="K49" i="76"/>
  <c r="K13" i="73"/>
  <c r="Q135" i="78"/>
  <c r="Q103" i="78"/>
  <c r="Q75" i="78"/>
  <c r="Q47" i="78"/>
  <c r="Q14" i="78"/>
  <c r="K51" i="76"/>
  <c r="K22" i="76"/>
  <c r="K33" i="73"/>
  <c r="Q125" i="78"/>
  <c r="Q49" i="78"/>
  <c r="L12" i="74"/>
  <c r="Q138" i="78"/>
  <c r="Q110" i="78"/>
  <c r="Q78" i="78"/>
  <c r="Q54" i="78"/>
  <c r="Q26" i="78"/>
  <c r="K54" i="76"/>
  <c r="K25" i="76"/>
  <c r="K44" i="73"/>
  <c r="Q136" i="78"/>
  <c r="Q69" i="78"/>
  <c r="K53" i="76"/>
  <c r="M27" i="72"/>
  <c r="M34" i="72"/>
  <c r="M25" i="72"/>
  <c r="M15" i="72"/>
  <c r="S15" i="71"/>
  <c r="P82" i="69"/>
  <c r="P50" i="69"/>
  <c r="P22" i="69"/>
  <c r="O23" i="64"/>
  <c r="N49" i="63"/>
  <c r="N25" i="63"/>
  <c r="S22" i="71"/>
  <c r="P81" i="69"/>
  <c r="P53" i="69"/>
  <c r="P29" i="69"/>
  <c r="L14" i="65"/>
  <c r="S26" i="71"/>
  <c r="P96" i="69"/>
  <c r="P72" i="69"/>
  <c r="P52" i="69"/>
  <c r="P32" i="69"/>
  <c r="K15" i="67"/>
  <c r="O17" i="64"/>
  <c r="N55" i="63"/>
  <c r="N31" i="63"/>
  <c r="S35" i="71"/>
  <c r="S12" i="71"/>
  <c r="P79" i="69"/>
  <c r="P59" i="69"/>
  <c r="P39" i="69"/>
  <c r="P15" i="69"/>
  <c r="O24" i="64"/>
  <c r="N58" i="63"/>
  <c r="O14" i="64"/>
  <c r="N32" i="63"/>
  <c r="N54" i="63"/>
  <c r="N22" i="63"/>
  <c r="N52" i="63"/>
  <c r="N20" i="63"/>
  <c r="O217" i="62"/>
  <c r="O200" i="62"/>
  <c r="O183" i="62"/>
  <c r="O167" i="62"/>
  <c r="O151" i="62"/>
  <c r="O134" i="62"/>
  <c r="O120" i="62"/>
  <c r="O103" i="62"/>
  <c r="O86" i="62"/>
  <c r="O70" i="62"/>
  <c r="O54" i="62"/>
  <c r="O37" i="62"/>
  <c r="O21" i="62"/>
  <c r="U164" i="61"/>
  <c r="U148" i="61"/>
  <c r="U131" i="61"/>
  <c r="U115" i="61"/>
  <c r="U99" i="61"/>
  <c r="O212" i="62"/>
  <c r="O194" i="62"/>
  <c r="O178" i="62"/>
  <c r="O162" i="62"/>
  <c r="O146" i="62"/>
  <c r="O204" i="62"/>
  <c r="O114" i="62"/>
  <c r="O98" i="62"/>
  <c r="O81" i="62"/>
  <c r="O65" i="62"/>
  <c r="O49" i="62"/>
  <c r="O32" i="62"/>
  <c r="O16" i="62"/>
  <c r="U159" i="61"/>
  <c r="U143" i="61"/>
  <c r="U126" i="61"/>
  <c r="U110" i="61"/>
  <c r="U94" i="61"/>
  <c r="O219" i="62"/>
  <c r="O202" i="62"/>
  <c r="O185" i="62"/>
  <c r="O169" i="62"/>
  <c r="O153" i="62"/>
  <c r="O137" i="62"/>
  <c r="O122" i="62"/>
  <c r="O105" i="62"/>
  <c r="O89" i="62"/>
  <c r="O72" i="62"/>
  <c r="O56" i="62"/>
  <c r="O39" i="62"/>
  <c r="O23" i="62"/>
  <c r="U167" i="61"/>
  <c r="U150" i="61"/>
  <c r="U134" i="61"/>
  <c r="U117" i="61"/>
  <c r="U101" i="61"/>
  <c r="U85" i="61"/>
  <c r="U69" i="61"/>
  <c r="U53" i="61"/>
  <c r="U37" i="61"/>
  <c r="O160" i="62"/>
  <c r="O96" i="62"/>
  <c r="O30" i="62"/>
  <c r="U124" i="61"/>
  <c r="U76" i="61"/>
  <c r="U55" i="61"/>
  <c r="U34" i="61"/>
  <c r="U18" i="61"/>
  <c r="R23" i="59"/>
  <c r="U13" i="61"/>
  <c r="O197" i="62"/>
  <c r="O34" i="62"/>
  <c r="U51" i="61"/>
  <c r="R24" i="59"/>
  <c r="O172" i="62"/>
  <c r="O108" i="62"/>
  <c r="O42" i="62"/>
  <c r="U120" i="61"/>
  <c r="U75" i="61"/>
  <c r="U54" i="61"/>
  <c r="U33" i="61"/>
  <c r="U17" i="61"/>
  <c r="O164" i="62"/>
  <c r="U112" i="61"/>
  <c r="U27" i="61"/>
  <c r="O201" i="62"/>
  <c r="O135" i="62"/>
  <c r="O71" i="62"/>
  <c r="U165" i="61"/>
  <c r="U100" i="61"/>
  <c r="U68" i="61"/>
  <c r="U47" i="61"/>
  <c r="U28" i="61"/>
  <c r="U12" i="61"/>
  <c r="R17" i="59"/>
  <c r="O51" i="62"/>
  <c r="U78" i="61"/>
  <c r="U19" i="61"/>
  <c r="R16" i="59"/>
  <c r="U62" i="61"/>
  <c r="O100" i="62"/>
  <c r="R25" i="59"/>
  <c r="U24" i="61"/>
  <c r="U52" i="61"/>
  <c r="U79" i="61"/>
  <c r="U149" i="61"/>
  <c r="O88" i="62"/>
  <c r="O168" i="62"/>
  <c r="U15" i="61"/>
  <c r="U161" i="61"/>
  <c r="R14" i="59"/>
  <c r="U29" i="61"/>
  <c r="U59" i="61"/>
  <c r="U88" i="61"/>
  <c r="O26" i="62"/>
  <c r="O125" i="62"/>
  <c r="O206" i="62"/>
  <c r="U35" i="61"/>
  <c r="O67" i="62"/>
  <c r="R22" i="59"/>
  <c r="R19" i="59"/>
  <c r="U22" i="61"/>
  <c r="U44" i="61"/>
  <c r="U71" i="61"/>
  <c r="U141" i="61"/>
  <c r="O63" i="62"/>
  <c r="O144" i="62"/>
  <c r="U41" i="61"/>
  <c r="U61" i="61"/>
  <c r="U81" i="61"/>
  <c r="U105" i="61"/>
  <c r="U125" i="61"/>
  <c r="U146" i="61"/>
  <c r="O11" i="62"/>
  <c r="O31" i="62"/>
  <c r="O52" i="62"/>
  <c r="O76" i="62"/>
  <c r="O97" i="62"/>
  <c r="O118" i="62"/>
  <c r="O141" i="62"/>
  <c r="O161" i="62"/>
  <c r="O181" i="62"/>
  <c r="O207" i="62"/>
  <c r="U86" i="61"/>
  <c r="U106" i="61"/>
  <c r="U130" i="61"/>
  <c r="U151" i="61"/>
  <c r="O12" i="62"/>
  <c r="O36" i="62"/>
  <c r="O57" i="62"/>
  <c r="O77" i="62"/>
  <c r="O102" i="62"/>
  <c r="O123" i="62"/>
  <c r="O142" i="62"/>
  <c r="O166" i="62"/>
  <c r="O186" i="62"/>
  <c r="O208" i="62"/>
  <c r="U103" i="61"/>
  <c r="U123" i="61"/>
  <c r="U144" i="61"/>
  <c r="U169" i="61"/>
  <c r="O29" i="62"/>
  <c r="O50" i="62"/>
  <c r="O74" i="62"/>
  <c r="O95" i="62"/>
  <c r="O116" i="62"/>
  <c r="O139" i="62"/>
  <c r="O159" i="62"/>
  <c r="O179" i="62"/>
  <c r="O205" i="62"/>
  <c r="N40" i="63"/>
  <c r="N44" i="63"/>
  <c r="N30" i="63"/>
  <c r="O12" i="64"/>
  <c r="N64" i="63"/>
  <c r="N66" i="63"/>
  <c r="K14" i="67"/>
  <c r="P31" i="69"/>
  <c r="P63" i="69"/>
  <c r="P91" i="69"/>
  <c r="S30" i="71"/>
  <c r="N39" i="63"/>
  <c r="N63" i="63"/>
  <c r="K11" i="67"/>
  <c r="P36" i="69"/>
  <c r="P64" i="69"/>
  <c r="P88" i="69"/>
  <c r="S31" i="71"/>
  <c r="P13" i="69"/>
  <c r="P49" i="69"/>
  <c r="P93" i="69"/>
  <c r="S37" i="71"/>
  <c r="N45" i="63"/>
  <c r="L15" i="65"/>
  <c r="P38" i="69"/>
  <c r="P70" i="69"/>
  <c r="S24" i="71"/>
  <c r="M32" i="72"/>
  <c r="M26" i="72"/>
  <c r="K31" i="73"/>
  <c r="Q25" i="78"/>
  <c r="Q117" i="78"/>
  <c r="K48" i="73"/>
  <c r="K42" i="76"/>
  <c r="Q13" i="78"/>
  <c r="Q58" i="78"/>
  <c r="Q94" i="78"/>
  <c r="Q134" i="78"/>
  <c r="K24" i="76"/>
  <c r="Q73" i="78"/>
  <c r="K29" i="73"/>
  <c r="K26" i="76"/>
  <c r="K67" i="76"/>
  <c r="Q39" i="78"/>
  <c r="Q79" i="78"/>
  <c r="Q119" i="78"/>
  <c r="Q156" i="78"/>
  <c r="Q29" i="78"/>
  <c r="Q133" i="78"/>
  <c r="K46" i="73"/>
  <c r="K48" i="76"/>
  <c r="Q40" i="78"/>
  <c r="R29" i="59"/>
  <c r="U96" i="61"/>
  <c r="O180" i="62"/>
  <c r="R30" i="59"/>
  <c r="U32" i="61"/>
  <c r="U58" i="61"/>
  <c r="U87" i="61"/>
  <c r="O22" i="62"/>
  <c r="O104" i="62"/>
  <c r="O184" i="62"/>
  <c r="U40" i="61"/>
  <c r="O83" i="62"/>
  <c r="R31" i="59"/>
  <c r="U38" i="61"/>
  <c r="U64" i="61"/>
  <c r="U104" i="61"/>
  <c r="O59" i="62"/>
  <c r="O140" i="62"/>
  <c r="R12" i="59"/>
  <c r="U67" i="61"/>
  <c r="O117" i="62"/>
  <c r="R27" i="59"/>
  <c r="R28" i="59"/>
  <c r="U26" i="61"/>
  <c r="U50" i="61"/>
  <c r="U83" i="61"/>
  <c r="U157" i="61"/>
  <c r="O79" i="62"/>
  <c r="O176" i="62"/>
  <c r="U45" i="61"/>
  <c r="U65" i="61"/>
  <c r="U89" i="61"/>
  <c r="U109" i="61"/>
  <c r="U129" i="61"/>
  <c r="U154" i="61"/>
  <c r="O15" i="62"/>
  <c r="O35" i="62"/>
  <c r="O60" i="62"/>
  <c r="O80" i="62"/>
  <c r="O101" i="62"/>
  <c r="O126" i="62"/>
  <c r="O145" i="62"/>
  <c r="O165" i="62"/>
  <c r="O189" i="62"/>
  <c r="O211" i="62"/>
  <c r="U90" i="61"/>
  <c r="U114" i="61"/>
  <c r="U135" i="61"/>
  <c r="U155" i="61"/>
  <c r="O20" i="62"/>
  <c r="O40" i="62"/>
  <c r="O61" i="62"/>
  <c r="O85" i="62"/>
  <c r="O106" i="62"/>
  <c r="O127" i="62"/>
  <c r="O150" i="62"/>
  <c r="O170" i="62"/>
  <c r="O190" i="62"/>
  <c r="O216" i="62"/>
  <c r="U107" i="61"/>
  <c r="U127" i="61"/>
  <c r="U152" i="61"/>
  <c r="O13" i="62"/>
  <c r="O33" i="62"/>
  <c r="O58" i="62"/>
  <c r="O78" i="62"/>
  <c r="O99" i="62"/>
  <c r="O124" i="62"/>
  <c r="O143" i="62"/>
  <c r="O163" i="62"/>
  <c r="O187" i="62"/>
  <c r="O209" i="62"/>
  <c r="N11" i="63"/>
  <c r="N60" i="63"/>
  <c r="N38" i="63"/>
  <c r="N24" i="63"/>
  <c r="N26" i="63"/>
  <c r="O18" i="64"/>
  <c r="P11" i="69"/>
  <c r="P43" i="69"/>
  <c r="P71" i="69"/>
  <c r="P95" i="69"/>
  <c r="N14" i="63"/>
  <c r="N43" i="63"/>
  <c r="O13" i="64"/>
  <c r="P16" i="69"/>
  <c r="P40" i="69"/>
  <c r="P68" i="69"/>
  <c r="P100" i="69"/>
  <c r="O22" i="64"/>
  <c r="P17" i="69"/>
  <c r="P61" i="69"/>
  <c r="P97" i="69"/>
  <c r="N17" i="63"/>
  <c r="N61" i="63"/>
  <c r="K13" i="67"/>
  <c r="P42" i="69"/>
  <c r="P86" i="69"/>
  <c r="S33" i="71"/>
  <c r="M13" i="72"/>
  <c r="M18" i="72"/>
  <c r="K43" i="73"/>
  <c r="Q61" i="78"/>
  <c r="K14" i="73"/>
  <c r="L13" i="74"/>
  <c r="K50" i="76"/>
  <c r="Q30" i="78"/>
  <c r="Q70" i="78"/>
  <c r="Q102" i="78"/>
  <c r="Q143" i="78"/>
  <c r="K57" i="76"/>
  <c r="Q113" i="78"/>
  <c r="K45" i="73"/>
  <c r="K35" i="76"/>
  <c r="Q10" i="78"/>
  <c r="Q55" i="78"/>
  <c r="Q91" i="78"/>
  <c r="Q123" i="78"/>
  <c r="K39" i="73"/>
  <c r="Q41" i="78"/>
  <c r="K12" i="73"/>
  <c r="K19" i="76"/>
  <c r="K52" i="76"/>
  <c r="Q56" i="78"/>
  <c r="Q19" i="78"/>
  <c r="Q52" i="78"/>
  <c r="Q76" i="78"/>
  <c r="Q100" i="78"/>
  <c r="Q104" i="78"/>
  <c r="Q108" i="78"/>
  <c r="Q84" i="78"/>
  <c r="K64" i="76"/>
  <c r="Q24" i="78"/>
  <c r="Q44" i="78"/>
  <c r="Q68" i="78"/>
  <c r="Q88" i="78"/>
  <c r="Q120" i="78"/>
  <c r="Q140" i="78"/>
  <c r="K17" i="73"/>
  <c r="K16" i="73" s="1"/>
  <c r="Q116" i="78"/>
  <c r="Q92" i="78"/>
  <c r="Q149" i="78"/>
  <c r="Q145" i="78"/>
  <c r="Q153" i="78"/>
  <c r="Q128" i="78"/>
  <c r="Q112" i="78"/>
  <c r="Q96" i="78"/>
  <c r="Q80" i="78"/>
  <c r="Q64" i="78"/>
  <c r="Q48" i="78"/>
  <c r="Q32" i="78"/>
  <c r="Q15" i="78"/>
  <c r="K60" i="76"/>
  <c r="K44" i="76"/>
  <c r="K27" i="76"/>
  <c r="L15" i="74"/>
  <c r="K38" i="73"/>
  <c r="K20" i="73"/>
  <c r="Q121" i="78"/>
  <c r="Q65" i="78"/>
  <c r="Q12" i="78"/>
  <c r="K29" i="76"/>
  <c r="K26" i="73"/>
  <c r="Q148" i="78"/>
  <c r="Q131" i="78"/>
  <c r="Q115" i="78"/>
  <c r="Q99" i="78"/>
  <c r="Q83" i="78"/>
  <c r="Q67" i="78"/>
  <c r="Q51" i="78"/>
  <c r="Q35" i="78"/>
  <c r="Q18" i="78"/>
  <c r="K63" i="76"/>
  <c r="K47" i="76"/>
  <c r="K31" i="76"/>
  <c r="K13" i="76"/>
  <c r="K41" i="73"/>
  <c r="K23" i="73"/>
  <c r="Q141" i="78"/>
  <c r="Q81" i="78"/>
  <c r="Q33" i="78"/>
  <c r="K45" i="76"/>
  <c r="K35" i="73"/>
  <c r="Q147" i="78"/>
  <c r="Q130" i="78"/>
  <c r="Q114" i="78"/>
  <c r="Q98" i="78"/>
  <c r="Q82" i="78"/>
  <c r="Q66" i="78"/>
  <c r="Q50" i="78"/>
  <c r="Q34" i="78"/>
  <c r="Q17" i="78"/>
  <c r="K62" i="76"/>
  <c r="K46" i="76"/>
  <c r="K30" i="76"/>
  <c r="K12" i="76"/>
  <c r="K40" i="73"/>
  <c r="K22" i="73"/>
  <c r="Q129" i="78"/>
  <c r="Q89" i="78"/>
  <c r="Q45" i="78"/>
  <c r="K65" i="76"/>
  <c r="K11" i="76"/>
  <c r="M31" i="72"/>
  <c r="M30" i="72"/>
  <c r="M33" i="72"/>
  <c r="M16" i="72"/>
  <c r="M24" i="72"/>
  <c r="S38" i="71"/>
  <c r="S19" i="71"/>
  <c r="P94" i="69"/>
  <c r="P78" i="69"/>
  <c r="P62" i="69"/>
  <c r="P46" i="69"/>
  <c r="P30" i="69"/>
  <c r="P14" i="69"/>
  <c r="L11" i="65"/>
  <c r="O11" i="64"/>
  <c r="N53" i="63"/>
  <c r="N37" i="63"/>
  <c r="N21" i="63"/>
  <c r="S32" i="71"/>
  <c r="S14" i="71"/>
  <c r="P89" i="69"/>
  <c r="P73" i="69"/>
  <c r="P57" i="69"/>
  <c r="P41" i="69"/>
  <c r="P25" i="69"/>
  <c r="Q132" i="78"/>
  <c r="K10" i="81"/>
  <c r="I16" i="80"/>
  <c r="I20" i="80"/>
  <c r="I23" i="80"/>
  <c r="I13" i="80"/>
  <c r="I17" i="80"/>
  <c r="I21" i="80"/>
  <c r="I12" i="80"/>
  <c r="I14" i="80"/>
  <c r="I18" i="80"/>
  <c r="I25" i="80"/>
  <c r="I11" i="80"/>
  <c r="I15" i="80"/>
  <c r="I19" i="80"/>
  <c r="I24" i="80"/>
  <c r="I10" i="80"/>
  <c r="D42" i="88"/>
  <c r="D38" i="88"/>
  <c r="D37" i="88"/>
  <c r="D35" i="88"/>
  <c r="D33" i="88"/>
  <c r="D31" i="88"/>
  <c r="D29" i="88"/>
  <c r="D28" i="88"/>
  <c r="D27" i="88"/>
  <c r="D26" i="88"/>
  <c r="D24" i="88"/>
  <c r="D23" i="88"/>
  <c r="D21" i="88"/>
  <c r="D19" i="88"/>
  <c r="D18" i="88"/>
  <c r="D17" i="88"/>
  <c r="D16" i="88"/>
  <c r="D15" i="88"/>
  <c r="D13" i="88"/>
  <c r="D12" i="88"/>
  <c r="D11" i="88"/>
  <c r="D10" i="88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3">
    <s v="Migdal Hashkaot Neches Boded"/>
    <s v="{[Time].[Hie Time].[Yom].&amp;[20180331]}"/>
    <s v="{[Medida].[Medida].&amp;[2]}"/>
    <s v="{[Keren].[Keren].[All]}"/>
    <s v="{[Cheshbon KM].[Hie Peilut].[Peilut 7].&amp;[Kod_Peilut_L7_106]&amp;[Kod_Peilut_L6_372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1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33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4" si="22">
        <n x="1" s="1"/>
        <n x="2" s="1"/>
        <n x="20"/>
        <n x="21"/>
      </t>
    </mdx>
    <mdx n="0" f="v">
      <t c="4" si="22">
        <n x="1" s="1"/>
        <n x="2" s="1"/>
        <n x="23"/>
        <n x="21"/>
      </t>
    </mdx>
    <mdx n="0" f="v">
      <t c="4" si="22">
        <n x="1" s="1"/>
        <n x="2" s="1"/>
        <n x="24"/>
        <n x="21"/>
      </t>
    </mdx>
    <mdx n="0" f="v">
      <t c="4" si="22">
        <n x="1" s="1"/>
        <n x="2" s="1"/>
        <n x="25"/>
        <n x="21"/>
      </t>
    </mdx>
    <mdx n="0" f="v">
      <t c="4" si="22">
        <n x="1" s="1"/>
        <n x="2" s="1"/>
        <n x="26"/>
        <n x="21"/>
      </t>
    </mdx>
    <mdx n="0" f="v">
      <t c="4" si="22">
        <n x="1" s="1"/>
        <n x="2" s="1"/>
        <n x="27"/>
        <n x="21"/>
      </t>
    </mdx>
    <mdx n="0" f="v">
      <t c="4" si="22">
        <n x="1" s="1"/>
        <n x="2" s="1"/>
        <n x="28"/>
        <n x="21"/>
      </t>
    </mdx>
    <mdx n="0" f="v">
      <t c="4" si="22">
        <n x="1" s="1"/>
        <n x="2" s="1"/>
        <n x="29"/>
        <n x="21"/>
      </t>
    </mdx>
    <mdx n="0" f="v">
      <t c="4" si="22">
        <n x="1" s="1"/>
        <n x="2" s="1"/>
        <n x="30"/>
        <n x="21"/>
      </t>
    </mdx>
    <mdx n="0" f="v">
      <t c="4" si="22">
        <n x="1" s="1"/>
        <n x="2" s="1"/>
        <n x="31"/>
        <n x="21"/>
      </t>
    </mdx>
    <mdx n="0" f="v">
      <t c="4" si="22">
        <n x="1" s="1"/>
        <n x="2" s="1"/>
        <n x="32"/>
        <n x="21"/>
      </t>
    </mdx>
  </mdxMetadata>
  <valueMetadata count="3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</valueMetadata>
</metadata>
</file>

<file path=xl/sharedStrings.xml><?xml version="1.0" encoding="utf-8"?>
<sst xmlns="http://schemas.openxmlformats.org/spreadsheetml/2006/main" count="6766" uniqueCount="1984">
  <si>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</si>
  <si>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</si>
  <si>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</si>
  <si>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</si>
  <si>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</si>
  <si>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</si>
  <si>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</si>
  <si>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</si>
  <si>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</si>
  <si>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</si>
  <si>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</si>
  <si>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</si>
  <si>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</si>
  <si>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</si>
  <si>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</si>
  <si>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</si>
  <si>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</si>
  <si>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</si>
  <si>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</si>
  <si>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</si>
  <si>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</si>
  <si>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</si>
  <si>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</si>
  <si>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</si>
  <si>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</si>
  <si>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</si>
  <si>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</si>
  <si>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</si>
  <si>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</si>
  <si>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</si>
  <si>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</si>
  <si>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</si>
  <si>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</si>
  <si>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</si>
  <si>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</si>
  <si>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</si>
  <si>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</si>
  <si>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</si>
  <si>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</si>
  <si>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</si>
  <si>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</si>
  <si>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</si>
  <si>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</si>
  <si>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מקרקעין</t>
  </si>
  <si>
    <t>יתרות מזומנים ועו"ש בש"ח</t>
  </si>
  <si>
    <t>יתרות מזומנים ועו"ש נקובים במט"ח</t>
  </si>
  <si>
    <t>פח"ק/פר"י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</si>
  <si>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</si>
  <si>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</si>
  <si>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</si>
  <si>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</si>
  <si>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</si>
  <si>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</si>
  <si>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</si>
  <si>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</si>
  <si>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</si>
  <si>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</si>
  <si>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</si>
  <si>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</si>
  <si>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</si>
  <si>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</si>
  <si>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</si>
  <si>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</si>
  <si>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</si>
  <si>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</si>
  <si>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</si>
  <si>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</si>
  <si>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</si>
  <si>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</si>
  <si>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</si>
  <si>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</si>
  <si>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</t>
  </si>
  <si>
    <t>ערד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</si>
  <si>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</si>
  <si>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</si>
  <si>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</si>
  <si>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</si>
  <si>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</si>
  <si>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</si>
  <si>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</si>
  <si>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</si>
  <si>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</si>
  <si>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</si>
  <si>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</si>
  <si>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</si>
  <si>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</si>
  <si>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</si>
  <si>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</si>
  <si>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</si>
  <si>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</si>
  <si>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</si>
  <si>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</si>
  <si>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</si>
  <si>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</si>
  <si>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</si>
  <si>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</si>
  <si>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</si>
  <si>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</si>
  <si>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</si>
  <si>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</si>
  <si>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</si>
  <si>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</si>
  <si>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</si>
  <si>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</si>
  <si>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</si>
  <si>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</si>
  <si>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</si>
  <si>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</si>
  <si>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</si>
  <si>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</si>
  <si>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</si>
  <si>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</si>
  <si>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</si>
  <si>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</si>
  <si>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</si>
  <si>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</si>
  <si>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</si>
  <si>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</si>
  <si>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</si>
  <si>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</si>
  <si>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</si>
  <si>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</si>
  <si>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</si>
  <si>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</si>
  <si>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</si>
  <si>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</si>
  <si>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</si>
  <si>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</si>
  <si>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</si>
  <si>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</si>
  <si>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</si>
  <si>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</si>
  <si>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</si>
  <si>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</si>
  <si>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</si>
  <si>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</si>
  <si>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</si>
  <si>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</si>
  <si>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</si>
  <si>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</si>
  <si>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</si>
  <si>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</si>
  <si>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</si>
  <si>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</si>
  <si>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</si>
  <si>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</si>
  <si>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</si>
  <si>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</si>
  <si>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</si>
  <si>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</si>
  <si>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</si>
  <si>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</si>
  <si>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</si>
  <si>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</si>
  <si>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</si>
  <si>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</si>
  <si>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</si>
  <si>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</si>
  <si>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</si>
  <si>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</si>
  <si>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</si>
  <si>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</si>
  <si>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</si>
  <si>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</si>
  <si>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</si>
  <si>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</si>
  <si>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</si>
  <si>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</si>
  <si>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</si>
  <si>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</si>
  <si>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</si>
  <si>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</si>
  <si>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</si>
  <si>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</si>
  <si>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</si>
  <si>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</si>
  <si>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</si>
  <si>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</si>
  <si>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</si>
  <si>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</si>
  <si>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</si>
  <si>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</si>
  <si>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</si>
  <si>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</si>
  <si>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</si>
  <si>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</si>
  <si>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</si>
  <si>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</si>
  <si>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</si>
  <si>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</si>
  <si>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</si>
  <si>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</si>
  <si>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</si>
  <si>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</si>
  <si>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</si>
  <si>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</si>
  <si>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</si>
  <si>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</si>
  <si>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</si>
  <si>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</si>
  <si>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</si>
  <si>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</si>
  <si>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</si>
  <si>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</si>
  <si>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</si>
  <si>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</si>
  <si>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</si>
  <si>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</si>
  <si>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</si>
  <si>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</si>
  <si>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</si>
  <si>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</si>
  <si>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</si>
  <si>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</si>
  <si>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</si>
  <si>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</si>
  <si>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</si>
  <si>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</si>
  <si>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</si>
  <si>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</si>
  <si>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</si>
  <si>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</si>
  <si>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</si>
  <si>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</si>
  <si>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</si>
  <si>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</si>
  <si>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</si>
  <si>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</si>
  <si>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</si>
  <si>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</si>
  <si>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</si>
  <si>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</si>
  <si>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</si>
  <si>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</si>
  <si>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</si>
  <si>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</si>
  <si>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</si>
  <si>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קרנות הון סיכון</t>
  </si>
  <si>
    <t>סה"כ מט"ח/ מט"ח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</si>
  <si>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</si>
  <si>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</si>
  <si>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</si>
  <si>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</si>
  <si>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</si>
  <si>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</si>
  <si>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</si>
  <si>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</si>
  <si>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</si>
  <si>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</si>
  <si>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</si>
  <si>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</si>
  <si>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</si>
  <si>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</si>
  <si>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</si>
  <si>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</si>
  <si>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</si>
  <si>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</si>
  <si>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</si>
  <si>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</si>
  <si>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</si>
  <si>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</si>
  <si>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</si>
  <si>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</si>
  <si>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</si>
  <si>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31/03/2018</t>
  </si>
  <si>
    <t>מגדל מקפת קרנות פנסיה וקופות גמל בע"מ</t>
  </si>
  <si>
    <t xml:space="preserve">מקפת אישית - אפיק כללי למקבלי פנסיה 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</si>
  <si>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</si>
  <si>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</si>
  <si>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</si>
  <si>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</si>
  <si>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</si>
  <si>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</si>
  <si>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</si>
  <si>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</si>
  <si>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</si>
  <si>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</si>
  <si>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</si>
  <si>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</si>
  <si>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</si>
  <si>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</si>
  <si>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</si>
  <si>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</si>
  <si>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</si>
  <si>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</si>
  <si>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</si>
  <si>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</si>
  <si>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</si>
  <si>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</si>
  <si>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</si>
  <si>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שקלי 0324</t>
  </si>
  <si>
    <t>1130848</t>
  </si>
  <si>
    <t>ממשלתי שקלי 1018</t>
  </si>
  <si>
    <t>1136548</t>
  </si>
  <si>
    <t>ממשלתי שקלי 327</t>
  </si>
  <si>
    <t>1139344</t>
  </si>
  <si>
    <t>ממשלתי שקלי 421</t>
  </si>
  <si>
    <t>1138130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</si>
  <si>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</si>
  <si>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</si>
  <si>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</si>
  <si>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</si>
  <si>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</si>
  <si>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</si>
  <si>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</si>
  <si>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</si>
  <si>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</si>
  <si>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</si>
  <si>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</si>
  <si>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מזרחי 43</t>
  </si>
  <si>
    <t>2310191</t>
  </si>
  <si>
    <t>520000522</t>
  </si>
  <si>
    <t>מזרחי הנפקות 44</t>
  </si>
  <si>
    <t>2310209</t>
  </si>
  <si>
    <t>מזרחי הנפקות אגח 42</t>
  </si>
  <si>
    <t>2310183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</si>
  <si>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</si>
  <si>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</si>
  <si>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</si>
  <si>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</si>
  <si>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</si>
  <si>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</si>
  <si>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</si>
  <si>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34</t>
  </si>
  <si>
    <t>1940576</t>
  </si>
  <si>
    <t>בינל הנפקות שה 3</t>
  </si>
  <si>
    <t>1093681</t>
  </si>
  <si>
    <t>513141879</t>
  </si>
  <si>
    <t>AA+.IL</t>
  </si>
  <si>
    <t>הבינלאומי סדרה ט</t>
  </si>
  <si>
    <t>1135177</t>
  </si>
  <si>
    <t>לאומי מימון הת יד</t>
  </si>
  <si>
    <t>6040299</t>
  </si>
  <si>
    <t>עזריאלי אגח ב</t>
  </si>
  <si>
    <t>1134436</t>
  </si>
  <si>
    <t>510960719</t>
  </si>
  <si>
    <t>נדלן ובינוי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</si>
  <si>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</si>
  <si>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</si>
  <si>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</si>
  <si>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</si>
  <si>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</si>
  <si>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</si>
  <si>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</si>
  <si>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</si>
  <si>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</si>
  <si>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</si>
  <si>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</si>
  <si>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</si>
  <si>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</si>
  <si>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</si>
  <si>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</si>
  <si>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</si>
  <si>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ב</t>
  </si>
  <si>
    <t>1126630</t>
  </si>
  <si>
    <t>520026683</t>
  </si>
  <si>
    <t>אמות אגח ד</t>
  </si>
  <si>
    <t>1133149</t>
  </si>
  <si>
    <t>בזק סדרה ו</t>
  </si>
  <si>
    <t>2300143</t>
  </si>
  <si>
    <t>520031931</t>
  </si>
  <si>
    <t>תקשורת מדיה</t>
  </si>
  <si>
    <t>בזק סדרה י</t>
  </si>
  <si>
    <t>2300184</t>
  </si>
  <si>
    <t>בינל הנפק התח כ</t>
  </si>
  <si>
    <t>1121953</t>
  </si>
  <si>
    <t>בינלאומי הנפקות 21</t>
  </si>
  <si>
    <t>1126598</t>
  </si>
  <si>
    <t>דיסק התחייבות י</t>
  </si>
  <si>
    <t>6910129</t>
  </si>
  <si>
    <t>520007030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</si>
  <si>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</si>
  <si>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</si>
  <si>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</si>
  <si>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</si>
  <si>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</si>
  <si>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</si>
  <si>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</si>
  <si>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</si>
  <si>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</si>
  <si>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</si>
  <si>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</si>
  <si>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</si>
  <si>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</si>
  <si>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</si>
  <si>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</si>
  <si>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</si>
  <si>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</si>
  <si>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</si>
  <si>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</si>
  <si>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</si>
  <si>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</si>
  <si>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</si>
  <si>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</si>
  <si>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</si>
  <si>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</si>
  <si>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</si>
  <si>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</si>
  <si>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</si>
  <si>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</si>
  <si>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</si>
  <si>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</si>
  <si>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</si>
  <si>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</si>
  <si>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כ. התחי א 2009/2018</t>
  </si>
  <si>
    <t>7480015</t>
  </si>
  <si>
    <t>פועלים הנפקות שה 1</t>
  </si>
  <si>
    <t>1940444</t>
  </si>
  <si>
    <t>פניקס הון הת א</t>
  </si>
  <si>
    <t>1115104</t>
  </si>
  <si>
    <t>520017450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</si>
  <si>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</si>
  <si>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</si>
  <si>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</si>
  <si>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</si>
  <si>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</si>
  <si>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</si>
  <si>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</si>
  <si>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</si>
  <si>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</si>
  <si>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</si>
  <si>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</si>
  <si>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</si>
  <si>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</si>
  <si>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</si>
  <si>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בראק אן וי אגח א</t>
  </si>
  <si>
    <t>1122860</t>
  </si>
  <si>
    <t>34250659</t>
  </si>
  <si>
    <t>בראק אן וי אגח ב</t>
  </si>
  <si>
    <t>1128347</t>
  </si>
  <si>
    <t>גב ים     ו*</t>
  </si>
  <si>
    <t>7590128</t>
  </si>
  <si>
    <t>520001736</t>
  </si>
  <si>
    <t>גזית  גלובאגח 3 4.95%</t>
  </si>
  <si>
    <t>1260306</t>
  </si>
  <si>
    <t>520033234</t>
  </si>
  <si>
    <t>גזית גלוב אג10</t>
  </si>
  <si>
    <t>1260488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</si>
  <si>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</si>
  <si>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</si>
  <si>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</si>
  <si>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</si>
  <si>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</si>
  <si>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</si>
  <si>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גזית גלוב ט</t>
  </si>
  <si>
    <t>1260462</t>
  </si>
  <si>
    <t>הראל הנפקות 6</t>
  </si>
  <si>
    <t>1126069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</si>
  <si>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</si>
  <si>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</si>
  <si>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</si>
  <si>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</si>
  <si>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</si>
  <si>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</si>
  <si>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</si>
  <si>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</si>
  <si>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</si>
  <si>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</si>
  <si>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</si>
  <si>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</si>
  <si>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</si>
  <si>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יב*</t>
  </si>
  <si>
    <t>3230216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</si>
  <si>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</si>
  <si>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</si>
  <si>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</si>
  <si>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</si>
  <si>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</si>
  <si>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</si>
  <si>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</si>
  <si>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</si>
  <si>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</si>
  <si>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</si>
  <si>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</si>
  <si>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</si>
  <si>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</si>
  <si>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</si>
  <si>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פז נפט סדרה ו*</t>
  </si>
  <si>
    <t>1139542</t>
  </si>
  <si>
    <t>510216054</t>
  </si>
  <si>
    <t>השקעה ואחזקות</t>
  </si>
  <si>
    <t>פניקס הון אגח ב</t>
  </si>
  <si>
    <t>1120799</t>
  </si>
  <si>
    <t>פניקס הון אגח ה</t>
  </si>
  <si>
    <t>1135417</t>
  </si>
  <si>
    <t>אגוד הנפקות  יט*</t>
  </si>
  <si>
    <t>1124080</t>
  </si>
  <si>
    <t>520018649</t>
  </si>
  <si>
    <t>A+.IL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</si>
  <si>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</si>
  <si>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</si>
  <si>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</si>
  <si>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</si>
  <si>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</si>
  <si>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</si>
  <si>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</si>
  <si>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</si>
  <si>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</si>
  <si>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</si>
  <si>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</si>
  <si>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</si>
  <si>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</si>
  <si>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בינל הנפק התח כב (COCO)</t>
  </si>
  <si>
    <t>1138585</t>
  </si>
  <si>
    <t>בינלאומי הנפ התח כג (coco)</t>
  </si>
  <si>
    <t>1142058</t>
  </si>
  <si>
    <t>דיסקונט מנ שה</t>
  </si>
  <si>
    <t>7480098</t>
  </si>
  <si>
    <t>ישרס אגח טו</t>
  </si>
  <si>
    <t>6130207</t>
  </si>
  <si>
    <t>520017807</t>
  </si>
  <si>
    <t>ישרס אגח טז</t>
  </si>
  <si>
    <t>6130223</t>
  </si>
  <si>
    <t>מבני תעשיה אגח יח</t>
  </si>
  <si>
    <t>2260479</t>
  </si>
  <si>
    <t>520024126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</si>
  <si>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</si>
  <si>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</si>
  <si>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</si>
  <si>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</si>
  <si>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</si>
  <si>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</si>
  <si>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</si>
  <si>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</si>
  <si>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</si>
  <si>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</si>
  <si>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</si>
  <si>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</si>
  <si>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</si>
  <si>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רבוע נדלן אגח ה</t>
  </si>
  <si>
    <t>1130467</t>
  </si>
  <si>
    <t>513765859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</si>
  <si>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</si>
  <si>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</si>
  <si>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</si>
  <si>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</si>
  <si>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</si>
  <si>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</si>
  <si>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</si>
  <si>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</si>
  <si>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אשטרום נכ אג7</t>
  </si>
  <si>
    <t>2510139</t>
  </si>
  <si>
    <t>520036617</t>
  </si>
  <si>
    <t>אשטרום נכ אג8</t>
  </si>
  <si>
    <t>2510162</t>
  </si>
  <si>
    <t>גירון אגח ז</t>
  </si>
  <si>
    <t>1142629</t>
  </si>
  <si>
    <t>520044520</t>
  </si>
  <si>
    <t>דיסקונט שטר הון 1</t>
  </si>
  <si>
    <t>6910095</t>
  </si>
  <si>
    <t>דרבן.ק4</t>
  </si>
  <si>
    <t>4110094</t>
  </si>
  <si>
    <t>520038902</t>
  </si>
  <si>
    <t>ישפרו אגח סד ב</t>
  </si>
  <si>
    <t>7430069</t>
  </si>
  <si>
    <t>520029208</t>
  </si>
  <si>
    <t>מבנה תעשיה אגח ח</t>
  </si>
  <si>
    <t>2260131</t>
  </si>
  <si>
    <t>מבני תעש אגח כ</t>
  </si>
  <si>
    <t>2260495</t>
  </si>
  <si>
    <t>מבני תעשיה אגח יז</t>
  </si>
  <si>
    <t>2260446</t>
  </si>
  <si>
    <t>שיכון ובינוי 6*</t>
  </si>
  <si>
    <t>1129733</t>
  </si>
  <si>
    <t>520036104</t>
  </si>
  <si>
    <t>אדגר.ק7</t>
  </si>
  <si>
    <t>1820158</t>
  </si>
  <si>
    <t>520035171</t>
  </si>
  <si>
    <t>A-.IL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</si>
  <si>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</si>
  <si>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</si>
  <si>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</si>
  <si>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</si>
  <si>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</si>
  <si>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</si>
  <si>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</si>
  <si>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</si>
  <si>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</si>
  <si>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</si>
  <si>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הכשר.ק13</t>
  </si>
  <si>
    <t>6120125</t>
  </si>
  <si>
    <t>514423474</t>
  </si>
  <si>
    <t>הכשרת היישוב 17</t>
  </si>
  <si>
    <t>6120182</t>
  </si>
  <si>
    <t>ירושלים הנפקות נדחה אגח י</t>
  </si>
  <si>
    <t>1127414</t>
  </si>
  <si>
    <t>520025636</t>
  </si>
  <si>
    <t>כלכלית ירושלים אגח טו</t>
  </si>
  <si>
    <t>1980416</t>
  </si>
  <si>
    <t>520017070</t>
  </si>
  <si>
    <t>כלכלית ירושלים אגח יב</t>
  </si>
  <si>
    <t>1980358</t>
  </si>
  <si>
    <t>אדרי אל אגח ב</t>
  </si>
  <si>
    <t>1123371</t>
  </si>
  <si>
    <t>513910091</t>
  </si>
  <si>
    <t>CCC.IL</t>
  </si>
  <si>
    <t>קרדן אןוי אגח ב</t>
  </si>
  <si>
    <t>1113034</t>
  </si>
  <si>
    <t>NV1239114</t>
  </si>
  <si>
    <t>D.IL</t>
  </si>
  <si>
    <t>עמידר אגח א</t>
  </si>
  <si>
    <t>1143585</t>
  </si>
  <si>
    <t>520017393</t>
  </si>
  <si>
    <t>פועלים הנפקות אגח 29</t>
  </si>
  <si>
    <t>1940485</t>
  </si>
  <si>
    <t>בנק לאומי שה סדרה 201</t>
  </si>
  <si>
    <t>6040158</t>
  </si>
  <si>
    <t>גב ים ח*</t>
  </si>
  <si>
    <t>7590151</t>
  </si>
  <si>
    <t>דקסיה ישראל הנפקות אגח יא</t>
  </si>
  <si>
    <t>1134154</t>
  </si>
  <si>
    <t>חשמל אגח 26</t>
  </si>
  <si>
    <t>6000202</t>
  </si>
  <si>
    <t>דה זראסאי אגח ג</t>
  </si>
  <si>
    <t>1137975</t>
  </si>
  <si>
    <t>1744984</t>
  </si>
  <si>
    <t>וורטון אגח א</t>
  </si>
  <si>
    <t>1140169</t>
  </si>
  <si>
    <t>1866231</t>
  </si>
  <si>
    <t>כללביט אגח י</t>
  </si>
  <si>
    <t>1136068</t>
  </si>
  <si>
    <t>קרסו אגח א</t>
  </si>
  <si>
    <t>1136464</t>
  </si>
  <si>
    <t>514065283</t>
  </si>
  <si>
    <t>טמפו משק  אגח א</t>
  </si>
  <si>
    <t>1118306</t>
  </si>
  <si>
    <t>520032848</t>
  </si>
  <si>
    <t>מזון</t>
  </si>
  <si>
    <t>לייטסטון אגח א</t>
  </si>
  <si>
    <t>1133891</t>
  </si>
  <si>
    <t>1838682</t>
  </si>
  <si>
    <t>מגה אור אגח ה</t>
  </si>
  <si>
    <t>1132687</t>
  </si>
  <si>
    <t>513257873</t>
  </si>
  <si>
    <t>ממן אגח ב</t>
  </si>
  <si>
    <t>2380046</t>
  </si>
  <si>
    <t>520036435</t>
  </si>
  <si>
    <t>שרותים</t>
  </si>
  <si>
    <t>מנורה הון הת 5</t>
  </si>
  <si>
    <t>1143411</t>
  </si>
  <si>
    <t>נכסים ובנין 7</t>
  </si>
  <si>
    <t>6990196</t>
  </si>
  <si>
    <t>סלקום אגח ט</t>
  </si>
  <si>
    <t>1132836</t>
  </si>
  <si>
    <t>קרסו אגח ב</t>
  </si>
  <si>
    <t>1139591</t>
  </si>
  <si>
    <t>אגוד הנפקות שה נד 2*</t>
  </si>
  <si>
    <t>1115286</t>
  </si>
  <si>
    <t>אול יר אגח 3</t>
  </si>
  <si>
    <t>1140136</t>
  </si>
  <si>
    <t>1841580</t>
  </si>
  <si>
    <t>אול יר אגח ה</t>
  </si>
  <si>
    <t>1143304</t>
  </si>
  <si>
    <t>אזורים סדרה 10*</t>
  </si>
  <si>
    <t>7150345</t>
  </si>
  <si>
    <t>אזורים סדרה 11*</t>
  </si>
  <si>
    <t>7150352</t>
  </si>
  <si>
    <t>יוניברסל אגח ב</t>
  </si>
  <si>
    <t>1141647</t>
  </si>
  <si>
    <t>511809071</t>
  </si>
  <si>
    <t>Automobiles &amp; Components</t>
  </si>
  <si>
    <t>מבני תעשייה אגח טו</t>
  </si>
  <si>
    <t>2260420</t>
  </si>
  <si>
    <t>אלבר 14</t>
  </si>
  <si>
    <t>1132562</t>
  </si>
  <si>
    <t>512025891</t>
  </si>
  <si>
    <t>בזן 4</t>
  </si>
  <si>
    <t>2590362</t>
  </si>
  <si>
    <t>דה לסר אגח ה</t>
  </si>
  <si>
    <t>1135664</t>
  </si>
  <si>
    <t>כלכלית ירושלים אגח יא</t>
  </si>
  <si>
    <t>1980341</t>
  </si>
  <si>
    <t>אלדן סדרה א</t>
  </si>
  <si>
    <t>1134840</t>
  </si>
  <si>
    <t>510454333</t>
  </si>
  <si>
    <t>BBB+.IL</t>
  </si>
  <si>
    <t>אלדן סדרה ב</t>
  </si>
  <si>
    <t>1138254</t>
  </si>
  <si>
    <t>אלדן סדרה ג</t>
  </si>
  <si>
    <t>1140813</t>
  </si>
  <si>
    <t>ישראמקו א*</t>
  </si>
  <si>
    <t>2320174</t>
  </si>
  <si>
    <t>550010003</t>
  </si>
  <si>
    <t>חיפוש נפט וגז</t>
  </si>
  <si>
    <t>תמר פטרוליום אגח ב</t>
  </si>
  <si>
    <t>1143593</t>
  </si>
  <si>
    <t>515334662</t>
  </si>
  <si>
    <t>ENERGY</t>
  </si>
  <si>
    <t>סה"כ תל אביב 35</t>
  </si>
  <si>
    <t>אורמת טכנולוגיות*</t>
  </si>
  <si>
    <t>1134402</t>
  </si>
  <si>
    <t>520036716</t>
  </si>
  <si>
    <t>UTILITIES</t>
  </si>
  <si>
    <t>איירפורט סיטי</t>
  </si>
  <si>
    <t>1095835</t>
  </si>
  <si>
    <t>אלביט מערכות</t>
  </si>
  <si>
    <t>1081124</t>
  </si>
  <si>
    <t>520043027</t>
  </si>
  <si>
    <t>ביטחוניות</t>
  </si>
  <si>
    <t>אלוני חץ</t>
  </si>
  <si>
    <t>390013</t>
  </si>
  <si>
    <t>520038506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</si>
  <si>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</si>
  <si>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</si>
  <si>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</si>
  <si>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</si>
  <si>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</si>
  <si>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</si>
  <si>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</si>
  <si>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</si>
  <si>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</si>
  <si>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</si>
  <si>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</si>
  <si>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</si>
  <si>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</si>
  <si>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</si>
  <si>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</si>
  <si>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</si>
  <si>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</si>
  <si>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</si>
  <si>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</si>
  <si>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</si>
  <si>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</si>
  <si>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</si>
  <si>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</si>
  <si>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</si>
  <si>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</si>
  <si>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</si>
  <si>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</si>
  <si>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</si>
  <si>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</si>
  <si>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</si>
  <si>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</si>
  <si>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520027830</t>
  </si>
  <si>
    <t>לאומי</t>
  </si>
  <si>
    <t>604611</t>
  </si>
  <si>
    <t>מזור</t>
  </si>
  <si>
    <t>1106855</t>
  </si>
  <si>
    <t>513009043</t>
  </si>
  <si>
    <t>מכשור רפואי</t>
  </si>
  <si>
    <t>מזרחי</t>
  </si>
  <si>
    <t>695437</t>
  </si>
  <si>
    <t>מליסרון*</t>
  </si>
  <si>
    <t>323014</t>
  </si>
  <si>
    <t>נייס</t>
  </si>
  <si>
    <t>273011</t>
  </si>
  <si>
    <t>520036872</t>
  </si>
  <si>
    <t>סודהסטרים אינטרנשיונל</t>
  </si>
  <si>
    <t>1121300</t>
  </si>
  <si>
    <t>513951251</t>
  </si>
  <si>
    <t>Consumer Durables &amp; Apparel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</si>
  <si>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</si>
  <si>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</si>
  <si>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</si>
  <si>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</si>
  <si>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</si>
  <si>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</si>
  <si>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</si>
  <si>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</si>
  <si>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</si>
  <si>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</si>
  <si>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</si>
  <si>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</si>
  <si>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</si>
  <si>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</si>
  <si>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</si>
  <si>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</si>
  <si>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</si>
  <si>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</si>
  <si>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520022732</t>
  </si>
  <si>
    <t>שטראוס גרופ*</t>
  </si>
  <si>
    <t>746016</t>
  </si>
  <si>
    <t>520003781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</si>
  <si>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</si>
  <si>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</si>
  <si>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</si>
  <si>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</si>
  <si>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</si>
  <si>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</si>
  <si>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</si>
  <si>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514401702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</si>
  <si>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</si>
  <si>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</si>
  <si>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</si>
  <si>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</si>
  <si>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</si>
  <si>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</si>
  <si>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</si>
  <si>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</si>
  <si>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</si>
  <si>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</si>
  <si>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</si>
  <si>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</si>
  <si>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520028911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</si>
  <si>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</si>
  <si>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</si>
  <si>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</si>
  <si>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</si>
  <si>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</si>
  <si>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</si>
  <si>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</si>
  <si>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</si>
  <si>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</si>
  <si>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</si>
  <si>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</si>
  <si>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</si>
  <si>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</si>
  <si>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</si>
  <si>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</si>
  <si>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</si>
  <si>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</si>
  <si>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</si>
  <si>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</si>
  <si>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</si>
  <si>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</si>
  <si>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</si>
  <si>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</si>
  <si>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</si>
  <si>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</si>
  <si>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</si>
  <si>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</si>
  <si>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</si>
  <si>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</si>
  <si>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</si>
  <si>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</si>
  <si>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</si>
  <si>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</si>
  <si>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</si>
  <si>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</si>
  <si>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</si>
  <si>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</si>
  <si>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</si>
  <si>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</si>
  <si>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</si>
  <si>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</si>
  <si>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</si>
  <si>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</si>
  <si>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</si>
  <si>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</si>
  <si>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</si>
  <si>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</si>
  <si>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</si>
  <si>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</si>
  <si>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</si>
  <si>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</si>
  <si>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</si>
  <si>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</si>
  <si>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</si>
  <si>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</si>
  <si>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</si>
  <si>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</si>
  <si>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</si>
  <si>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</si>
  <si>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ספאנטק</t>
  </si>
  <si>
    <t>1090117</t>
  </si>
  <si>
    <t>512288713</t>
  </si>
  <si>
    <t>סקופ*</t>
  </si>
  <si>
    <t>288019</t>
  </si>
  <si>
    <t>520037425</t>
  </si>
  <si>
    <t>פוקס ויזל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</si>
  <si>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</si>
  <si>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</si>
  <si>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</si>
  <si>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</si>
  <si>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</si>
  <si>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</si>
  <si>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</si>
  <si>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</si>
  <si>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</si>
  <si>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</si>
  <si>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</si>
  <si>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</si>
  <si>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</si>
  <si>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</si>
  <si>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</si>
  <si>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</si>
  <si>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</si>
  <si>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</si>
  <si>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</si>
  <si>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</si>
  <si>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</si>
  <si>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</si>
  <si>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</si>
  <si>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</t>
  </si>
  <si>
    <t>394015</t>
  </si>
  <si>
    <t>550012777</t>
  </si>
  <si>
    <t>שיכון ובינוי*</t>
  </si>
  <si>
    <t>1081942</t>
  </si>
  <si>
    <t>שפיר הנדסה</t>
  </si>
  <si>
    <t>1133875</t>
  </si>
  <si>
    <t>514892801</t>
  </si>
  <si>
    <t>אבוגן*</t>
  </si>
  <si>
    <t>1105055</t>
  </si>
  <si>
    <t>512838723</t>
  </si>
  <si>
    <t>אוברסיז*</t>
  </si>
  <si>
    <t>1139617</t>
  </si>
  <si>
    <t>510490071</t>
  </si>
  <si>
    <t>אוריין*</t>
  </si>
  <si>
    <t>1103506</t>
  </si>
  <si>
    <t>511068256</t>
  </si>
  <si>
    <t>אייסקיור מדיקל</t>
  </si>
  <si>
    <t>1122415</t>
  </si>
  <si>
    <t>513787804</t>
  </si>
  <si>
    <t>אירונאוטיקס*</t>
  </si>
  <si>
    <t>1141142</t>
  </si>
  <si>
    <t>510422249</t>
  </si>
  <si>
    <t>אלוט תקשורת*</t>
  </si>
  <si>
    <t>1099654</t>
  </si>
  <si>
    <t>512394776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</si>
  <si>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</si>
  <si>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</si>
  <si>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</si>
  <si>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</si>
  <si>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</si>
  <si>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</si>
  <si>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</si>
  <si>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</si>
  <si>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</si>
  <si>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</si>
  <si>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</si>
  <si>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</si>
  <si>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</si>
  <si>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</si>
  <si>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</si>
  <si>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</si>
  <si>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</si>
  <si>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</si>
  <si>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</si>
  <si>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</si>
  <si>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</si>
  <si>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מדיגוס</t>
  </si>
  <si>
    <t>1096171</t>
  </si>
  <si>
    <t>512866971</t>
  </si>
  <si>
    <t>מדיקל קומפרישין סיסטם</t>
  </si>
  <si>
    <t>1096890</t>
  </si>
  <si>
    <t>512565730</t>
  </si>
  <si>
    <t>נובולוג</t>
  </si>
  <si>
    <t>1140151</t>
  </si>
  <si>
    <t>510475312</t>
  </si>
  <si>
    <t>על בד*</t>
  </si>
  <si>
    <t>625012</t>
  </si>
  <si>
    <t>520040205</t>
  </si>
  <si>
    <t>פטרוכימיים</t>
  </si>
  <si>
    <t>756015</t>
  </si>
  <si>
    <t>520029315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</si>
  <si>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</si>
  <si>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</si>
  <si>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</si>
  <si>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</si>
  <si>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</si>
  <si>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</si>
  <si>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</si>
  <si>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</si>
  <si>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</si>
  <si>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פריון נטוורק</t>
  </si>
  <si>
    <t>1095819</t>
  </si>
  <si>
    <t>512849498</t>
  </si>
  <si>
    <t>קסטרו*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</si>
  <si>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</si>
  <si>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</si>
  <si>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</si>
  <si>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</si>
  <si>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</si>
  <si>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</si>
  <si>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</si>
  <si>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</si>
  <si>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תדיר גן</t>
  </si>
  <si>
    <t>1090141</t>
  </si>
  <si>
    <t>511870891</t>
  </si>
  <si>
    <t>AMDOCS LTD</t>
  </si>
  <si>
    <t>GB0022569080</t>
  </si>
  <si>
    <t>NYSE</t>
  </si>
  <si>
    <t>בלומברג</t>
  </si>
  <si>
    <t>511251217</t>
  </si>
  <si>
    <t>Software &amp; Services</t>
  </si>
  <si>
    <t>CAESAR STONE SDO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</si>
  <si>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</si>
  <si>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</si>
  <si>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</si>
  <si>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</si>
  <si>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</si>
  <si>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</si>
  <si>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</si>
  <si>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</si>
  <si>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</si>
  <si>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513022780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</si>
  <si>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</si>
  <si>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</si>
  <si>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</si>
  <si>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</si>
  <si>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</si>
  <si>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</si>
  <si>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</si>
  <si>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</si>
  <si>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</si>
  <si>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</si>
  <si>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</si>
  <si>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</si>
  <si>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</si>
  <si>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</si>
  <si>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</si>
  <si>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NOVA MEASURING INSTRUMENTS</t>
  </si>
  <si>
    <t>IL0010845571</t>
  </si>
  <si>
    <t>ORBOTECH LTD</t>
  </si>
  <si>
    <t>IL0010823388</t>
  </si>
  <si>
    <t>520035213</t>
  </si>
  <si>
    <t>Technology Hardware &amp; Equipment</t>
  </si>
  <si>
    <t>ORMAT TECHNOLOGIES INC*</t>
  </si>
  <si>
    <t>US6866881021</t>
  </si>
  <si>
    <t>REDHILL BIOPHARMA LTD ADR</t>
  </si>
  <si>
    <t>US7574681034</t>
  </si>
  <si>
    <t>SAPIENS INTERNATIONAL CORP</t>
  </si>
  <si>
    <t>ANN7716A1513</t>
  </si>
  <si>
    <t>sodastream international</t>
  </si>
  <si>
    <t>IL0011213001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</si>
  <si>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</si>
  <si>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</si>
  <si>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</si>
  <si>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</si>
  <si>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</si>
  <si>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</si>
  <si>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</si>
  <si>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</si>
  <si>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</si>
  <si>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</si>
  <si>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</si>
  <si>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</si>
  <si>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</si>
  <si>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</si>
  <si>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</si>
  <si>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</si>
  <si>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</si>
  <si>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</si>
  <si>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</si>
  <si>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</si>
  <si>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ALEXANDRIA REAL ESTATE EQUIT</t>
  </si>
  <si>
    <t>US0152711091</t>
  </si>
  <si>
    <t>Real Estate</t>
  </si>
  <si>
    <t>ALLIANZ SE REG</t>
  </si>
  <si>
    <t>DE0008404005</t>
  </si>
  <si>
    <t>Insurance</t>
  </si>
  <si>
    <t>ALPHABET INC CL C</t>
  </si>
  <si>
    <t>US02079K1079</t>
  </si>
  <si>
    <t>AMAZON.COM INC</t>
  </si>
  <si>
    <t>US0231351067</t>
  </si>
  <si>
    <t>Retailing</t>
  </si>
  <si>
    <t>AMERICAN EXPRESS</t>
  </si>
  <si>
    <t>US0258161092</t>
  </si>
  <si>
    <t>Diversified Financial Services</t>
  </si>
  <si>
    <t>APPLE INC</t>
  </si>
  <si>
    <t>US0378331005</t>
  </si>
  <si>
    <t>APTIV PLC</t>
  </si>
  <si>
    <t>JE00B783TY65</t>
  </si>
  <si>
    <t>ASOS</t>
  </si>
  <si>
    <t>GB0030927254</t>
  </si>
  <si>
    <t>ASSICURAZIONI GENERALI</t>
  </si>
  <si>
    <t>IT0000062072</t>
  </si>
  <si>
    <t>AXA SA</t>
  </si>
  <si>
    <t>FR0000120628</t>
  </si>
  <si>
    <t>ל.ר.</t>
  </si>
  <si>
    <t>AXEL SPRINGER</t>
  </si>
  <si>
    <t>DE0005501357</t>
  </si>
  <si>
    <t>Media</t>
  </si>
  <si>
    <t>BANCO BRADESCO ADR</t>
  </si>
  <si>
    <t>US0594603039</t>
  </si>
  <si>
    <t>Banks</t>
  </si>
  <si>
    <t>BANK OF AMERICA CORP</t>
  </si>
  <si>
    <t>US0605051046</t>
  </si>
  <si>
    <t>BARCLAYS PLC</t>
  </si>
  <si>
    <t>GB0031348658</t>
  </si>
  <si>
    <t>BECTON DICKINSON AND CO</t>
  </si>
  <si>
    <t>US0758871091</t>
  </si>
  <si>
    <t>BHP BILLITON</t>
  </si>
  <si>
    <t>GB0000566504</t>
  </si>
  <si>
    <t>BLACKROCK</t>
  </si>
  <si>
    <t>US09247X1019</t>
  </si>
  <si>
    <t>BNP PARIBAS</t>
  </si>
  <si>
    <t>FR0000131104</t>
  </si>
  <si>
    <t>BOOKING HOLDINGS INC</t>
  </si>
  <si>
    <t>US09857L1089</t>
  </si>
  <si>
    <t>BOSTON PROPERTIES INC</t>
  </si>
  <si>
    <t>US1011211018</t>
  </si>
  <si>
    <t>BP PLC</t>
  </si>
  <si>
    <t>GB0007980591</t>
  </si>
  <si>
    <t>CARREFOUR SA</t>
  </si>
  <si>
    <t>FR0000120172</t>
  </si>
  <si>
    <t>Food &amp; Staples Retailing</t>
  </si>
  <si>
    <t>CF INDUSTRIES HOLDINGS INC</t>
  </si>
  <si>
    <t>US1252691001</t>
  </si>
  <si>
    <t>CHEVRON CORP</t>
  </si>
  <si>
    <t>US1667641005</t>
  </si>
  <si>
    <t>CHINA CONSTRUCTION BANK H</t>
  </si>
  <si>
    <t>CNE1000002H1</t>
  </si>
  <si>
    <t>HKSE</t>
  </si>
  <si>
    <t>CISCO SYSTEMS</t>
  </si>
  <si>
    <t>US17275R1023</t>
  </si>
  <si>
    <t>CITIGROUP INC</t>
  </si>
  <si>
    <t>US1729674242</t>
  </si>
  <si>
    <t>COMPAGNIE DE SAINT GOBAIN</t>
  </si>
  <si>
    <t>FR0000125007</t>
  </si>
  <si>
    <t>DANONE</t>
  </si>
  <si>
    <t>FR0000120644</t>
  </si>
  <si>
    <t>Food &amp; Beverage &amp; Tobacco</t>
  </si>
  <si>
    <t>DELIVERY HERO AG</t>
  </si>
  <si>
    <t>DE000A2E4K43</t>
  </si>
  <si>
    <t>DELTA AIR LINES</t>
  </si>
  <si>
    <t>US2473617023</t>
  </si>
  <si>
    <t>Transportation</t>
  </si>
  <si>
    <t>DEUTSCHE POST AG REG</t>
  </si>
  <si>
    <t>DE0005552004</t>
  </si>
  <si>
    <t>EIFFAGE</t>
  </si>
  <si>
    <t>FR0000130452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</si>
  <si>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</si>
  <si>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</si>
  <si>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</si>
  <si>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</si>
  <si>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</si>
  <si>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</si>
  <si>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</si>
  <si>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</si>
  <si>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</si>
  <si>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</si>
  <si>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GOLDMAN SACHS GROUP INC</t>
  </si>
  <si>
    <t>US38141G1040</t>
  </si>
  <si>
    <t>IND &amp; COMM BK OF CHINA H</t>
  </si>
  <si>
    <t>CNE1000003G1</t>
  </si>
  <si>
    <t>ITAU UNIBANCO H SPON PRF ADR</t>
  </si>
  <si>
    <t>US4655621062</t>
  </si>
  <si>
    <t>JPMORGAN CHASE</t>
  </si>
  <si>
    <t>US46625H1005</t>
  </si>
  <si>
    <t>JUST EAT PLC</t>
  </si>
  <si>
    <t>GB00BKX5CN86</t>
  </si>
  <si>
    <t>K S AG REG</t>
  </si>
  <si>
    <t>DE000KSAG888</t>
  </si>
  <si>
    <t>KONINKLIJKE PHILIPS NV</t>
  </si>
  <si>
    <t>NL0000009538</t>
  </si>
  <si>
    <t>LLOYDS BANKING GROUP PLC</t>
  </si>
  <si>
    <t>GB0008706128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</si>
  <si>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</si>
  <si>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</si>
  <si>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</si>
  <si>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</si>
  <si>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</si>
  <si>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</si>
  <si>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</si>
  <si>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</si>
  <si>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</si>
  <si>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MOSAIC CO/THE</t>
  </si>
  <si>
    <t>US61945C1036</t>
  </si>
  <si>
    <t>MYLAN</t>
  </si>
  <si>
    <t>NL0011031208</t>
  </si>
  <si>
    <t>Pharmaceuticals&amp; Biotechnology</t>
  </si>
  <si>
    <t>NIKE INC CL B</t>
  </si>
  <si>
    <t>US6541061031</t>
  </si>
  <si>
    <t>NOKIA OYJ</t>
  </si>
  <si>
    <t>FI0009000681</t>
  </si>
  <si>
    <t>NUTRIEN LTD</t>
  </si>
  <si>
    <t>CA67077M1086</t>
  </si>
  <si>
    <t>ORACLE CORP</t>
  </si>
  <si>
    <t>US68389X1054</t>
  </si>
  <si>
    <t>PAYPAL HOLDINGS INC</t>
  </si>
  <si>
    <t>US70450Y1038</t>
  </si>
  <si>
    <t>PFIZER INC</t>
  </si>
  <si>
    <t>US7170811035</t>
  </si>
  <si>
    <t>PROLOGIS INC</t>
  </si>
  <si>
    <t>US74340W1036</t>
  </si>
  <si>
    <t>PUBLICIS GROUPE</t>
  </si>
  <si>
    <t>FR0000130577</t>
  </si>
  <si>
    <t>RIO TINTO PLC</t>
  </si>
  <si>
    <t>GB0007188757</t>
  </si>
  <si>
    <t>ROCHE HOLDING AG GENUSSCHEIN</t>
  </si>
  <si>
    <t>CH0012032048</t>
  </si>
  <si>
    <t>ROYAL DUTCH SHELL PLC A SHS</t>
  </si>
  <si>
    <t>GB00B03MLX29</t>
  </si>
  <si>
    <t>S&amp;P GLOBAL</t>
  </si>
  <si>
    <t>US78409V1044</t>
  </si>
  <si>
    <t>SIEMENS AG REG</t>
  </si>
  <si>
    <t>DE0007236101</t>
  </si>
  <si>
    <t>SL GREEN REALTY CORP</t>
  </si>
  <si>
    <t>US78440X1019</t>
  </si>
  <si>
    <t>SOUTHWEST AIRLINES</t>
  </si>
  <si>
    <t>US8447411088</t>
  </si>
  <si>
    <t>SYNCHRONY FINANCIAL</t>
  </si>
  <si>
    <t>US87165B1035</t>
  </si>
  <si>
    <t>TOTAL SA</t>
  </si>
  <si>
    <t>FR0000120271</t>
  </si>
  <si>
    <t>UNITED CONTINENTAL HOLDINGS</t>
  </si>
  <si>
    <t>US9100471096</t>
  </si>
  <si>
    <t>US BANCORP</t>
  </si>
  <si>
    <t>US9029733048</t>
  </si>
  <si>
    <t>VINCI SA</t>
  </si>
  <si>
    <t>FR0000125486</t>
  </si>
  <si>
    <t>VISA</t>
  </si>
  <si>
    <t>US92826C8394</t>
  </si>
  <si>
    <t>VOLKSWAGEN AG PREF</t>
  </si>
  <si>
    <t>DE0007664039</t>
  </si>
  <si>
    <t>WAL MART STORES INC</t>
  </si>
  <si>
    <t>US9311421039</t>
  </si>
  <si>
    <t>WELLS FARGO &amp; CO</t>
  </si>
  <si>
    <t>US9497461015</t>
  </si>
  <si>
    <t>WPP</t>
  </si>
  <si>
    <t>JE00B8KF9B49</t>
  </si>
  <si>
    <t>ZALANDO</t>
  </si>
  <si>
    <t>DE000ZAL1111</t>
  </si>
  <si>
    <t>פסגות סל תל אביב בנקים סדרה 2</t>
  </si>
  <si>
    <t>1096437</t>
  </si>
  <si>
    <t>513464289</t>
  </si>
  <si>
    <t>מניות</t>
  </si>
  <si>
    <t>AMUNDI ETF MSCI EM ASIA UCIT</t>
  </si>
  <si>
    <t>LU1681044563</t>
  </si>
  <si>
    <t>AMUNDI ETF MSCI EUROPE BANKS</t>
  </si>
  <si>
    <t>FR0010688176</t>
  </si>
  <si>
    <t>AMUNDI ETF MSCI EUROPE TELEC</t>
  </si>
  <si>
    <t>FR0010713735</t>
  </si>
  <si>
    <t>CONSUMER DISCRETIONARY SELT</t>
  </si>
  <si>
    <t>US81369Y4070</t>
  </si>
  <si>
    <t>CONSUMER STAPLES SPDR</t>
  </si>
  <si>
    <t>US81369Y3080</t>
  </si>
  <si>
    <t>DAIWA ETF TOPIX</t>
  </si>
  <si>
    <t>JP3027620008</t>
  </si>
  <si>
    <t>DBX FTSE EPRA DEV EUR DR</t>
  </si>
  <si>
    <t>LU0489337690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</si>
  <si>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</si>
  <si>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</si>
  <si>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</si>
  <si>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</si>
  <si>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</si>
  <si>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</si>
  <si>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DBX S&amp;P GLOBAL INFRASTRUC 1C</t>
  </si>
  <si>
    <t>LU0322253229</t>
  </si>
  <si>
    <t>ENERGY SELECT SECTOR SPDR</t>
  </si>
  <si>
    <t>US81369Y5069</t>
  </si>
  <si>
    <t>FRANKLIN FTSE BRAZIL ETF</t>
  </si>
  <si>
    <t>US35473P8352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</si>
  <si>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</si>
  <si>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</si>
  <si>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</si>
  <si>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</si>
  <si>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</si>
  <si>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</si>
  <si>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</si>
  <si>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</si>
  <si>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</si>
  <si>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</si>
  <si>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EURO STOXX 50</t>
  </si>
  <si>
    <t>IE00B53L3W79</t>
  </si>
  <si>
    <t>ISHARES CORE MSCI EMERGING</t>
  </si>
  <si>
    <t>US46434G1031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</si>
  <si>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</si>
  <si>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</si>
  <si>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</si>
  <si>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</si>
  <si>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</si>
  <si>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</si>
  <si>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</si>
  <si>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</si>
  <si>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</si>
  <si>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</si>
  <si>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FTSE 100</t>
  </si>
  <si>
    <t>IE0005042456</t>
  </si>
  <si>
    <t>ISHARES FTSE CHINA 25 INDEX</t>
  </si>
  <si>
    <t>US4642871846</t>
  </si>
  <si>
    <t>ISHARES MSCI EMU SML C ACC</t>
  </si>
  <si>
    <t>IE00B3VWMM18</t>
  </si>
  <si>
    <t>ISHARES NASDAQ BIOTECH INDX</t>
  </si>
  <si>
    <t>US4642875565</t>
  </si>
  <si>
    <t>ISHARES S&amp;P LATIN AMERICA 40</t>
  </si>
  <si>
    <t>US4642873909</t>
  </si>
  <si>
    <t>ISHR EUR600 IND GDS&amp;SERV (DE)</t>
  </si>
  <si>
    <t>DE000A0H08J9</t>
  </si>
  <si>
    <t>LYXOR ETF STOXX OIL &amp; GAS</t>
  </si>
  <si>
    <t>FR0010344960</t>
  </si>
  <si>
    <t>LYXOR STOXX BASIC RSRCES</t>
  </si>
  <si>
    <t>FR0010345389</t>
  </si>
  <si>
    <t>LYXOR STOXX EUROPE 600 BKS UCITS</t>
  </si>
  <si>
    <t>FR0010345371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</si>
  <si>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</si>
  <si>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</si>
  <si>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</si>
  <si>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</si>
  <si>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</si>
  <si>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</si>
  <si>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SOURCE EURO STOXX OPT BANKS</t>
  </si>
  <si>
    <t>IE00B3Q19T94</t>
  </si>
  <si>
    <t>SOURCE MORNINGSTAR US ENERGY</t>
  </si>
  <si>
    <t>IE00B94ZB998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</si>
  <si>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</si>
  <si>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</si>
  <si>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</si>
  <si>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</si>
  <si>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</si>
  <si>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</si>
  <si>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UBS ETF MSCI EMU SMALL CAP</t>
  </si>
  <si>
    <t>LU0671493277</t>
  </si>
  <si>
    <t>VANGUARD AUST SHARES IDX ETF</t>
  </si>
  <si>
    <t>AU000000VAS1</t>
  </si>
  <si>
    <t>Vanguard info tech ETF</t>
  </si>
  <si>
    <t>US92204A7028</t>
  </si>
  <si>
    <t>VANGUARD REIT ETF</t>
  </si>
  <si>
    <t>US9229085538</t>
  </si>
  <si>
    <t>VANGUARD S&amp;P 500 ETF</t>
  </si>
  <si>
    <t>US9229083632</t>
  </si>
  <si>
    <t>VANGUARD S&amp;P 500 UCITS ETF</t>
  </si>
  <si>
    <t>IE00B3XXRP09</t>
  </si>
  <si>
    <t>WISDOMTREE INDIA EARNINGS</t>
  </si>
  <si>
    <t>US97717W4226</t>
  </si>
  <si>
    <t>WISDOMTREE JPN S/C DVD FUND</t>
  </si>
  <si>
    <t>US97717W8367</t>
  </si>
  <si>
    <t>XTRACKERS MSCI EMERGING MARKET</t>
  </si>
  <si>
    <t>US2330511013</t>
  </si>
  <si>
    <t>ABERDEEN GL LATIN AM EQ I2</t>
  </si>
  <si>
    <t>LU0396315128</t>
  </si>
  <si>
    <t>NR</t>
  </si>
  <si>
    <t>ABERDEEN GL NOR AM SM CP I2A</t>
  </si>
  <si>
    <t>LU0566484704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</si>
  <si>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</si>
  <si>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</si>
  <si>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</si>
  <si>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</si>
  <si>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</si>
  <si>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</si>
  <si>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CS INDEX LUX EQ EMU QB EUR</t>
  </si>
  <si>
    <t>LU1390074414</t>
  </si>
  <si>
    <t>KOTAK FUNDS IND MIDCP  JA USD</t>
  </si>
  <si>
    <t>LU0675383409</t>
  </si>
  <si>
    <t>MARKETFIELD FUND OFFSHORE SP</t>
  </si>
  <si>
    <t>KYG582251891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</si>
  <si>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</si>
  <si>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</si>
  <si>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</si>
  <si>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</si>
  <si>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</si>
  <si>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</si>
  <si>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</si>
  <si>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</si>
  <si>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Tokio Marine Japan</t>
  </si>
  <si>
    <t>IE00BYYTL417</t>
  </si>
  <si>
    <t>כתבי אופציה בישראל</t>
  </si>
  <si>
    <t>איתמר אופציה 4</t>
  </si>
  <si>
    <t>1137017</t>
  </si>
  <si>
    <t>ברנמילר אפ 1*</t>
  </si>
  <si>
    <t>1143494</t>
  </si>
  <si>
    <t>מדיגוס אופציה 9</t>
  </si>
  <si>
    <t>1135979</t>
  </si>
  <si>
    <t>E MINI RUSS 2000 JUN18</t>
  </si>
  <si>
    <t>RTYM8</t>
  </si>
  <si>
    <t>EURO STOXX 50 JUN18</t>
  </si>
  <si>
    <t>VGM8</t>
  </si>
  <si>
    <t>FTSE 100 INDEX FUT JUN18</t>
  </si>
  <si>
    <t>Z M8</t>
  </si>
  <si>
    <t>S&amp;P500 EMINI FUT JUN18</t>
  </si>
  <si>
    <t>ESM8</t>
  </si>
  <si>
    <t>TOPIX INDX FUTR JUN18</t>
  </si>
  <si>
    <t>TPM8</t>
  </si>
  <si>
    <t>ערד   4.8%   סדרה  8714</t>
  </si>
  <si>
    <t>98715000</t>
  </si>
  <si>
    <t>ערד   4.8%   סדרה  8730</t>
  </si>
  <si>
    <t>8287302</t>
  </si>
  <si>
    <t>ערד   4.8%   סדרה  8733</t>
  </si>
  <si>
    <t>8287336</t>
  </si>
  <si>
    <t>ערד   4.8%   סדרה  8752   2024</t>
  </si>
  <si>
    <t>8287526</t>
  </si>
  <si>
    <t>ערד  8702 % 4.8  2018</t>
  </si>
  <si>
    <t>98720000</t>
  </si>
  <si>
    <t>ערד  8738 % 4.8  2023</t>
  </si>
  <si>
    <t>98732000</t>
  </si>
  <si>
    <t>ערד 2024 סדרה 8761</t>
  </si>
  <si>
    <t>8287617</t>
  </si>
  <si>
    <t>ערד 2025 סדרה 8765</t>
  </si>
  <si>
    <t>8287658</t>
  </si>
  <si>
    <t>ערד 2025 סדרה 8769</t>
  </si>
  <si>
    <t>8287690</t>
  </si>
  <si>
    <t>ערד 2025 סדרה 8771</t>
  </si>
  <si>
    <t>8287716</t>
  </si>
  <si>
    <t>ערד 8699 % 4.8  2018</t>
  </si>
  <si>
    <t>98699000</t>
  </si>
  <si>
    <t>ערד 8704 % 4.8</t>
  </si>
  <si>
    <t>98704000</t>
  </si>
  <si>
    <t>ערד 8786_1/2027</t>
  </si>
  <si>
    <t>71116487</t>
  </si>
  <si>
    <t>ערד 8793</t>
  </si>
  <si>
    <t>ערד 8794</t>
  </si>
  <si>
    <t>71120232</t>
  </si>
  <si>
    <t>ערד 8795</t>
  </si>
  <si>
    <t>71120356</t>
  </si>
  <si>
    <t>ערד 8797</t>
  </si>
  <si>
    <t>98797000</t>
  </si>
  <si>
    <t>ערד 8798</t>
  </si>
  <si>
    <t>98798000</t>
  </si>
  <si>
    <t>ערד 8799</t>
  </si>
  <si>
    <t>98799000</t>
  </si>
  <si>
    <t>ערד 8800</t>
  </si>
  <si>
    <t>98800000</t>
  </si>
  <si>
    <t>ערד 8801</t>
  </si>
  <si>
    <t>71120935</t>
  </si>
  <si>
    <t>ערד 8802</t>
  </si>
  <si>
    <t>ערד 8803</t>
  </si>
  <si>
    <t>71121057</t>
  </si>
  <si>
    <t>ערד 8805</t>
  </si>
  <si>
    <t>ערד 8806</t>
  </si>
  <si>
    <t>ערד 8807</t>
  </si>
  <si>
    <t>3236000</t>
  </si>
  <si>
    <t>ערד 8808</t>
  </si>
  <si>
    <t>3275000</t>
  </si>
  <si>
    <t>ערד 8809</t>
  </si>
  <si>
    <t>3322000</t>
  </si>
  <si>
    <t>ערד 8811</t>
  </si>
  <si>
    <t>98811000</t>
  </si>
  <si>
    <t>ערד 8812</t>
  </si>
  <si>
    <t>98812000</t>
  </si>
  <si>
    <t>ערד 8813</t>
  </si>
  <si>
    <t>98813000</t>
  </si>
  <si>
    <t>ערד 8816</t>
  </si>
  <si>
    <t>98816000</t>
  </si>
  <si>
    <t>ערד 8817</t>
  </si>
  <si>
    <t>98817000</t>
  </si>
  <si>
    <t>ערד 8819</t>
  </si>
  <si>
    <t>98819000</t>
  </si>
  <si>
    <t>ערד 8820</t>
  </si>
  <si>
    <t>98820000</t>
  </si>
  <si>
    <t>ערד 8821</t>
  </si>
  <si>
    <t>98821000</t>
  </si>
  <si>
    <t>ערד 8822</t>
  </si>
  <si>
    <t>9882200</t>
  </si>
  <si>
    <t>ערד 8823</t>
  </si>
  <si>
    <t>9882300</t>
  </si>
  <si>
    <t>ערד 8824</t>
  </si>
  <si>
    <t>9882500</t>
  </si>
  <si>
    <t>ערד 8825</t>
  </si>
  <si>
    <t>9882600</t>
  </si>
  <si>
    <t>ערד 8826</t>
  </si>
  <si>
    <t>9882700</t>
  </si>
  <si>
    <t>ערד 8827</t>
  </si>
  <si>
    <t>9882800</t>
  </si>
  <si>
    <t>ערד 8829</t>
  </si>
  <si>
    <t>9882900</t>
  </si>
  <si>
    <t>ערד 8832</t>
  </si>
  <si>
    <t>8831000</t>
  </si>
  <si>
    <t>ערד 8833</t>
  </si>
  <si>
    <t>8833000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</si>
  <si>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</si>
  <si>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</si>
  <si>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</si>
  <si>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</si>
  <si>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</si>
  <si>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</si>
  <si>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</si>
  <si>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</si>
  <si>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</si>
  <si>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</si>
  <si>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</si>
  <si>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</si>
  <si>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8842</t>
  </si>
  <si>
    <t>8842000</t>
  </si>
  <si>
    <t>ערד 8843</t>
  </si>
  <si>
    <t>8843000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</si>
  <si>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</si>
  <si>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</si>
  <si>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</si>
  <si>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</si>
  <si>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</si>
  <si>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</si>
  <si>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</si>
  <si>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</si>
  <si>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</si>
  <si>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</si>
  <si>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</si>
  <si>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</si>
  <si>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</si>
  <si>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</si>
  <si>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8852</t>
  </si>
  <si>
    <t>8852000</t>
  </si>
  <si>
    <t>ערד 8853</t>
  </si>
  <si>
    <t>8853000</t>
  </si>
  <si>
    <t>ערד 8854</t>
  </si>
  <si>
    <t>8854000</t>
  </si>
  <si>
    <t>ערד 8856</t>
  </si>
  <si>
    <t>88560000</t>
  </si>
  <si>
    <t>ערד 8857</t>
  </si>
  <si>
    <t>88570000</t>
  </si>
  <si>
    <t>ערד 8858</t>
  </si>
  <si>
    <t>88580000</t>
  </si>
  <si>
    <t>ערד 8859</t>
  </si>
  <si>
    <t>88590000</t>
  </si>
  <si>
    <t>ערד סדרה 2024  8758  4.8%</t>
  </si>
  <si>
    <t>8287583</t>
  </si>
  <si>
    <t>ערד סדרה 8743  4.8%  2023</t>
  </si>
  <si>
    <t>8287435</t>
  </si>
  <si>
    <t>ערד סדרה 8755 2024 4.8%</t>
  </si>
  <si>
    <t>8287559</t>
  </si>
  <si>
    <t>ערד סדרה 8756 2024 4.8%</t>
  </si>
  <si>
    <t>8287567</t>
  </si>
  <si>
    <t>ערד סדרה 8757 2024 4.8%</t>
  </si>
  <si>
    <t>8287575</t>
  </si>
  <si>
    <t>ערד סדרה 8762 %4.8 2025</t>
  </si>
  <si>
    <t>8287625</t>
  </si>
  <si>
    <t>ערד סדרה 8763 %4.8 2025</t>
  </si>
  <si>
    <t>8287633</t>
  </si>
  <si>
    <t>ערד סדרה 8764 %4.8 2025</t>
  </si>
  <si>
    <t>8287641</t>
  </si>
  <si>
    <t>ערד סדרה 8768 2025 4.8%</t>
  </si>
  <si>
    <t>8287682</t>
  </si>
  <si>
    <t>ערד סדרה 8770   2025   4.8%</t>
  </si>
  <si>
    <t>8287708</t>
  </si>
  <si>
    <t>ערד סדרה 8772 4.8% 2025</t>
  </si>
  <si>
    <t>8287724</t>
  </si>
  <si>
    <t>ערד סדרה 8773 4.8% 2025</t>
  </si>
  <si>
    <t>8287732</t>
  </si>
  <si>
    <t>ערד סדרה 8774 2026 4.8%</t>
  </si>
  <si>
    <t>8287740</t>
  </si>
  <si>
    <t>ערד סדרה 8776 2026 4.8%</t>
  </si>
  <si>
    <t>8287765</t>
  </si>
  <si>
    <t>ערד סדרה 8778 2026 4.8%</t>
  </si>
  <si>
    <t>8287781</t>
  </si>
  <si>
    <t>ערד סדרה 8781 2026 4.8%</t>
  </si>
  <si>
    <t>8287815</t>
  </si>
  <si>
    <t>ערד סדרה 8784  4.8%  2026</t>
  </si>
  <si>
    <t>8287849</t>
  </si>
  <si>
    <t>ערד סדרה 8787 4.8% 2027</t>
  </si>
  <si>
    <t>8287872</t>
  </si>
  <si>
    <t>ערד סדרה 8788 4.8% 2027</t>
  </si>
  <si>
    <t>71116727</t>
  </si>
  <si>
    <t>ערד סדרה 8789 2027 4.8%</t>
  </si>
  <si>
    <t>ערד סדרה 8810 2029 4.8%</t>
  </si>
  <si>
    <t>71121438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</si>
  <si>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</si>
  <si>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</si>
  <si>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</si>
  <si>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</si>
  <si>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</si>
  <si>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</si>
  <si>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עירית רעננה 5% 2021</t>
  </si>
  <si>
    <t>1098698</t>
  </si>
  <si>
    <t>500287008</t>
  </si>
  <si>
    <t>רפאל אגח ג רצף מוסדי</t>
  </si>
  <si>
    <t>1140276</t>
  </si>
  <si>
    <t>520042185</t>
  </si>
  <si>
    <t>חשמל צמוד 2020   אגח ל.ס</t>
  </si>
  <si>
    <t>6000111</t>
  </si>
  <si>
    <t>אגח ל.ס חשמל 2022</t>
  </si>
  <si>
    <t>6000129</t>
  </si>
  <si>
    <t>נתיבי גז  סדרה א ל.ס 5.6%</t>
  </si>
  <si>
    <t>1103084</t>
  </si>
  <si>
    <t>513436394</t>
  </si>
  <si>
    <t>שטרהון נדחה פועלים ג ל.ס 5.75%</t>
  </si>
  <si>
    <t>6620280</t>
  </si>
  <si>
    <t>אלון  חברה לדלק ל.ס</t>
  </si>
  <si>
    <t>1101567</t>
  </si>
  <si>
    <t>520041690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</si>
  <si>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</si>
  <si>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</si>
  <si>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</si>
  <si>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</si>
  <si>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</si>
  <si>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</si>
  <si>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</si>
  <si>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אמקור א</t>
  </si>
  <si>
    <t>1133545</t>
  </si>
  <si>
    <t>510064603</t>
  </si>
  <si>
    <t>אורמת אגח 2*</t>
  </si>
  <si>
    <t>1139161</t>
  </si>
  <si>
    <t>אורמת אגח 3*</t>
  </si>
  <si>
    <t>1139179</t>
  </si>
  <si>
    <t>צים אג"ח סדרה ד רצף מוסדיים</t>
  </si>
  <si>
    <t>6510069</t>
  </si>
  <si>
    <t>520015041</t>
  </si>
  <si>
    <t>RUBY PIPELINE 6 04/22</t>
  </si>
  <si>
    <t>USU7501KAB71</t>
  </si>
  <si>
    <t>BBB-</t>
  </si>
  <si>
    <t>FITCH</t>
  </si>
  <si>
    <t>TRANSED PARTNERS 3.951 09/50 12/37</t>
  </si>
  <si>
    <t>CA89366TAA57</t>
  </si>
  <si>
    <t>אלון דלק מניה לא סחירה</t>
  </si>
  <si>
    <t>אנלייט Enlight מניה לא סחירה*</t>
  </si>
  <si>
    <t>מניה לא סחירה BIG USA*</t>
  </si>
  <si>
    <t>35000</t>
  </si>
  <si>
    <t>514435395</t>
  </si>
  <si>
    <t>צים מניה</t>
  </si>
  <si>
    <t>347283</t>
  </si>
  <si>
    <t xml:space="preserve"> Michelson Program*</t>
  </si>
  <si>
    <t>120 Wall Street*</t>
  </si>
  <si>
    <t>330507</t>
  </si>
  <si>
    <t>180 Livingston equity*</t>
  </si>
  <si>
    <t>45499</t>
  </si>
  <si>
    <t>820 Washington*</t>
  </si>
  <si>
    <t>330506</t>
  </si>
  <si>
    <t>Adgar Invest and Dev Poland</t>
  </si>
  <si>
    <t>BERO CENTER*</t>
  </si>
  <si>
    <t>330500</t>
  </si>
  <si>
    <t>Data Center Atlanta*</t>
  </si>
  <si>
    <t>330509</t>
  </si>
  <si>
    <t>Fenwick*</t>
  </si>
  <si>
    <t>330514</t>
  </si>
  <si>
    <t>MM Texas*</t>
  </si>
  <si>
    <t>386423</t>
  </si>
  <si>
    <t>Project Hush*</t>
  </si>
  <si>
    <t>Other</t>
  </si>
  <si>
    <t>Sacramento 353*</t>
  </si>
  <si>
    <t>Terraces*</t>
  </si>
  <si>
    <t>Walgreens*</t>
  </si>
  <si>
    <t>330511</t>
  </si>
  <si>
    <t>White Oak*</t>
  </si>
  <si>
    <t>white oak 2*</t>
  </si>
  <si>
    <t>סה"כ קרנות השקעה</t>
  </si>
  <si>
    <t>סה"כ קרנות השקעה בישראל</t>
  </si>
  <si>
    <t>Orbimed Israel Partners II LP</t>
  </si>
  <si>
    <t>סה"כ קרנות השקעה בחו"ל</t>
  </si>
  <si>
    <t>Horsley Bridge XII Ventures</t>
  </si>
  <si>
    <t>MAGMA GROWTH EQUITY I</t>
  </si>
  <si>
    <t>Strategic Investors Fund VIII LP</t>
  </si>
  <si>
    <t>Waterton Residential P V XIII</t>
  </si>
  <si>
    <t>Apollo Natural Resources Partners II LP</t>
  </si>
  <si>
    <t>Ares PCS LP*</t>
  </si>
  <si>
    <t>co investment Anesthesia</t>
  </si>
  <si>
    <t>CRECH V</t>
  </si>
  <si>
    <t>Crescent MPVIIC LP</t>
  </si>
  <si>
    <t>Dover Street IX LP</t>
  </si>
  <si>
    <t>harbourvest A</t>
  </si>
  <si>
    <t>HarbourVest Co Inv DNLD</t>
  </si>
  <si>
    <t>Harbourvest co inv perston</t>
  </si>
  <si>
    <t>harbourvest Sec gridiron</t>
  </si>
  <si>
    <t>INCLINE</t>
  </si>
  <si>
    <t>Migdal HarbourVes Cruise.co.uk</t>
  </si>
  <si>
    <t>Migdal HarbourVes Elatec</t>
  </si>
  <si>
    <t>Migdal HarbourVes project Draco</t>
  </si>
  <si>
    <t>Pamlico capital IV</t>
  </si>
  <si>
    <t>Permira CSIII LP</t>
  </si>
  <si>
    <t>project Celtics</t>
  </si>
  <si>
    <t>Senior Loan Fund I A SLP</t>
  </si>
  <si>
    <t>Thoma Bravo Fund XII A  L P</t>
  </si>
  <si>
    <t>VESTCOM</t>
  </si>
  <si>
    <t>Warburg Pincus China LP</t>
  </si>
  <si>
    <t>סה"כ כתבי אופציה בישראל:</t>
  </si>
  <si>
    <t>אפריקה תעשיות הלוואה אופציה לא סחירה*</t>
  </si>
  <si>
    <t>3153001</t>
  </si>
  <si>
    <t>REDHILL WARRANT</t>
  </si>
  <si>
    <t>52290</t>
  </si>
  <si>
    <t>+I14/-ILS 98.8863696 08-05-18 (10) +0.4</t>
  </si>
  <si>
    <t>10001868</t>
  </si>
  <si>
    <t>₪ / מט"ח</t>
  </si>
  <si>
    <t>+ILS/-USD 3.34 22-01-19 (10) --663</t>
  </si>
  <si>
    <t>10002455</t>
  </si>
  <si>
    <t>+ILS/-USD 3.3492 24-01-19 (10) --668</t>
  </si>
  <si>
    <t>10002457</t>
  </si>
  <si>
    <t>+ILS/-USD 3.374 28-01-19 (12) --690</t>
  </si>
  <si>
    <t>10002461</t>
  </si>
  <si>
    <t>+ILS/-USD 3.3766 07-01-19 (10) --644</t>
  </si>
  <si>
    <t>10002442</t>
  </si>
  <si>
    <t>+ILS/-USD 3.42 12-07-18 (10) --225</t>
  </si>
  <si>
    <t>10002512</t>
  </si>
  <si>
    <t>+ILS/-USD 3.4225 17-07-18 (10) --240</t>
  </si>
  <si>
    <t>10002510</t>
  </si>
  <si>
    <t>+ILS/-USD 3.4279 25-04-18 (12) --151.5</t>
  </si>
  <si>
    <t>10002459</t>
  </si>
  <si>
    <t>+ILS/-USD 3.4459 16-08-18 (10) --311.5</t>
  </si>
  <si>
    <t>10002521</t>
  </si>
  <si>
    <t>+ILS/-USD 3.4717 06-08-18 (10) --283</t>
  </si>
  <si>
    <t>10002526</t>
  </si>
  <si>
    <t>+ILS/-USD 3.5065 03-05-18 (10) --135</t>
  </si>
  <si>
    <t>10002484</t>
  </si>
  <si>
    <t>+USD/-ILS 3.4499 03-05-18 (10) --91</t>
  </si>
  <si>
    <t>10002506</t>
  </si>
  <si>
    <t>+EUR/-USD 1.2003 17-04-18 (10) +99.1</t>
  </si>
  <si>
    <t>10002424</t>
  </si>
  <si>
    <t>+EUR/-USD 1.239 17-04-18 (10) +35.1</t>
  </si>
  <si>
    <t>10002515</t>
  </si>
  <si>
    <t>+GBP/-USD 1.413 21-05-18 (10) +31.5</t>
  </si>
  <si>
    <t>10002524</t>
  </si>
  <si>
    <t>+JPY/-USD 105.625 16-04-18 (10) --13.5</t>
  </si>
  <si>
    <t>10002523</t>
  </si>
  <si>
    <t>+JPY/-USD 105.859 16-04-18 (10) --22.1</t>
  </si>
  <si>
    <t>10002517</t>
  </si>
  <si>
    <t>+JPY/-USD 106.856 16-04-18 (10) --41.4</t>
  </si>
  <si>
    <t>10002485</t>
  </si>
  <si>
    <t>+JPY/-USD 107.08 16-04-18 (26) --36</t>
  </si>
  <si>
    <t>10002490</t>
  </si>
  <si>
    <t>+USD/-CAD 1.2292 13-06-18 (10) --17.8</t>
  </si>
  <si>
    <t>10002474</t>
  </si>
  <si>
    <t>+USD/-CAD 1.2441 04-06-18 (10) --15.8</t>
  </si>
  <si>
    <t>10002450</t>
  </si>
  <si>
    <t>+USD/-CAD 1.251 04-06-18 (10) --21</t>
  </si>
  <si>
    <t>10002428</t>
  </si>
  <si>
    <t>+USD/-CAD 1.2526 01-05-18 (10) --16.4</t>
  </si>
  <si>
    <t>10002426</t>
  </si>
  <si>
    <t>+USD/-EUR 1.1894 17-04-18 (10) +100.6</t>
  </si>
  <si>
    <t>10002408</t>
  </si>
  <si>
    <t>+USD/-EUR 1.196 17-04-18 (10) +96</t>
  </si>
  <si>
    <t>10002422</t>
  </si>
  <si>
    <t>+USD/-EUR 1.1983 17-04-18 (10) +95</t>
  </si>
  <si>
    <t>10002419</t>
  </si>
  <si>
    <t>+USD/-EUR 1.2073 30-05-18 (10) +106.5</t>
  </si>
  <si>
    <t>10002444</t>
  </si>
  <si>
    <t>+USD/-EUR 1.219 30-05-18 (10) +108</t>
  </si>
  <si>
    <t>10002438</t>
  </si>
  <si>
    <t>+USD/-EUR 1.2293 14-05-18 (10) +88.2</t>
  </si>
  <si>
    <t>10002466</t>
  </si>
  <si>
    <t>+USD/-EUR 1.2355 17-04-18 (10) +70</t>
  </si>
  <si>
    <t>10002453</t>
  </si>
  <si>
    <t>+USD/-EUR 1.2392 30-05-18 (10) +77.4</t>
  </si>
  <si>
    <t>10002498</t>
  </si>
  <si>
    <t>+USD/-EUR 1.2395 30-05-18 (10) +90.9</t>
  </si>
  <si>
    <t>10002480</t>
  </si>
  <si>
    <t>+USD/-EUR 1.2415 22-05-18 (10) +70.5</t>
  </si>
  <si>
    <t>10002501</t>
  </si>
  <si>
    <t>+USD/-EUR 1.2452 22-05-18 (10) +69.6</t>
  </si>
  <si>
    <t>10002508</t>
  </si>
  <si>
    <t>+USD/-EUR 1.2458 29-05-18 (12) +57</t>
  </si>
  <si>
    <t>10002522</t>
  </si>
  <si>
    <t>+USD/-EUR 1.2459 26-07-18 (10) +129.2</t>
  </si>
  <si>
    <t>10002514</t>
  </si>
  <si>
    <t>+USD/-EUR 1.2535 29-05-18 (12) +94.7</t>
  </si>
  <si>
    <t>10002470</t>
  </si>
  <si>
    <t>+USD/-GBP 1.3602 21-05-18 (12) +62</t>
  </si>
  <si>
    <t>10002436</t>
  </si>
  <si>
    <t>+USD/-GBP 1.3606 21-05-18 (10) +62</t>
  </si>
  <si>
    <t>10002434</t>
  </si>
  <si>
    <t>+USD/-GBP 1.3861 21-05-18 (10) +46.8</t>
  </si>
  <si>
    <t>10002499</t>
  </si>
  <si>
    <t>+USD/-GBP 1.3861 21-05-18 (12) +48.6</t>
  </si>
  <si>
    <t>10002497</t>
  </si>
  <si>
    <t>+USD/-GBP 1.3863 21-05-18 (12) +63</t>
  </si>
  <si>
    <t>10002464</t>
  </si>
  <si>
    <t>+USD/-GBP 1.3864 21-05-18 (12) +49.3</t>
  </si>
  <si>
    <t>10002495</t>
  </si>
  <si>
    <t>+USD/-GBP 1.3977 30-07-18 (10) +86</t>
  </si>
  <si>
    <t>10002505</t>
  </si>
  <si>
    <t>+USD/-GBP 1.4041 21-05-18 (12) +40.5</t>
  </si>
  <si>
    <t>10002519</t>
  </si>
  <si>
    <t>+USD/-GBP 1.4109 21-05-18 (12) +59</t>
  </si>
  <si>
    <t>10002477</t>
  </si>
  <si>
    <t>+USD/-JPY 106.296 09-07-18 (10) --99.4</t>
  </si>
  <si>
    <t>10002493</t>
  </si>
  <si>
    <t>+USD/-JPY 107.12 16-04-18 (10) --35</t>
  </si>
  <si>
    <t>10002491</t>
  </si>
  <si>
    <t>+USD/-JPY 107.17 16-04-18 (10) --36</t>
  </si>
  <si>
    <t>10002488</t>
  </si>
  <si>
    <t>+USD/-JPY 112.319 16-04-18 (26) --58.1</t>
  </si>
  <si>
    <t>10002449</t>
  </si>
  <si>
    <t>+USD/-JPY 112.358 16-04-18 (10) --58.2</t>
  </si>
  <si>
    <t>10002447</t>
  </si>
  <si>
    <t>+USD/-SEK 8.1166 15-05-18 (10) --664</t>
  </si>
  <si>
    <t>10002432</t>
  </si>
  <si>
    <t>+USD/-SEK 8.1533 15-05-18 (10) --647</t>
  </si>
  <si>
    <t>10002443</t>
  </si>
  <si>
    <t/>
  </si>
  <si>
    <t>דולר ניו-זילנד</t>
  </si>
  <si>
    <t>כתר נורבגי</t>
  </si>
  <si>
    <t>רובל רוסי</t>
  </si>
  <si>
    <t>בנק הפועלים בע"מ</t>
  </si>
  <si>
    <t>34112000</t>
  </si>
  <si>
    <t>בנק לאומי לישראל בע"מ</t>
  </si>
  <si>
    <t>30110000</t>
  </si>
  <si>
    <t>יו בנק</t>
  </si>
  <si>
    <t>30026000</t>
  </si>
  <si>
    <t>פועלים סהר</t>
  </si>
  <si>
    <t>31795000</t>
  </si>
  <si>
    <t>30395000</t>
  </si>
  <si>
    <t>30212000</t>
  </si>
  <si>
    <t>32012000</t>
  </si>
  <si>
    <t>30312000</t>
  </si>
  <si>
    <t>32010000</t>
  </si>
  <si>
    <t>30310000</t>
  </si>
  <si>
    <t>30210000</t>
  </si>
  <si>
    <t>31110000</t>
  </si>
  <si>
    <t>31710000</t>
  </si>
  <si>
    <t>30326000</t>
  </si>
  <si>
    <t>דירוג פנימי</t>
  </si>
  <si>
    <t>35195000</t>
  </si>
  <si>
    <t>UBS</t>
  </si>
  <si>
    <t>30891000</t>
  </si>
  <si>
    <t>Aa3</t>
  </si>
  <si>
    <t>MOODY'S</t>
  </si>
  <si>
    <t>32091000</t>
  </si>
  <si>
    <t>31191000</t>
  </si>
  <si>
    <t>31091000</t>
  </si>
  <si>
    <t>30791000</t>
  </si>
  <si>
    <t>30391000</t>
  </si>
  <si>
    <t>31291000</t>
  </si>
  <si>
    <t>31791000</t>
  </si>
  <si>
    <t>30291000</t>
  </si>
  <si>
    <t>32691000</t>
  </si>
  <si>
    <t>כן</t>
  </si>
  <si>
    <t>90148620</t>
  </si>
  <si>
    <t>AA</t>
  </si>
  <si>
    <t>90148621</t>
  </si>
  <si>
    <t>90148622</t>
  </si>
  <si>
    <t>90148623</t>
  </si>
  <si>
    <t>90148624</t>
  </si>
  <si>
    <t>90150400</t>
  </si>
  <si>
    <t>90150520</t>
  </si>
  <si>
    <t>92321020</t>
  </si>
  <si>
    <t>לא</t>
  </si>
  <si>
    <t>455531</t>
  </si>
  <si>
    <t>14811160</t>
  </si>
  <si>
    <t>14760843</t>
  </si>
  <si>
    <t>472710</t>
  </si>
  <si>
    <t>AA-</t>
  </si>
  <si>
    <t>454099</t>
  </si>
  <si>
    <t>90145563</t>
  </si>
  <si>
    <t>455954</t>
  </si>
  <si>
    <t>90145980</t>
  </si>
  <si>
    <t>90143221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</si>
  <si>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</si>
  <si>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</si>
  <si>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</si>
  <si>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</si>
  <si>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</si>
  <si>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</si>
  <si>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</si>
  <si>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</si>
  <si>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</si>
  <si>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</si>
  <si>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90135664</t>
  </si>
  <si>
    <t>A+</t>
  </si>
  <si>
    <t>90135667</t>
  </si>
  <si>
    <t>90135663</t>
  </si>
  <si>
    <t>90135666</t>
  </si>
  <si>
    <t>90135661</t>
  </si>
  <si>
    <t>507787</t>
  </si>
  <si>
    <t>469285</t>
  </si>
  <si>
    <t>40999</t>
  </si>
  <si>
    <t>14760844</t>
  </si>
  <si>
    <t>90136004</t>
  </si>
  <si>
    <t>90839511</t>
  </si>
  <si>
    <t>90839541</t>
  </si>
  <si>
    <t>90839542</t>
  </si>
  <si>
    <t>90839544</t>
  </si>
  <si>
    <t>90839545</t>
  </si>
  <si>
    <t>90839546</t>
  </si>
  <si>
    <t>90839547</t>
  </si>
  <si>
    <t>90839548</t>
  </si>
  <si>
    <t>90839512</t>
  </si>
  <si>
    <t>90839513</t>
  </si>
  <si>
    <t>90839515</t>
  </si>
  <si>
    <t>90839516</t>
  </si>
  <si>
    <t>90839517</t>
  </si>
  <si>
    <t>90839518</t>
  </si>
  <si>
    <t>90839519</t>
  </si>
  <si>
    <t>90839520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</si>
  <si>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</si>
  <si>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</si>
  <si>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</si>
  <si>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</si>
  <si>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</si>
  <si>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</si>
  <si>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</si>
  <si>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</si>
  <si>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465782</t>
  </si>
  <si>
    <t>467404</t>
  </si>
  <si>
    <t>458870</t>
  </si>
  <si>
    <t>458869</t>
  </si>
  <si>
    <t>91102700</t>
  </si>
  <si>
    <t>A</t>
  </si>
  <si>
    <t>91040001</t>
  </si>
  <si>
    <t>91050011</t>
  </si>
  <si>
    <t>91050012</t>
  </si>
  <si>
    <t>91050013</t>
  </si>
  <si>
    <t>91102799</t>
  </si>
  <si>
    <t>91102798</t>
  </si>
  <si>
    <t>90840002</t>
  </si>
  <si>
    <t>90840004</t>
  </si>
  <si>
    <t>414968</t>
  </si>
  <si>
    <t>487742</t>
  </si>
  <si>
    <t>90240690</t>
  </si>
  <si>
    <t>90240692</t>
  </si>
  <si>
    <t>90240693</t>
  </si>
  <si>
    <t>90240694</t>
  </si>
  <si>
    <t>90240695</t>
  </si>
  <si>
    <t>90240696</t>
  </si>
  <si>
    <t>90240790</t>
  </si>
  <si>
    <t>90240792</t>
  </si>
  <si>
    <t>90240793</t>
  </si>
  <si>
    <t>90240794</t>
  </si>
  <si>
    <t>90240795</t>
  </si>
  <si>
    <t>90240796</t>
  </si>
  <si>
    <t>505294</t>
  </si>
  <si>
    <t>507274</t>
  </si>
  <si>
    <t>90320001</t>
  </si>
  <si>
    <t>90310001</t>
  </si>
  <si>
    <t>485289</t>
  </si>
  <si>
    <t>90145362</t>
  </si>
  <si>
    <t>90141407</t>
  </si>
  <si>
    <t>90800100</t>
  </si>
  <si>
    <t>D</t>
  </si>
  <si>
    <t>90840000</t>
  </si>
  <si>
    <t>A-</t>
  </si>
  <si>
    <t>Moodys</t>
  </si>
  <si>
    <t>נדלן מקרקעין להשכרה - מגדל צ'מפיון</t>
  </si>
  <si>
    <t>השכרה</t>
  </si>
  <si>
    <t>דרך ששת הימים פינת מבצע קדש, בני ברק</t>
  </si>
  <si>
    <t>נדלן מקרקעין להשכרה - מגדלי הסיבים</t>
  </si>
  <si>
    <t>הסיבים 41, פתח תקווה</t>
  </si>
  <si>
    <t>נדלן מקרקעין להשכרה - סופר פארם בת ים</t>
  </si>
  <si>
    <t>שד העצמאות 67, בת ים</t>
  </si>
  <si>
    <t>נדלן מקרקעין להשכרה - הייטק פארק -רעננה</t>
  </si>
  <si>
    <t>זרחין 13, רעננה</t>
  </si>
  <si>
    <t>נדלן מקרקעין להשכרה - הייטק פארק -רעננה מזרח</t>
  </si>
  <si>
    <t>זרחין 22-24, רעננה</t>
  </si>
  <si>
    <t>נדלן מקרקעין להשכרה - נאות התיכון יפו</t>
  </si>
  <si>
    <t>טולוז ,8 תל אביב</t>
  </si>
  <si>
    <t>נדלן בית קודאק פת-עלות</t>
  </si>
  <si>
    <t>התנופה 7, פתח תקווה</t>
  </si>
  <si>
    <t>נדלן טרמינל פארק אור יהודה</t>
  </si>
  <si>
    <t>אריאל שרון 3, אור יהודה</t>
  </si>
  <si>
    <t>נדלן טרמינל  פארק אור יהודה בניין B</t>
  </si>
  <si>
    <t>נדלן מגדלי הסיבים פת-עלות-לא מניב</t>
  </si>
  <si>
    <t>נדלן פסגות ירושלים</t>
  </si>
  <si>
    <t>מרכז מסחרי, שכונת רוממה, ירושלים</t>
  </si>
  <si>
    <t>קרדן אן.וי אגח ב חש 2/18</t>
  </si>
  <si>
    <t>1143270</t>
  </si>
  <si>
    <t>CC.IL</t>
  </si>
  <si>
    <t>Citymark Building*</t>
  </si>
  <si>
    <t>waterton</t>
  </si>
  <si>
    <t>Warburg Pincus China I</t>
  </si>
  <si>
    <t>THOMA BRAVO</t>
  </si>
  <si>
    <t>SVB</t>
  </si>
  <si>
    <t>Permira</t>
  </si>
  <si>
    <t>incline</t>
  </si>
  <si>
    <t>harbourvest ח-ן מנוהל</t>
  </si>
  <si>
    <t>harbourvest DOVER</t>
  </si>
  <si>
    <t>Crescent mezzanine VII</t>
  </si>
  <si>
    <t>Bluebay SLFI</t>
  </si>
  <si>
    <t>ARES private credit solutions</t>
  </si>
  <si>
    <t>apollo natural pesources partners II</t>
  </si>
  <si>
    <t>Apollo Fund IX</t>
  </si>
  <si>
    <t>Orbimed  II</t>
  </si>
  <si>
    <t>סה"כ יתרות התחייבות להשקעה</t>
  </si>
  <si>
    <t>סה"כ בחו"ל</t>
  </si>
  <si>
    <t>אנלייט</t>
  </si>
  <si>
    <t>מובטחות משכנתא- גורם 01</t>
  </si>
  <si>
    <t>בבטחונות אחרים - גורם 80</t>
  </si>
  <si>
    <t>בבטחונות אחרים - גורם 7</t>
  </si>
  <si>
    <t>בבטחונות אחרים - גורם 28*</t>
  </si>
  <si>
    <t>בבטחונות אחרים - גורם 94</t>
  </si>
  <si>
    <t>בבטחונות אחרים - גורם 29</t>
  </si>
  <si>
    <t>בבטחונות אחרים - גורם 69</t>
  </si>
  <si>
    <t>בבטחונות אחרים - גורם 37</t>
  </si>
  <si>
    <t>בבטחונות אחרים - גורם 89</t>
  </si>
  <si>
    <t>בבטחונות אחרים - גורם 30</t>
  </si>
  <si>
    <t>בבטחונות אחרים - גורם 81</t>
  </si>
  <si>
    <t>בבטחונות אחרים - גורם 35</t>
  </si>
  <si>
    <t>בבטחונות אחרים - גורם 63</t>
  </si>
  <si>
    <t>בבטחונות אחרים - גורם 33</t>
  </si>
  <si>
    <t>בבטחונות אחרים - גורם 61</t>
  </si>
  <si>
    <t>בבטחונות אחרים - גורם 62</t>
  </si>
  <si>
    <t>בבטחונות אחרים - גורם 40</t>
  </si>
  <si>
    <t>בבטחונות אחרים - גורם 64</t>
  </si>
  <si>
    <t>בבטחונות אחרים - גורם 43</t>
  </si>
  <si>
    <t>בבטחונות אחרים - גורם 96</t>
  </si>
  <si>
    <t>בבטחונות אחרים - גורם 41</t>
  </si>
  <si>
    <t>בבטחונות אחרים - גורם 38</t>
  </si>
  <si>
    <t>בבטחונות אחרים - גורם 98*</t>
  </si>
  <si>
    <t>בבטחונות אחרים-גורם 38</t>
  </si>
  <si>
    <t>בבטחונות אחרים-גורם 105</t>
  </si>
  <si>
    <t>בבטחונות אחרים - גורם 76</t>
  </si>
  <si>
    <t>בבטחונות אחרים - גורם 47</t>
  </si>
  <si>
    <t>בבטחונות אחרים - גורם 78</t>
  </si>
  <si>
    <t>בבטחונות אחרים - גורם 67</t>
  </si>
  <si>
    <t>בבטחונות אחרים - גורם 104</t>
  </si>
  <si>
    <t>בבטחונות אחרים - גורם 90</t>
  </si>
  <si>
    <t>בבטחונות אחרים - גורם 70</t>
  </si>
  <si>
    <t>בבטחונות אחרים - גורם 14*</t>
  </si>
  <si>
    <t>בבטחונות אחרים - גורם 105</t>
  </si>
  <si>
    <t>בשיעבוד כלי רכב - גורם 68</t>
  </si>
  <si>
    <t>בשיעבוד כלי רכב - גורם 01</t>
  </si>
  <si>
    <t>בבטחונות אחרים - גורם 84</t>
  </si>
  <si>
    <t>בבטחונות אחרים - גורם 95</t>
  </si>
  <si>
    <t>בבטחונות אחרים - גורם 91</t>
  </si>
  <si>
    <t>בבטחונות אחרים - גורם 86</t>
  </si>
  <si>
    <t>בבטחונות אחרים - גורם 79</t>
  </si>
  <si>
    <t>בבטחונות אחרים-גורם 93</t>
  </si>
  <si>
    <t>גורם 80</t>
  </si>
  <si>
    <t>גורם 98</t>
  </si>
  <si>
    <t>גורם 104</t>
  </si>
  <si>
    <t>גורם 105</t>
  </si>
  <si>
    <t>גורם 43</t>
  </si>
  <si>
    <t>גורם 77</t>
  </si>
  <si>
    <t>גורם 95</t>
  </si>
  <si>
    <t>גורם 38</t>
  </si>
  <si>
    <t>גורם 67</t>
  </si>
  <si>
    <t>גורם 47</t>
  </si>
  <si>
    <t>גורם 111</t>
  </si>
  <si>
    <t>יתרות מזומנים לקבל /לשלם</t>
  </si>
  <si>
    <t>חייבים שונים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</si>
</sst>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  <numFmt numFmtId="170" formatCode="_-* #,##0.00\ _D_M_-;\-* #,##0.00\ _D_M_-;_-* &quot;-&quot;??\ _D_M_-;_-@_-"/>
    <numFmt numFmtId="171" formatCode="_-&quot;€&quot;\ * #,##0.00_-;\-&quot;€&quot;\ * #,##0.00_-;_-&quot;€&quot;\ * &quot;-&quot;??_-;_-@_-"/>
  </numFmts>
  <fonts count="103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  <scheme val="minor"/>
    </font>
    <font>
      <sz val="11"/>
      <color indexed="8"/>
      <name val="Calibri"/>
      <family val="2"/>
    </font>
    <font>
      <sz val="11"/>
      <color theme="1"/>
      <name val="Times New Roman"/>
      <family val="2"/>
      <charset val="177"/>
      <scheme val="maj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1"/>
      <color indexed="8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20"/>
      <name val="Arial"/>
      <family val="2"/>
      <charset val="177"/>
    </font>
    <font>
      <b/>
      <sz val="11"/>
      <color indexed="52"/>
      <name val="Arial"/>
      <family val="2"/>
      <charset val="177"/>
    </font>
    <font>
      <b/>
      <sz val="11"/>
      <color indexed="9"/>
      <name val="Arial"/>
      <family val="2"/>
      <charset val="177"/>
    </font>
    <font>
      <i/>
      <sz val="11"/>
      <color indexed="23"/>
      <name val="Arial"/>
      <family val="2"/>
      <charset val="177"/>
    </font>
    <font>
      <sz val="11"/>
      <color indexed="17"/>
      <name val="Arial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sz val="11"/>
      <color indexed="62"/>
      <name val="Arial"/>
      <family val="2"/>
      <charset val="177"/>
    </font>
    <font>
      <sz val="11"/>
      <color indexed="52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1"/>
      <color indexed="63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10"/>
      <name val="Arial"/>
      <family val="2"/>
      <charset val="177"/>
    </font>
    <font>
      <sz val="10"/>
      <color indexed="9"/>
      <name val="Arial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i/>
      <sz val="10"/>
      <color indexed="23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</fonts>
  <fills count="8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42"/>
      </patternFill>
    </fill>
  </fills>
  <borders count="5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1540">
    <xf numFmtId="0" fontId="0" fillId="0" borderId="0"/>
    <xf numFmtId="164" fontId="2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19" fillId="0" borderId="0"/>
    <xf numFmtId="0" fontId="27" fillId="0" borderId="0"/>
    <xf numFmtId="0" fontId="4" fillId="0" borderId="0"/>
    <xf numFmtId="9" fontId="27" fillId="0" borderId="0" applyFont="0" applyFill="0" applyBorder="0" applyAlignment="0" applyProtection="0"/>
    <xf numFmtId="166" fontId="15" fillId="0" borderId="0" applyFill="0" applyBorder="0" applyProtection="0">
      <alignment horizontal="right"/>
    </xf>
    <xf numFmtId="166" fontId="16" fillId="0" borderId="0" applyFill="0" applyBorder="0" applyProtection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164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4" fillId="0" borderId="0"/>
    <xf numFmtId="0" fontId="4" fillId="0" borderId="0"/>
    <xf numFmtId="0" fontId="35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6" fillId="9" borderId="0" applyNumberFormat="0" applyBorder="0" applyAlignment="0" applyProtection="0"/>
    <xf numFmtId="0" fontId="36" fillId="11" borderId="0" applyNumberFormat="0" applyBorder="0" applyAlignment="0" applyProtection="0"/>
    <xf numFmtId="0" fontId="36" fillId="13" borderId="0" applyNumberFormat="0" applyBorder="0" applyAlignment="0" applyProtection="0"/>
    <xf numFmtId="0" fontId="36" fillId="15" borderId="0" applyNumberFormat="0" applyBorder="0" applyAlignment="0" applyProtection="0"/>
    <xf numFmtId="0" fontId="36" fillId="17" borderId="0" applyNumberFormat="0" applyBorder="0" applyAlignment="0" applyProtection="0"/>
    <xf numFmtId="0" fontId="36" fillId="19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4" borderId="0" applyNumberFormat="0" applyBorder="0" applyAlignment="0" applyProtection="0"/>
    <xf numFmtId="0" fontId="35" fillId="27" borderId="0" applyNumberFormat="0" applyBorder="0" applyAlignment="0" applyProtection="0"/>
    <xf numFmtId="0" fontId="35" fillId="30" borderId="0" applyNumberFormat="0" applyBorder="0" applyAlignment="0" applyProtection="0"/>
    <xf numFmtId="0" fontId="36" fillId="10" borderId="0" applyNumberFormat="0" applyBorder="0" applyAlignment="0" applyProtection="0"/>
    <xf numFmtId="0" fontId="36" fillId="12" borderId="0" applyNumberFormat="0" applyBorder="0" applyAlignment="0" applyProtection="0"/>
    <xf numFmtId="0" fontId="36" fillId="14" borderId="0" applyNumberFormat="0" applyBorder="0" applyAlignment="0" applyProtection="0"/>
    <xf numFmtId="0" fontId="36" fillId="16" borderId="0" applyNumberFormat="0" applyBorder="0" applyAlignment="0" applyProtection="0"/>
    <xf numFmtId="0" fontId="36" fillId="18" borderId="0" applyNumberFormat="0" applyBorder="0" applyAlignment="0" applyProtection="0"/>
    <xf numFmtId="0" fontId="36" fillId="20" borderId="0" applyNumberFormat="0" applyBorder="0" applyAlignment="0" applyProtection="0"/>
    <xf numFmtId="0" fontId="37" fillId="31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5" fillId="41" borderId="0" applyNumberFormat="0" applyBorder="0" applyAlignment="0" applyProtection="0"/>
    <xf numFmtId="0" fontId="35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43" borderId="0" applyNumberFormat="0" applyBorder="0" applyAlignment="0" applyProtection="0"/>
    <xf numFmtId="0" fontId="37" fillId="32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33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50" borderId="0" applyNumberFormat="0" applyBorder="0" applyAlignment="0" applyProtection="0"/>
    <xf numFmtId="0" fontId="37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42" borderId="0" applyNumberFormat="0" applyBorder="0" applyAlignment="0" applyProtection="0"/>
    <xf numFmtId="0" fontId="37" fillId="53" borderId="0" applyNumberFormat="0" applyBorder="0" applyAlignment="0" applyProtection="0"/>
    <xf numFmtId="0" fontId="37" fillId="54" borderId="0" applyNumberFormat="0" applyBorder="0" applyAlignment="0" applyProtection="0"/>
    <xf numFmtId="0" fontId="38" fillId="22" borderId="0" applyNumberFormat="0" applyBorder="0" applyAlignment="0" applyProtection="0"/>
    <xf numFmtId="0" fontId="39" fillId="55" borderId="34" applyNumberFormat="0" applyAlignment="0" applyProtection="0"/>
    <xf numFmtId="0" fontId="40" fillId="56" borderId="35" applyNumberFormat="0" applyAlignment="0" applyProtection="0"/>
    <xf numFmtId="164" fontId="36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1" fillId="57" borderId="0" applyNumberFormat="0" applyBorder="0" applyAlignment="0" applyProtection="0"/>
    <xf numFmtId="0" fontId="41" fillId="58" borderId="0" applyNumberFormat="0" applyBorder="0" applyAlignment="0" applyProtection="0"/>
    <xf numFmtId="0" fontId="41" fillId="59" borderId="0" applyNumberFormat="0" applyBorder="0" applyAlignment="0" applyProtection="0"/>
    <xf numFmtId="0" fontId="42" fillId="0" borderId="0" applyNumberFormat="0" applyFill="0" applyBorder="0" applyAlignment="0" applyProtection="0"/>
    <xf numFmtId="0" fontId="43" fillId="23" borderId="0" applyNumberFormat="0" applyBorder="0" applyAlignment="0" applyProtection="0"/>
    <xf numFmtId="0" fontId="44" fillId="0" borderId="36" applyNumberFormat="0" applyFill="0" applyAlignment="0" applyProtection="0"/>
    <xf numFmtId="0" fontId="45" fillId="0" borderId="37" applyNumberFormat="0" applyFill="0" applyAlignment="0" applyProtection="0"/>
    <xf numFmtId="0" fontId="46" fillId="0" borderId="38" applyNumberFormat="0" applyFill="0" applyAlignment="0" applyProtection="0"/>
    <xf numFmtId="0" fontId="46" fillId="0" borderId="0" applyNumberFormat="0" applyFill="0" applyBorder="0" applyAlignment="0" applyProtection="0"/>
    <xf numFmtId="0" fontId="47" fillId="26" borderId="34" applyNumberFormat="0" applyAlignment="0" applyProtection="0"/>
    <xf numFmtId="0" fontId="48" fillId="0" borderId="39" applyNumberFormat="0" applyFill="0" applyAlignment="0" applyProtection="0"/>
    <xf numFmtId="0" fontId="49" fillId="6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40" applyNumberFormat="0" applyFont="0" applyAlignment="0" applyProtection="0"/>
    <xf numFmtId="0" fontId="50" fillId="55" borderId="41" applyNumberFormat="0" applyAlignment="0" applyProtection="0"/>
    <xf numFmtId="9" fontId="4" fillId="0" borderId="0" applyFont="0" applyFill="0" applyBorder="0" applyAlignment="0" applyProtection="0"/>
    <xf numFmtId="4" fontId="51" fillId="60" borderId="42" applyNumberFormat="0" applyProtection="0">
      <alignment vertical="center"/>
    </xf>
    <xf numFmtId="4" fontId="52" fillId="60" borderId="42" applyNumberFormat="0" applyProtection="0">
      <alignment vertical="center"/>
    </xf>
    <xf numFmtId="4" fontId="51" fillId="60" borderId="42" applyNumberFormat="0" applyProtection="0">
      <alignment horizontal="left" vertical="center" indent="1"/>
    </xf>
    <xf numFmtId="0" fontId="51" fillId="60" borderId="42" applyNumberFormat="0" applyProtection="0">
      <alignment horizontal="left" vertical="top" indent="1"/>
    </xf>
    <xf numFmtId="4" fontId="51" fillId="62" borderId="0" applyNumberFormat="0" applyProtection="0">
      <alignment horizontal="left" vertical="center" indent="1"/>
    </xf>
    <xf numFmtId="4" fontId="53" fillId="22" borderId="42" applyNumberFormat="0" applyProtection="0">
      <alignment horizontal="right" vertical="center"/>
    </xf>
    <xf numFmtId="4" fontId="53" fillId="28" borderId="42" applyNumberFormat="0" applyProtection="0">
      <alignment horizontal="right" vertical="center"/>
    </xf>
    <xf numFmtId="4" fontId="53" fillId="40" borderId="42" applyNumberFormat="0" applyProtection="0">
      <alignment horizontal="right" vertical="center"/>
    </xf>
    <xf numFmtId="4" fontId="53" fillId="30" borderId="42" applyNumberFormat="0" applyProtection="0">
      <alignment horizontal="right" vertical="center"/>
    </xf>
    <xf numFmtId="4" fontId="53" fillId="34" borderId="42" applyNumberFormat="0" applyProtection="0">
      <alignment horizontal="right" vertical="center"/>
    </xf>
    <xf numFmtId="4" fontId="53" fillId="51" borderId="42" applyNumberFormat="0" applyProtection="0">
      <alignment horizontal="right" vertical="center"/>
    </xf>
    <xf numFmtId="4" fontId="53" fillId="45" borderId="42" applyNumberFormat="0" applyProtection="0">
      <alignment horizontal="right" vertical="center"/>
    </xf>
    <xf numFmtId="4" fontId="53" fillId="63" borderId="42" applyNumberFormat="0" applyProtection="0">
      <alignment horizontal="right" vertical="center"/>
    </xf>
    <xf numFmtId="4" fontId="53" fillId="29" borderId="42" applyNumberFormat="0" applyProtection="0">
      <alignment horizontal="right" vertical="center"/>
    </xf>
    <xf numFmtId="4" fontId="51" fillId="64" borderId="43" applyNumberFormat="0" applyProtection="0">
      <alignment horizontal="left" vertical="center" indent="1"/>
    </xf>
    <xf numFmtId="4" fontId="53" fillId="65" borderId="0" applyNumberFormat="0" applyProtection="0">
      <alignment horizontal="left" vertical="center" indent="1"/>
    </xf>
    <xf numFmtId="4" fontId="54" fillId="66" borderId="0" applyNumberFormat="0" applyProtection="0">
      <alignment horizontal="left" vertical="center" indent="1"/>
    </xf>
    <xf numFmtId="4" fontId="53" fillId="62" borderId="42" applyNumberFormat="0" applyProtection="0">
      <alignment horizontal="right" vertical="center"/>
    </xf>
    <xf numFmtId="4" fontId="53" fillId="65" borderId="0" applyNumberFormat="0" applyProtection="0">
      <alignment horizontal="left" vertical="center" indent="1"/>
    </xf>
    <xf numFmtId="4" fontId="53" fillId="62" borderId="0" applyNumberFormat="0" applyProtection="0">
      <alignment horizontal="left" vertical="center" indent="1"/>
    </xf>
    <xf numFmtId="0" fontId="4" fillId="66" borderId="42" applyNumberFormat="0" applyProtection="0">
      <alignment horizontal="left" vertical="center" indent="1"/>
    </xf>
    <xf numFmtId="0" fontId="4" fillId="66" borderId="42" applyNumberFormat="0" applyProtection="0">
      <alignment horizontal="left" vertical="top" indent="1"/>
    </xf>
    <xf numFmtId="0" fontId="4" fillId="62" borderId="42" applyNumberFormat="0" applyProtection="0">
      <alignment horizontal="left" vertical="center" indent="1"/>
    </xf>
    <xf numFmtId="0" fontId="4" fillId="62" borderId="42" applyNumberFormat="0" applyProtection="0">
      <alignment horizontal="left" vertical="top" indent="1"/>
    </xf>
    <xf numFmtId="0" fontId="4" fillId="27" borderId="42" applyNumberFormat="0" applyProtection="0">
      <alignment horizontal="left" vertical="center" indent="1"/>
    </xf>
    <xf numFmtId="0" fontId="4" fillId="27" borderId="42" applyNumberFormat="0" applyProtection="0">
      <alignment horizontal="left" vertical="top" indent="1"/>
    </xf>
    <xf numFmtId="0" fontId="4" fillId="65" borderId="42" applyNumberFormat="0" applyProtection="0">
      <alignment horizontal="left" vertical="center" indent="1"/>
    </xf>
    <xf numFmtId="0" fontId="4" fillId="65" borderId="42" applyNumberFormat="0" applyProtection="0">
      <alignment horizontal="left" vertical="top" indent="1"/>
    </xf>
    <xf numFmtId="0" fontId="4" fillId="67" borderId="44" applyNumberFormat="0">
      <protection locked="0"/>
    </xf>
    <xf numFmtId="4" fontId="53" fillId="61" borderId="42" applyNumberFormat="0" applyProtection="0">
      <alignment vertical="center"/>
    </xf>
    <xf numFmtId="4" fontId="55" fillId="61" borderId="42" applyNumberFormat="0" applyProtection="0">
      <alignment vertical="center"/>
    </xf>
    <xf numFmtId="4" fontId="53" fillId="61" borderId="42" applyNumberFormat="0" applyProtection="0">
      <alignment horizontal="left" vertical="center" indent="1"/>
    </xf>
    <xf numFmtId="0" fontId="53" fillId="61" borderId="42" applyNumberFormat="0" applyProtection="0">
      <alignment horizontal="left" vertical="top" indent="1"/>
    </xf>
    <xf numFmtId="4" fontId="53" fillId="65" borderId="42" applyNumberFormat="0" applyProtection="0">
      <alignment horizontal="right" vertical="center"/>
    </xf>
    <xf numFmtId="4" fontId="55" fillId="65" borderId="42" applyNumberFormat="0" applyProtection="0">
      <alignment horizontal="right" vertical="center"/>
    </xf>
    <xf numFmtId="4" fontId="53" fillId="62" borderId="42" applyNumberFormat="0" applyProtection="0">
      <alignment horizontal="left" vertical="center" indent="1"/>
    </xf>
    <xf numFmtId="0" fontId="53" fillId="62" borderId="42" applyNumberFormat="0" applyProtection="0">
      <alignment horizontal="left" vertical="top" indent="1"/>
    </xf>
    <xf numFmtId="4" fontId="56" fillId="68" borderId="0" applyNumberFormat="0" applyProtection="0">
      <alignment horizontal="left" vertical="center" indent="1"/>
    </xf>
    <xf numFmtId="4" fontId="57" fillId="65" borderId="42" applyNumberFormat="0" applyProtection="0">
      <alignment horizontal="right" vertical="center"/>
    </xf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36" fillId="8" borderId="33" applyNumberFormat="0" applyFont="0" applyAlignment="0" applyProtection="0"/>
    <xf numFmtId="0" fontId="36" fillId="8" borderId="33" applyNumberFormat="0" applyFont="0" applyAlignment="0" applyProtection="0"/>
    <xf numFmtId="0" fontId="61" fillId="0" borderId="0" applyNumberFormat="0" applyFill="0" applyBorder="0" applyAlignment="0" applyProtection="0"/>
    <xf numFmtId="0" fontId="62" fillId="0" borderId="45" applyNumberFormat="0" applyFill="0" applyAlignment="0" applyProtection="0"/>
    <xf numFmtId="0" fontId="63" fillId="0" borderId="46" applyNumberFormat="0" applyFill="0" applyAlignment="0" applyProtection="0"/>
    <xf numFmtId="0" fontId="64" fillId="0" borderId="47" applyNumberFormat="0" applyFill="0" applyAlignment="0" applyProtection="0"/>
    <xf numFmtId="0" fontId="64" fillId="0" borderId="0" applyNumberFormat="0" applyFill="0" applyBorder="0" applyAlignment="0" applyProtection="0"/>
    <xf numFmtId="0" fontId="65" fillId="69" borderId="0" applyNumberFormat="0" applyBorder="0" applyAlignment="0" applyProtection="0"/>
    <xf numFmtId="0" fontId="66" fillId="70" borderId="0" applyNumberFormat="0" applyBorder="0" applyAlignment="0" applyProtection="0"/>
    <xf numFmtId="0" fontId="67" fillId="71" borderId="0" applyNumberFormat="0" applyBorder="0" applyAlignment="0" applyProtection="0"/>
    <xf numFmtId="0" fontId="68" fillId="72" borderId="48" applyNumberFormat="0" applyAlignment="0" applyProtection="0"/>
    <xf numFmtId="0" fontId="69" fillId="73" borderId="49" applyNumberFormat="0" applyAlignment="0" applyProtection="0"/>
    <xf numFmtId="0" fontId="70" fillId="73" borderId="48" applyNumberFormat="0" applyAlignment="0" applyProtection="0"/>
    <xf numFmtId="0" fontId="71" fillId="0" borderId="50" applyNumberFormat="0" applyFill="0" applyAlignment="0" applyProtection="0"/>
    <xf numFmtId="0" fontId="72" fillId="74" borderId="51" applyNumberFormat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52" applyNumberFormat="0" applyFill="0" applyAlignment="0" applyProtection="0"/>
    <xf numFmtId="0" fontId="76" fillId="75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76" fillId="76" borderId="0" applyNumberFormat="0" applyBorder="0" applyAlignment="0" applyProtection="0"/>
    <xf numFmtId="0" fontId="76" fillId="77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76" fillId="78" borderId="0" applyNumberFormat="0" applyBorder="0" applyAlignment="0" applyProtection="0"/>
    <xf numFmtId="0" fontId="76" fillId="7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76" fillId="80" borderId="0" applyNumberFormat="0" applyBorder="0" applyAlignment="0" applyProtection="0"/>
    <xf numFmtId="0" fontId="76" fillId="81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76" fillId="82" borderId="0" applyNumberFormat="0" applyBorder="0" applyAlignment="0" applyProtection="0"/>
    <xf numFmtId="0" fontId="76" fillId="83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76" fillId="84" borderId="0" applyNumberFormat="0" applyBorder="0" applyAlignment="0" applyProtection="0"/>
    <xf numFmtId="0" fontId="76" fillId="85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76" fillId="86" borderId="0" applyNumberFormat="0" applyBorder="0" applyAlignment="0" applyProtection="0"/>
    <xf numFmtId="0" fontId="2" fillId="0" borderId="0"/>
    <xf numFmtId="0" fontId="4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1" fillId="0" borderId="53" applyNumberFormat="0" applyFill="0" applyAlignment="0" applyProtection="0"/>
    <xf numFmtId="164" fontId="36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6" fillId="0" borderId="0"/>
    <xf numFmtId="0" fontId="2" fillId="0" borderId="0"/>
    <xf numFmtId="0" fontId="2" fillId="0" borderId="0"/>
    <xf numFmtId="0" fontId="4" fillId="0" borderId="0"/>
    <xf numFmtId="164" fontId="2" fillId="0" borderId="0" applyFont="0" applyFill="0" applyBorder="0" applyAlignment="0" applyProtection="0"/>
    <xf numFmtId="0" fontId="77" fillId="25" borderId="0" applyNumberFormat="0" applyBorder="0" applyAlignment="0" applyProtection="0"/>
    <xf numFmtId="0" fontId="77" fillId="29" borderId="0" applyNumberFormat="0" applyBorder="0" applyAlignment="0" applyProtection="0"/>
    <xf numFmtId="0" fontId="77" fillId="27" borderId="0" applyNumberFormat="0" applyBorder="0" applyAlignment="0" applyProtection="0"/>
    <xf numFmtId="0" fontId="77" fillId="26" borderId="0" applyNumberFormat="0" applyBorder="0" applyAlignment="0" applyProtection="0"/>
    <xf numFmtId="0" fontId="77" fillId="22" borderId="0" applyNumberFormat="0" applyBorder="0" applyAlignment="0" applyProtection="0"/>
    <xf numFmtId="0" fontId="77" fillId="28" borderId="0" applyNumberFormat="0" applyBorder="0" applyAlignment="0" applyProtection="0"/>
    <xf numFmtId="0" fontId="77" fillId="24" borderId="0" applyNumberFormat="0" applyBorder="0" applyAlignment="0" applyProtection="0"/>
    <xf numFmtId="0" fontId="77" fillId="24" borderId="0" applyNumberFormat="0" applyBorder="0" applyAlignment="0" applyProtection="0"/>
    <xf numFmtId="164" fontId="4" fillId="0" borderId="0" applyFont="0" applyFill="0" applyBorder="0" applyAlignment="0" applyProtection="0"/>
    <xf numFmtId="0" fontId="77" fillId="21" borderId="0" applyNumberFormat="0" applyBorder="0" applyAlignment="0" applyProtection="0"/>
    <xf numFmtId="0" fontId="77" fillId="23" borderId="0" applyNumberFormat="0" applyBorder="0" applyAlignment="0" applyProtection="0"/>
    <xf numFmtId="0" fontId="77" fillId="27" borderId="0" applyNumberFormat="0" applyBorder="0" applyAlignment="0" applyProtection="0"/>
    <xf numFmtId="0" fontId="77" fillId="30" borderId="0" applyNumberFormat="0" applyBorder="0" applyAlignment="0" applyProtection="0"/>
    <xf numFmtId="0" fontId="78" fillId="31" borderId="0" applyNumberFormat="0" applyBorder="0" applyAlignment="0" applyProtection="0"/>
    <xf numFmtId="0" fontId="78" fillId="28" borderId="0" applyNumberFormat="0" applyBorder="0" applyAlignment="0" applyProtection="0"/>
    <xf numFmtId="0" fontId="78" fillId="29" borderId="0" applyNumberFormat="0" applyBorder="0" applyAlignment="0" applyProtection="0"/>
    <xf numFmtId="0" fontId="78" fillId="32" borderId="0" applyNumberFormat="0" applyBorder="0" applyAlignment="0" applyProtection="0"/>
    <xf numFmtId="0" fontId="78" fillId="33" borderId="0" applyNumberFormat="0" applyBorder="0" applyAlignment="0" applyProtection="0"/>
    <xf numFmtId="0" fontId="78" fillId="34" borderId="0" applyNumberFormat="0" applyBorder="0" applyAlignment="0" applyProtection="0"/>
    <xf numFmtId="0" fontId="78" fillId="35" borderId="0" applyNumberFormat="0" applyBorder="0" applyAlignment="0" applyProtection="0"/>
    <xf numFmtId="0" fontId="78" fillId="40" borderId="0" applyNumberFormat="0" applyBorder="0" applyAlignment="0" applyProtection="0"/>
    <xf numFmtId="0" fontId="78" fillId="45" borderId="0" applyNumberFormat="0" applyBorder="0" applyAlignment="0" applyProtection="0"/>
    <xf numFmtId="0" fontId="78" fillId="32" borderId="0" applyNumberFormat="0" applyBorder="0" applyAlignment="0" applyProtection="0"/>
    <xf numFmtId="0" fontId="78" fillId="33" borderId="0" applyNumberFormat="0" applyBorder="0" applyAlignment="0" applyProtection="0"/>
    <xf numFmtId="0" fontId="78" fillId="51" borderId="0" applyNumberFormat="0" applyBorder="0" applyAlignment="0" applyProtection="0"/>
    <xf numFmtId="0" fontId="79" fillId="22" borderId="0" applyNumberFormat="0" applyBorder="0" applyAlignment="0" applyProtection="0"/>
    <xf numFmtId="0" fontId="80" fillId="55" borderId="34" applyNumberFormat="0" applyAlignment="0" applyProtection="0"/>
    <xf numFmtId="0" fontId="81" fillId="56" borderId="35" applyNumberFormat="0" applyAlignment="0" applyProtection="0"/>
    <xf numFmtId="164" fontId="4" fillId="0" borderId="0" applyFont="0" applyFill="0" applyBorder="0" applyAlignment="0" applyProtection="0"/>
    <xf numFmtId="0" fontId="82" fillId="0" borderId="0" applyNumberFormat="0" applyFill="0" applyBorder="0" applyAlignment="0" applyProtection="0"/>
    <xf numFmtId="0" fontId="83" fillId="23" borderId="0" applyNumberFormat="0" applyBorder="0" applyAlignment="0" applyProtection="0"/>
    <xf numFmtId="0" fontId="84" fillId="0" borderId="36" applyNumberFormat="0" applyFill="0" applyAlignment="0" applyProtection="0"/>
    <xf numFmtId="0" fontId="85" fillId="0" borderId="37" applyNumberFormat="0" applyFill="0" applyAlignment="0" applyProtection="0"/>
    <xf numFmtId="0" fontId="86" fillId="0" borderId="38" applyNumberFormat="0" applyFill="0" applyAlignment="0" applyProtection="0"/>
    <xf numFmtId="0" fontId="86" fillId="0" borderId="0" applyNumberFormat="0" applyFill="0" applyBorder="0" applyAlignment="0" applyProtection="0"/>
    <xf numFmtId="0" fontId="87" fillId="26" borderId="34" applyNumberFormat="0" applyAlignment="0" applyProtection="0"/>
    <xf numFmtId="0" fontId="88" fillId="0" borderId="39" applyNumberFormat="0" applyFill="0" applyAlignment="0" applyProtection="0"/>
    <xf numFmtId="0" fontId="89" fillId="60" borderId="0" applyNumberFormat="0" applyBorder="0" applyAlignment="0" applyProtection="0"/>
    <xf numFmtId="0" fontId="90" fillId="55" borderId="41" applyNumberFormat="0" applyAlignment="0" applyProtection="0"/>
    <xf numFmtId="0" fontId="91" fillId="0" borderId="0" applyNumberFormat="0" applyFill="0" applyBorder="0" applyAlignment="0" applyProtection="0"/>
    <xf numFmtId="0" fontId="92" fillId="0" borderId="53" applyNumberFormat="0" applyFill="0" applyAlignment="0" applyProtection="0"/>
    <xf numFmtId="0" fontId="93" fillId="0" borderId="0" applyNumberFormat="0" applyFill="0" applyBorder="0" applyAlignment="0" applyProtection="0"/>
    <xf numFmtId="0" fontId="4" fillId="0" borderId="0"/>
    <xf numFmtId="0" fontId="53" fillId="62" borderId="0" applyNumberFormat="0" applyBorder="0" applyAlignment="0" applyProtection="0"/>
    <xf numFmtId="0" fontId="53" fillId="28" borderId="0" applyNumberFormat="0" applyBorder="0" applyAlignment="0" applyProtection="0"/>
    <xf numFmtId="0" fontId="53" fillId="61" borderId="0" applyNumberFormat="0" applyBorder="0" applyAlignment="0" applyProtection="0"/>
    <xf numFmtId="0" fontId="53" fillId="67" borderId="0" applyNumberFormat="0" applyBorder="0" applyAlignment="0" applyProtection="0"/>
    <xf numFmtId="0" fontId="53" fillId="27" borderId="0" applyNumberFormat="0" applyBorder="0" applyAlignment="0" applyProtection="0"/>
    <xf numFmtId="0" fontId="53" fillId="22" borderId="0" applyNumberFormat="0" applyBorder="0" applyAlignment="0" applyProtection="0"/>
    <xf numFmtId="0" fontId="53" fillId="66" borderId="0" applyNumberFormat="0" applyBorder="0" applyAlignment="0" applyProtection="0"/>
    <xf numFmtId="0" fontId="53" fillId="28" borderId="0" applyNumberFormat="0" applyBorder="0" applyAlignment="0" applyProtection="0"/>
    <xf numFmtId="0" fontId="53" fillId="45" borderId="0" applyNumberFormat="0" applyBorder="0" applyAlignment="0" applyProtection="0"/>
    <xf numFmtId="0" fontId="53" fillId="55" borderId="0" applyNumberFormat="0" applyBorder="0" applyAlignment="0" applyProtection="0"/>
    <xf numFmtId="0" fontId="53" fillId="66" borderId="0" applyNumberFormat="0" applyBorder="0" applyAlignment="0" applyProtection="0"/>
    <xf numFmtId="0" fontId="53" fillId="26" borderId="0" applyNumberFormat="0" applyBorder="0" applyAlignment="0" applyProtection="0"/>
    <xf numFmtId="0" fontId="94" fillId="66" borderId="0" applyNumberFormat="0" applyBorder="0" applyAlignment="0" applyProtection="0"/>
    <xf numFmtId="0" fontId="94" fillId="28" borderId="0" applyNumberFormat="0" applyBorder="0" applyAlignment="0" applyProtection="0"/>
    <xf numFmtId="0" fontId="94" fillId="45" borderId="0" applyNumberFormat="0" applyBorder="0" applyAlignment="0" applyProtection="0"/>
    <xf numFmtId="0" fontId="94" fillId="55" borderId="0" applyNumberFormat="0" applyBorder="0" applyAlignment="0" applyProtection="0"/>
    <xf numFmtId="0" fontId="94" fillId="66" borderId="0" applyNumberFormat="0" applyBorder="0" applyAlignment="0" applyProtection="0"/>
    <xf numFmtId="0" fontId="94" fillId="26" borderId="0" applyNumberFormat="0" applyBorder="0" applyAlignment="0" applyProtection="0"/>
    <xf numFmtId="0" fontId="37" fillId="39" borderId="0" applyNumberFormat="0" applyBorder="0" applyAlignment="0" applyProtection="0"/>
    <xf numFmtId="0" fontId="37" fillId="44" borderId="0" applyNumberFormat="0" applyBorder="0" applyAlignment="0" applyProtection="0"/>
    <xf numFmtId="0" fontId="37" fillId="43" borderId="0" applyNumberFormat="0" applyBorder="0" applyAlignment="0" applyProtection="0"/>
    <xf numFmtId="0" fontId="37" fillId="49" borderId="0" applyNumberFormat="0" applyBorder="0" applyAlignment="0" applyProtection="0"/>
    <xf numFmtId="0" fontId="37" fillId="50" borderId="0" applyNumberFormat="0" applyBorder="0" applyAlignment="0" applyProtection="0"/>
    <xf numFmtId="0" fontId="37" fillId="54" borderId="0" applyNumberFormat="0" applyBorder="0" applyAlignment="0" applyProtection="0"/>
    <xf numFmtId="0" fontId="95" fillId="42" borderId="0" applyNumberFormat="0" applyBorder="0" applyAlignment="0" applyProtection="0"/>
    <xf numFmtId="0" fontId="96" fillId="87" borderId="34" applyNumberFormat="0" applyAlignment="0" applyProtection="0"/>
    <xf numFmtId="0" fontId="40" fillId="43" borderId="35" applyNumberFormat="0" applyAlignment="0" applyProtection="0"/>
    <xf numFmtId="170" fontId="4" fillId="0" borderId="0" applyFont="0" applyFill="0" applyBorder="0" applyAlignment="0" applyProtection="0"/>
    <xf numFmtId="0" fontId="97" fillId="0" borderId="0" applyNumberFormat="0" applyFill="0" applyBorder="0" applyAlignment="0" applyProtection="0"/>
    <xf numFmtId="0" fontId="43" fillId="88" borderId="0" applyNumberFormat="0" applyBorder="0" applyAlignment="0" applyProtection="0"/>
    <xf numFmtId="0" fontId="98" fillId="0" borderId="54" applyNumberFormat="0" applyFill="0" applyAlignment="0" applyProtection="0"/>
    <xf numFmtId="0" fontId="99" fillId="0" borderId="37" applyNumberFormat="0" applyFill="0" applyAlignment="0" applyProtection="0"/>
    <xf numFmtId="0" fontId="100" fillId="0" borderId="55" applyNumberFormat="0" applyFill="0" applyAlignment="0" applyProtection="0"/>
    <xf numFmtId="0" fontId="100" fillId="0" borderId="0" applyNumberFormat="0" applyFill="0" applyBorder="0" applyAlignment="0" applyProtection="0"/>
    <xf numFmtId="0" fontId="101" fillId="53" borderId="34" applyNumberFormat="0" applyAlignment="0" applyProtection="0"/>
    <xf numFmtId="0" fontId="102" fillId="0" borderId="56" applyNumberFormat="0" applyFill="0" applyAlignment="0" applyProtection="0"/>
    <xf numFmtId="0" fontId="49" fillId="53" borderId="0" applyNumberFormat="0" applyBorder="0" applyAlignment="0" applyProtection="0"/>
    <xf numFmtId="0" fontId="4" fillId="52" borderId="40" applyNumberFormat="0" applyFont="0" applyAlignment="0" applyProtection="0"/>
    <xf numFmtId="0" fontId="50" fillId="87" borderId="41" applyNumberFormat="0" applyAlignment="0" applyProtection="0"/>
    <xf numFmtId="0" fontId="78" fillId="51" borderId="0" applyNumberFormat="0" applyBorder="0" applyAlignment="0" applyProtection="0"/>
    <xf numFmtId="0" fontId="78" fillId="33" borderId="0" applyNumberFormat="0" applyBorder="0" applyAlignment="0" applyProtection="0"/>
    <xf numFmtId="0" fontId="78" fillId="32" borderId="0" applyNumberFormat="0" applyBorder="0" applyAlignment="0" applyProtection="0"/>
    <xf numFmtId="0" fontId="78" fillId="45" borderId="0" applyNumberFormat="0" applyBorder="0" applyAlignment="0" applyProtection="0"/>
    <xf numFmtId="0" fontId="78" fillId="40" borderId="0" applyNumberFormat="0" applyBorder="0" applyAlignment="0" applyProtection="0"/>
    <xf numFmtId="0" fontId="78" fillId="35" borderId="0" applyNumberFormat="0" applyBorder="0" applyAlignment="0" applyProtection="0"/>
    <xf numFmtId="0" fontId="58" fillId="0" borderId="0" applyNumberFormat="0" applyFill="0" applyBorder="0" applyAlignment="0" applyProtection="0"/>
    <xf numFmtId="0" fontId="41" fillId="0" borderId="57" applyNumberFormat="0" applyFill="0" applyAlignment="0" applyProtection="0"/>
    <xf numFmtId="0" fontId="60" fillId="0" borderId="0" applyNumberFormat="0" applyFill="0" applyBorder="0" applyAlignment="0" applyProtection="0"/>
    <xf numFmtId="0" fontId="37" fillId="39" borderId="0" applyNumberFormat="0" applyBorder="0" applyAlignment="0" applyProtection="0"/>
    <xf numFmtId="0" fontId="37" fillId="44" borderId="0" applyNumberFormat="0" applyBorder="0" applyAlignment="0" applyProtection="0"/>
    <xf numFmtId="0" fontId="37" fillId="43" borderId="0" applyNumberFormat="0" applyBorder="0" applyAlignment="0" applyProtection="0"/>
    <xf numFmtId="0" fontId="37" fillId="49" borderId="0" applyNumberFormat="0" applyBorder="0" applyAlignment="0" applyProtection="0"/>
    <xf numFmtId="0" fontId="37" fillId="50" borderId="0" applyNumberFormat="0" applyBorder="0" applyAlignment="0" applyProtection="0"/>
    <xf numFmtId="0" fontId="37" fillId="54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16" fillId="0" borderId="0" applyFill="0" applyBorder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37" fillId="54" borderId="0" applyNumberFormat="0" applyBorder="0" applyAlignment="0" applyProtection="0"/>
    <xf numFmtId="0" fontId="37" fillId="39" borderId="0" applyNumberFormat="0" applyBorder="0" applyAlignment="0" applyProtection="0"/>
    <xf numFmtId="0" fontId="37" fillId="44" borderId="0" applyNumberFormat="0" applyBorder="0" applyAlignment="0" applyProtection="0"/>
    <xf numFmtId="0" fontId="37" fillId="43" borderId="0" applyNumberFormat="0" applyBorder="0" applyAlignment="0" applyProtection="0"/>
    <xf numFmtId="0" fontId="37" fillId="49" borderId="0" applyNumberFormat="0" applyBorder="0" applyAlignment="0" applyProtection="0"/>
    <xf numFmtId="0" fontId="37" fillId="43" borderId="0" applyNumberFormat="0" applyBorder="0" applyAlignment="0" applyProtection="0"/>
    <xf numFmtId="0" fontId="37" fillId="50" borderId="0" applyNumberFormat="0" applyBorder="0" applyAlignment="0" applyProtection="0"/>
    <xf numFmtId="0" fontId="2" fillId="0" borderId="0"/>
    <xf numFmtId="0" fontId="37" fillId="39" borderId="0" applyNumberFormat="0" applyBorder="0" applyAlignment="0" applyProtection="0"/>
    <xf numFmtId="0" fontId="37" fillId="44" borderId="0" applyNumberFormat="0" applyBorder="0" applyAlignment="0" applyProtection="0"/>
    <xf numFmtId="0" fontId="37" fillId="54" borderId="0" applyNumberFormat="0" applyBorder="0" applyAlignment="0" applyProtection="0"/>
    <xf numFmtId="0" fontId="37" fillId="49" borderId="0" applyNumberFormat="0" applyBorder="0" applyAlignment="0" applyProtection="0"/>
    <xf numFmtId="0" fontId="37" fillId="50" borderId="0" applyNumberFormat="0" applyBorder="0" applyAlignment="0" applyProtection="0"/>
    <xf numFmtId="9" fontId="4" fillId="0" borderId="0" applyFont="0" applyFill="0" applyBorder="0" applyAlignment="0" applyProtection="0"/>
    <xf numFmtId="0" fontId="37" fillId="43" borderId="0" applyNumberFormat="0" applyBorder="0" applyAlignment="0" applyProtection="0"/>
    <xf numFmtId="0" fontId="37" fillId="54" borderId="0" applyNumberFormat="0" applyBorder="0" applyAlignment="0" applyProtection="0"/>
    <xf numFmtId="0" fontId="37" fillId="50" borderId="0" applyNumberFormat="0" applyBorder="0" applyAlignment="0" applyProtection="0"/>
    <xf numFmtId="0" fontId="37" fillId="49" borderId="0" applyNumberFormat="0" applyBorder="0" applyAlignment="0" applyProtection="0"/>
    <xf numFmtId="0" fontId="37" fillId="44" borderId="0" applyNumberFormat="0" applyBorder="0" applyAlignment="0" applyProtection="0"/>
    <xf numFmtId="0" fontId="37" fillId="39" borderId="0" applyNumberFormat="0" applyBorder="0" applyAlignment="0" applyProtection="0"/>
    <xf numFmtId="0" fontId="4" fillId="0" borderId="0"/>
    <xf numFmtId="0" fontId="37" fillId="39" borderId="0" applyNumberFormat="0" applyBorder="0" applyAlignment="0" applyProtection="0"/>
    <xf numFmtId="0" fontId="37" fillId="44" borderId="0" applyNumberFormat="0" applyBorder="0" applyAlignment="0" applyProtection="0"/>
    <xf numFmtId="0" fontId="37" fillId="43" borderId="0" applyNumberFormat="0" applyBorder="0" applyAlignment="0" applyProtection="0"/>
    <xf numFmtId="0" fontId="37" fillId="49" borderId="0" applyNumberFormat="0" applyBorder="0" applyAlignment="0" applyProtection="0"/>
    <xf numFmtId="0" fontId="37" fillId="50" borderId="0" applyNumberFormat="0" applyBorder="0" applyAlignment="0" applyProtection="0"/>
    <xf numFmtId="0" fontId="37" fillId="54" borderId="0" applyNumberFormat="0" applyBorder="0" applyAlignment="0" applyProtection="0"/>
    <xf numFmtId="164" fontId="4" fillId="0" borderId="0" applyFont="0" applyFill="0" applyBorder="0" applyAlignment="0" applyProtection="0"/>
    <xf numFmtId="0" fontId="2" fillId="0" borderId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170" fontId="4" fillId="0" borderId="0" applyFont="0" applyFill="0" applyBorder="0" applyAlignment="0" applyProtection="0"/>
    <xf numFmtId="0" fontId="76" fillId="76" borderId="0" applyNumberFormat="0" applyBorder="0" applyAlignment="0" applyProtection="0"/>
    <xf numFmtId="0" fontId="76" fillId="78" borderId="0" applyNumberFormat="0" applyBorder="0" applyAlignment="0" applyProtection="0"/>
    <xf numFmtId="0" fontId="76" fillId="80" borderId="0" applyNumberFormat="0" applyBorder="0" applyAlignment="0" applyProtection="0"/>
    <xf numFmtId="0" fontId="76" fillId="82" borderId="0" applyNumberFormat="0" applyBorder="0" applyAlignment="0" applyProtection="0"/>
    <xf numFmtId="0" fontId="76" fillId="84" borderId="0" applyNumberFormat="0" applyBorder="0" applyAlignment="0" applyProtection="0"/>
    <xf numFmtId="0" fontId="76" fillId="86" borderId="0" applyNumberFormat="0" applyBorder="0" applyAlignment="0" applyProtection="0"/>
    <xf numFmtId="0" fontId="80" fillId="55" borderId="34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87" fillId="26" borderId="34" applyNumberFormat="0" applyAlignment="0" applyProtection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61" borderId="40" applyNumberFormat="0" applyFont="0" applyAlignment="0" applyProtection="0"/>
    <xf numFmtId="0" fontId="90" fillId="55" borderId="41" applyNumberFormat="0" applyAlignment="0" applyProtection="0"/>
    <xf numFmtId="0" fontId="92" fillId="0" borderId="53" applyNumberFormat="0" applyFill="0" applyAlignment="0" applyProtection="0"/>
    <xf numFmtId="0" fontId="76" fillId="75" borderId="0" applyNumberFormat="0" applyBorder="0" applyAlignment="0" applyProtection="0"/>
    <xf numFmtId="0" fontId="76" fillId="77" borderId="0" applyNumberFormat="0" applyBorder="0" applyAlignment="0" applyProtection="0"/>
    <xf numFmtId="0" fontId="76" fillId="79" borderId="0" applyNumberFormat="0" applyBorder="0" applyAlignment="0" applyProtection="0"/>
    <xf numFmtId="0" fontId="76" fillId="81" borderId="0" applyNumberFormat="0" applyBorder="0" applyAlignment="0" applyProtection="0"/>
    <xf numFmtId="0" fontId="76" fillId="83" borderId="0" applyNumberFormat="0" applyBorder="0" applyAlignment="0" applyProtection="0"/>
    <xf numFmtId="0" fontId="76" fillId="85" borderId="0" applyNumberFormat="0" applyBorder="0" applyAlignment="0" applyProtection="0"/>
    <xf numFmtId="0" fontId="2" fillId="8" borderId="33" applyNumberFormat="0" applyFont="0" applyAlignment="0" applyProtection="0"/>
    <xf numFmtId="0" fontId="2" fillId="8" borderId="33" applyNumberFormat="0" applyFont="0" applyAlignment="0" applyProtection="0"/>
    <xf numFmtId="0" fontId="2" fillId="8" borderId="33" applyNumberFormat="0" applyFont="0" applyAlignment="0" applyProtection="0"/>
    <xf numFmtId="0" fontId="2" fillId="8" borderId="33" applyNumberFormat="0" applyFont="0" applyAlignment="0" applyProtection="0"/>
    <xf numFmtId="0" fontId="77" fillId="61" borderId="40" applyNumberFormat="0" applyFont="0" applyAlignment="0" applyProtection="0"/>
    <xf numFmtId="0" fontId="2" fillId="8" borderId="33" applyNumberFormat="0" applyFont="0" applyAlignment="0" applyProtection="0"/>
    <xf numFmtId="0" fontId="70" fillId="73" borderId="48" applyNumberFormat="0" applyAlignment="0" applyProtection="0"/>
    <xf numFmtId="0" fontId="80" fillId="55" borderId="34" applyNumberFormat="0" applyAlignment="0" applyProtection="0"/>
    <xf numFmtId="0" fontId="65" fillId="69" borderId="0" applyNumberFormat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62" fillId="0" borderId="45" applyNumberFormat="0" applyFill="0" applyAlignment="0" applyProtection="0"/>
    <xf numFmtId="0" fontId="63" fillId="0" borderId="46" applyNumberFormat="0" applyFill="0" applyAlignment="0" applyProtection="0"/>
    <xf numFmtId="0" fontId="64" fillId="0" borderId="47" applyNumberFormat="0" applyFill="0" applyAlignment="0" applyProtection="0"/>
    <xf numFmtId="0" fontId="64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7" fillId="71" borderId="0" applyNumberFormat="0" applyBorder="0" applyAlignment="0" applyProtection="0"/>
    <xf numFmtId="0" fontId="75" fillId="0" borderId="52" applyNumberFormat="0" applyFill="0" applyAlignment="0" applyProtection="0"/>
    <xf numFmtId="0" fontId="92" fillId="0" borderId="53" applyNumberFormat="0" applyFill="0" applyAlignment="0" applyProtection="0"/>
    <xf numFmtId="0" fontId="69" fillId="73" borderId="49" applyNumberFormat="0" applyAlignment="0" applyProtection="0"/>
    <xf numFmtId="0" fontId="90" fillId="55" borderId="41" applyNumberFormat="0" applyAlignment="0" applyProtection="0"/>
    <xf numFmtId="0" fontId="68" fillId="72" borderId="48" applyNumberFormat="0" applyAlignment="0" applyProtection="0"/>
    <xf numFmtId="0" fontId="87" fillId="26" borderId="34" applyNumberFormat="0" applyAlignment="0" applyProtection="0"/>
    <xf numFmtId="0" fontId="66" fillId="70" borderId="0" applyNumberFormat="0" applyBorder="0" applyAlignment="0" applyProtection="0"/>
    <xf numFmtId="0" fontId="72" fillId="74" borderId="51" applyNumberFormat="0" applyAlignment="0" applyProtection="0"/>
    <xf numFmtId="0" fontId="71" fillId="0" borderId="50" applyNumberFormat="0" applyFill="0" applyAlignment="0" applyProtection="0"/>
    <xf numFmtId="0" fontId="4" fillId="0" borderId="0"/>
    <xf numFmtId="0" fontId="4" fillId="8" borderId="33" applyNumberFormat="0" applyFont="0" applyAlignment="0" applyProtection="0"/>
    <xf numFmtId="0" fontId="2" fillId="0" borderId="0"/>
    <xf numFmtId="0" fontId="2" fillId="0" borderId="0"/>
    <xf numFmtId="0" fontId="4" fillId="0" borderId="0"/>
    <xf numFmtId="0" fontId="92" fillId="0" borderId="53" applyNumberFormat="0" applyFill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37" fillId="39" borderId="0" applyNumberFormat="0" applyBorder="0" applyAlignment="0" applyProtection="0"/>
    <xf numFmtId="0" fontId="37" fillId="44" borderId="0" applyNumberFormat="0" applyBorder="0" applyAlignment="0" applyProtection="0"/>
    <xf numFmtId="0" fontId="37" fillId="43" borderId="0" applyNumberFormat="0" applyBorder="0" applyAlignment="0" applyProtection="0"/>
    <xf numFmtId="0" fontId="37" fillId="49" borderId="0" applyNumberFormat="0" applyBorder="0" applyAlignment="0" applyProtection="0"/>
    <xf numFmtId="0" fontId="37" fillId="50" borderId="0" applyNumberFormat="0" applyBorder="0" applyAlignment="0" applyProtection="0"/>
    <xf numFmtId="0" fontId="37" fillId="54" borderId="0" applyNumberFormat="0" applyBorder="0" applyAlignment="0" applyProtection="0"/>
    <xf numFmtId="0" fontId="79" fillId="22" borderId="0" applyNumberFormat="0" applyBorder="0" applyAlignment="0" applyProtection="0"/>
    <xf numFmtId="0" fontId="81" fillId="56" borderId="35" applyNumberFormat="0" applyAlignment="0" applyProtection="0"/>
    <xf numFmtId="0" fontId="37" fillId="39" borderId="0" applyNumberFormat="0" applyBorder="0" applyAlignment="0" applyProtection="0"/>
    <xf numFmtId="0" fontId="37" fillId="44" borderId="0" applyNumberFormat="0" applyBorder="0" applyAlignment="0" applyProtection="0"/>
    <xf numFmtId="0" fontId="37" fillId="49" borderId="0" applyNumberFormat="0" applyBorder="0" applyAlignment="0" applyProtection="0"/>
    <xf numFmtId="0" fontId="77" fillId="21" borderId="0" applyNumberFormat="0" applyBorder="0" applyAlignment="0" applyProtection="0"/>
    <xf numFmtId="0" fontId="77" fillId="23" borderId="0" applyNumberFormat="0" applyBorder="0" applyAlignment="0" applyProtection="0"/>
    <xf numFmtId="0" fontId="77" fillId="25" borderId="0" applyNumberFormat="0" applyBorder="0" applyAlignment="0" applyProtection="0"/>
    <xf numFmtId="0" fontId="77" fillId="29" borderId="0" applyNumberFormat="0" applyBorder="0" applyAlignment="0" applyProtection="0"/>
    <xf numFmtId="0" fontId="78" fillId="31" borderId="0" applyNumberFormat="0" applyBorder="0" applyAlignment="0" applyProtection="0"/>
    <xf numFmtId="0" fontId="78" fillId="33" borderId="0" applyNumberFormat="0" applyBorder="0" applyAlignment="0" applyProtection="0"/>
    <xf numFmtId="0" fontId="78" fillId="45" borderId="0" applyNumberFormat="0" applyBorder="0" applyAlignment="0" applyProtection="0"/>
    <xf numFmtId="0" fontId="86" fillId="0" borderId="0" applyNumberFormat="0" applyFill="0" applyBorder="0" applyAlignment="0" applyProtection="0"/>
    <xf numFmtId="0" fontId="4" fillId="61" borderId="40" applyNumberFormat="0" applyFont="0" applyAlignment="0" applyProtection="0"/>
    <xf numFmtId="0" fontId="90" fillId="55" borderId="41" applyNumberFormat="0" applyAlignment="0" applyProtection="0"/>
    <xf numFmtId="0" fontId="85" fillId="0" borderId="37" applyNumberFormat="0" applyFill="0" applyAlignment="0" applyProtection="0"/>
    <xf numFmtId="0" fontId="4" fillId="0" borderId="0"/>
    <xf numFmtId="0" fontId="37" fillId="43" borderId="0" applyNumberFormat="0" applyBorder="0" applyAlignment="0" applyProtection="0"/>
    <xf numFmtId="0" fontId="37" fillId="50" borderId="0" applyNumberFormat="0" applyBorder="0" applyAlignment="0" applyProtection="0"/>
    <xf numFmtId="0" fontId="37" fillId="54" borderId="0" applyNumberFormat="0" applyBorder="0" applyAlignment="0" applyProtection="0"/>
    <xf numFmtId="0" fontId="77" fillId="22" borderId="0" applyNumberFormat="0" applyBorder="0" applyAlignment="0" applyProtection="0"/>
    <xf numFmtId="0" fontId="77" fillId="27" borderId="0" applyNumberFormat="0" applyBorder="0" applyAlignment="0" applyProtection="0"/>
    <xf numFmtId="0" fontId="77" fillId="27" borderId="0" applyNumberFormat="0" applyBorder="0" applyAlignment="0" applyProtection="0"/>
    <xf numFmtId="0" fontId="78" fillId="29" borderId="0" applyNumberFormat="0" applyBorder="0" applyAlignment="0" applyProtection="0"/>
    <xf numFmtId="0" fontId="78" fillId="35" borderId="0" applyNumberFormat="0" applyBorder="0" applyAlignment="0" applyProtection="0"/>
    <xf numFmtId="0" fontId="78" fillId="33" borderId="0" applyNumberFormat="0" applyBorder="0" applyAlignment="0" applyProtection="0"/>
    <xf numFmtId="0" fontId="83" fillId="23" borderId="0" applyNumberFormat="0" applyBorder="0" applyAlignment="0" applyProtection="0"/>
    <xf numFmtId="0" fontId="88" fillId="0" borderId="39" applyNumberFormat="0" applyFill="0" applyAlignment="0" applyProtection="0"/>
    <xf numFmtId="0" fontId="91" fillId="0" borderId="0" applyNumberFormat="0" applyFill="0" applyBorder="0" applyAlignment="0" applyProtection="0"/>
    <xf numFmtId="0" fontId="77" fillId="24" borderId="0" applyNumberFormat="0" applyBorder="0" applyAlignment="0" applyProtection="0"/>
    <xf numFmtId="0" fontId="77" fillId="26" borderId="0" applyNumberFormat="0" applyBorder="0" applyAlignment="0" applyProtection="0"/>
    <xf numFmtId="0" fontId="77" fillId="28" borderId="0" applyNumberFormat="0" applyBorder="0" applyAlignment="0" applyProtection="0"/>
    <xf numFmtId="0" fontId="77" fillId="24" borderId="0" applyNumberFormat="0" applyBorder="0" applyAlignment="0" applyProtection="0"/>
    <xf numFmtId="0" fontId="77" fillId="30" borderId="0" applyNumberFormat="0" applyBorder="0" applyAlignment="0" applyProtection="0"/>
    <xf numFmtId="0" fontId="78" fillId="28" borderId="0" applyNumberFormat="0" applyBorder="0" applyAlignment="0" applyProtection="0"/>
    <xf numFmtId="0" fontId="78" fillId="32" borderId="0" applyNumberFormat="0" applyBorder="0" applyAlignment="0" applyProtection="0"/>
    <xf numFmtId="0" fontId="78" fillId="34" borderId="0" applyNumberFormat="0" applyBorder="0" applyAlignment="0" applyProtection="0"/>
    <xf numFmtId="0" fontId="78" fillId="40" borderId="0" applyNumberFormat="0" applyBorder="0" applyAlignment="0" applyProtection="0"/>
    <xf numFmtId="0" fontId="78" fillId="32" borderId="0" applyNumberFormat="0" applyBorder="0" applyAlignment="0" applyProtection="0"/>
    <xf numFmtId="0" fontId="78" fillId="51" borderId="0" applyNumberFormat="0" applyBorder="0" applyAlignment="0" applyProtection="0"/>
    <xf numFmtId="0" fontId="80" fillId="55" borderId="34" applyNumberFormat="0" applyAlignment="0" applyProtection="0"/>
    <xf numFmtId="0" fontId="82" fillId="0" borderId="0" applyNumberFormat="0" applyFill="0" applyBorder="0" applyAlignment="0" applyProtection="0"/>
    <xf numFmtId="0" fontId="84" fillId="0" borderId="36" applyNumberFormat="0" applyFill="0" applyAlignment="0" applyProtection="0"/>
    <xf numFmtId="0" fontId="86" fillId="0" borderId="38" applyNumberFormat="0" applyFill="0" applyAlignment="0" applyProtection="0"/>
    <xf numFmtId="0" fontId="87" fillId="26" borderId="34" applyNumberFormat="0" applyAlignment="0" applyProtection="0"/>
    <xf numFmtId="0" fontId="89" fillId="60" borderId="0" applyNumberFormat="0" applyBorder="0" applyAlignment="0" applyProtection="0"/>
    <xf numFmtId="0" fontId="92" fillId="0" borderId="53" applyNumberFormat="0" applyFill="0" applyAlignment="0" applyProtection="0"/>
    <xf numFmtId="0" fontId="93" fillId="0" borderId="0" applyNumberFormat="0" applyFill="0" applyBorder="0" applyAlignment="0" applyProtection="0"/>
    <xf numFmtId="170" fontId="4" fillId="0" borderId="0" applyFont="0" applyFill="0" applyBorder="0" applyAlignment="0" applyProtection="0"/>
    <xf numFmtId="0" fontId="78" fillId="35" borderId="0" applyNumberFormat="0" applyBorder="0" applyAlignment="0" applyProtection="0"/>
    <xf numFmtId="0" fontId="78" fillId="40" borderId="0" applyNumberFormat="0" applyBorder="0" applyAlignment="0" applyProtection="0"/>
    <xf numFmtId="0" fontId="78" fillId="45" borderId="0" applyNumberFormat="0" applyBorder="0" applyAlignment="0" applyProtection="0"/>
    <xf numFmtId="0" fontId="78" fillId="32" borderId="0" applyNumberFormat="0" applyBorder="0" applyAlignment="0" applyProtection="0"/>
    <xf numFmtId="0" fontId="78" fillId="33" borderId="0" applyNumberFormat="0" applyBorder="0" applyAlignment="0" applyProtection="0"/>
    <xf numFmtId="0" fontId="78" fillId="51" borderId="0" applyNumberFormat="0" applyBorder="0" applyAlignment="0" applyProtection="0"/>
    <xf numFmtId="0" fontId="37" fillId="50" borderId="0" applyNumberFormat="0" applyBorder="0" applyAlignment="0" applyProtection="0"/>
    <xf numFmtId="0" fontId="37" fillId="39" borderId="0" applyNumberFormat="0" applyBorder="0" applyAlignment="0" applyProtection="0"/>
    <xf numFmtId="0" fontId="37" fillId="44" borderId="0" applyNumberFormat="0" applyBorder="0" applyAlignment="0" applyProtection="0"/>
    <xf numFmtId="0" fontId="37" fillId="43" borderId="0" applyNumberFormat="0" applyBorder="0" applyAlignment="0" applyProtection="0"/>
    <xf numFmtId="0" fontId="37" fillId="39" borderId="0" applyNumberFormat="0" applyBorder="0" applyAlignment="0" applyProtection="0"/>
    <xf numFmtId="0" fontId="37" fillId="44" borderId="0" applyNumberFormat="0" applyBorder="0" applyAlignment="0" applyProtection="0"/>
    <xf numFmtId="0" fontId="37" fillId="49" borderId="0" applyNumberFormat="0" applyBorder="0" applyAlignment="0" applyProtection="0"/>
    <xf numFmtId="0" fontId="37" fillId="43" borderId="0" applyNumberFormat="0" applyBorder="0" applyAlignment="0" applyProtection="0"/>
    <xf numFmtId="0" fontId="37" fillId="39" borderId="0" applyNumberFormat="0" applyBorder="0" applyAlignment="0" applyProtection="0"/>
    <xf numFmtId="0" fontId="37" fillId="50" borderId="0" applyNumberFormat="0" applyBorder="0" applyAlignment="0" applyProtection="0"/>
    <xf numFmtId="0" fontId="37" fillId="49" borderId="0" applyNumberFormat="0" applyBorder="0" applyAlignment="0" applyProtection="0"/>
    <xf numFmtId="0" fontId="37" fillId="44" borderId="0" applyNumberFormat="0" applyBorder="0" applyAlignment="0" applyProtection="0"/>
    <xf numFmtId="0" fontId="37" fillId="50" borderId="0" applyNumberFormat="0" applyBorder="0" applyAlignment="0" applyProtection="0"/>
    <xf numFmtId="0" fontId="37" fillId="54" borderId="0" applyNumberFormat="0" applyBorder="0" applyAlignment="0" applyProtection="0"/>
    <xf numFmtId="0" fontId="37" fillId="43" borderId="0" applyNumberFormat="0" applyBorder="0" applyAlignment="0" applyProtection="0"/>
    <xf numFmtId="0" fontId="37" fillId="54" borderId="0" applyNumberFormat="0" applyBorder="0" applyAlignment="0" applyProtection="0"/>
    <xf numFmtId="0" fontId="37" fillId="49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44" borderId="0" applyNumberFormat="0" applyBorder="0" applyAlignment="0" applyProtection="0"/>
    <xf numFmtId="0" fontId="37" fillId="50" borderId="0" applyNumberFormat="0" applyBorder="0" applyAlignment="0" applyProtection="0"/>
    <xf numFmtId="0" fontId="37" fillId="39" borderId="0" applyNumberFormat="0" applyBorder="0" applyAlignment="0" applyProtection="0"/>
    <xf numFmtId="0" fontId="37" fillId="49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39" borderId="0" applyNumberFormat="0" applyBorder="0" applyAlignment="0" applyProtection="0"/>
    <xf numFmtId="0" fontId="37" fillId="50" borderId="0" applyNumberFormat="0" applyBorder="0" applyAlignment="0" applyProtection="0"/>
    <xf numFmtId="0" fontId="37" fillId="49" borderId="0" applyNumberFormat="0" applyBorder="0" applyAlignment="0" applyProtection="0"/>
    <xf numFmtId="0" fontId="37" fillId="43" borderId="0" applyNumberFormat="0" applyBorder="0" applyAlignment="0" applyProtection="0"/>
    <xf numFmtId="0" fontId="4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7" fillId="21" borderId="0" applyNumberFormat="0" applyBorder="0" applyAlignment="0" applyProtection="0"/>
    <xf numFmtId="0" fontId="77" fillId="22" borderId="0" applyNumberFormat="0" applyBorder="0" applyAlignment="0" applyProtection="0"/>
    <xf numFmtId="0" fontId="77" fillId="23" borderId="0" applyNumberFormat="0" applyBorder="0" applyAlignment="0" applyProtection="0"/>
    <xf numFmtId="0" fontId="77" fillId="24" borderId="0" applyNumberFormat="0" applyBorder="0" applyAlignment="0" applyProtection="0"/>
    <xf numFmtId="0" fontId="77" fillId="25" borderId="0" applyNumberFormat="0" applyBorder="0" applyAlignment="0" applyProtection="0"/>
    <xf numFmtId="0" fontId="77" fillId="26" borderId="0" applyNumberFormat="0" applyBorder="0" applyAlignment="0" applyProtection="0"/>
    <xf numFmtId="0" fontId="77" fillId="27" borderId="0" applyNumberFormat="0" applyBorder="0" applyAlignment="0" applyProtection="0"/>
    <xf numFmtId="0" fontId="77" fillId="28" borderId="0" applyNumberFormat="0" applyBorder="0" applyAlignment="0" applyProtection="0"/>
    <xf numFmtId="0" fontId="77" fillId="29" borderId="0" applyNumberFormat="0" applyBorder="0" applyAlignment="0" applyProtection="0"/>
    <xf numFmtId="0" fontId="77" fillId="24" borderId="0" applyNumberFormat="0" applyBorder="0" applyAlignment="0" applyProtection="0"/>
    <xf numFmtId="0" fontId="77" fillId="27" borderId="0" applyNumberFormat="0" applyBorder="0" applyAlignment="0" applyProtection="0"/>
    <xf numFmtId="0" fontId="77" fillId="30" borderId="0" applyNumberFormat="0" applyBorder="0" applyAlignment="0" applyProtection="0"/>
    <xf numFmtId="0" fontId="78" fillId="31" borderId="0" applyNumberFormat="0" applyBorder="0" applyAlignment="0" applyProtection="0"/>
    <xf numFmtId="0" fontId="78" fillId="28" borderId="0" applyNumberFormat="0" applyBorder="0" applyAlignment="0" applyProtection="0"/>
    <xf numFmtId="0" fontId="78" fillId="29" borderId="0" applyNumberFormat="0" applyBorder="0" applyAlignment="0" applyProtection="0"/>
    <xf numFmtId="0" fontId="78" fillId="32" borderId="0" applyNumberFormat="0" applyBorder="0" applyAlignment="0" applyProtection="0"/>
    <xf numFmtId="0" fontId="78" fillId="33" borderId="0" applyNumberFormat="0" applyBorder="0" applyAlignment="0" applyProtection="0"/>
    <xf numFmtId="0" fontId="78" fillId="34" borderId="0" applyNumberFormat="0" applyBorder="0" applyAlignment="0" applyProtection="0"/>
    <xf numFmtId="0" fontId="37" fillId="39" borderId="0" applyNumberFormat="0" applyBorder="0" applyAlignment="0" applyProtection="0"/>
    <xf numFmtId="0" fontId="37" fillId="44" borderId="0" applyNumberFormat="0" applyBorder="0" applyAlignment="0" applyProtection="0"/>
    <xf numFmtId="0" fontId="37" fillId="43" borderId="0" applyNumberFormat="0" applyBorder="0" applyAlignment="0" applyProtection="0"/>
    <xf numFmtId="0" fontId="37" fillId="49" borderId="0" applyNumberFormat="0" applyBorder="0" applyAlignment="0" applyProtection="0"/>
    <xf numFmtId="0" fontId="37" fillId="50" borderId="0" applyNumberFormat="0" applyBorder="0" applyAlignment="0" applyProtection="0"/>
    <xf numFmtId="0" fontId="37" fillId="54" borderId="0" applyNumberFormat="0" applyBorder="0" applyAlignment="0" applyProtection="0"/>
    <xf numFmtId="171" fontId="4" fillId="0" borderId="0" applyFont="0" applyFill="0" applyBorder="0" applyAlignment="0" applyProtection="0"/>
    <xf numFmtId="0" fontId="37" fillId="54" borderId="0" applyNumberFormat="0" applyBorder="0" applyAlignment="0" applyProtection="0"/>
    <xf numFmtId="0" fontId="37" fillId="50" borderId="0" applyNumberFormat="0" applyBorder="0" applyAlignment="0" applyProtection="0"/>
    <xf numFmtId="0" fontId="37" fillId="49" borderId="0" applyNumberFormat="0" applyBorder="0" applyAlignment="0" applyProtection="0"/>
    <xf numFmtId="0" fontId="37" fillId="43" borderId="0" applyNumberFormat="0" applyBorder="0" applyAlignment="0" applyProtection="0"/>
    <xf numFmtId="0" fontId="78" fillId="35" borderId="0" applyNumberFormat="0" applyBorder="0" applyAlignment="0" applyProtection="0"/>
    <xf numFmtId="0" fontId="78" fillId="40" borderId="0" applyNumberFormat="0" applyBorder="0" applyAlignment="0" applyProtection="0"/>
    <xf numFmtId="0" fontId="78" fillId="45" borderId="0" applyNumberFormat="0" applyBorder="0" applyAlignment="0" applyProtection="0"/>
    <xf numFmtId="0" fontId="78" fillId="32" borderId="0" applyNumberFormat="0" applyBorder="0" applyAlignment="0" applyProtection="0"/>
    <xf numFmtId="0" fontId="78" fillId="33" borderId="0" applyNumberFormat="0" applyBorder="0" applyAlignment="0" applyProtection="0"/>
    <xf numFmtId="0" fontId="78" fillId="51" borderId="0" applyNumberFormat="0" applyBorder="0" applyAlignment="0" applyProtection="0"/>
    <xf numFmtId="0" fontId="37" fillId="39" borderId="0" applyNumberFormat="0" applyBorder="0" applyAlignment="0" applyProtection="0"/>
    <xf numFmtId="0" fontId="83" fillId="23" borderId="0" applyNumberFormat="0" applyBorder="0" applyAlignment="0" applyProtection="0"/>
    <xf numFmtId="0" fontId="9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84" fillId="0" borderId="36" applyNumberFormat="0" applyFill="0" applyAlignment="0" applyProtection="0"/>
    <xf numFmtId="0" fontId="85" fillId="0" borderId="37" applyNumberFormat="0" applyFill="0" applyAlignment="0" applyProtection="0"/>
    <xf numFmtId="0" fontId="86" fillId="0" borderId="38" applyNumberFormat="0" applyFill="0" applyAlignment="0" applyProtection="0"/>
    <xf numFmtId="0" fontId="86" fillId="0" borderId="0" applyNumberFormat="0" applyFill="0" applyBorder="0" applyAlignment="0" applyProtection="0"/>
    <xf numFmtId="0" fontId="89" fillId="60" borderId="0" applyNumberFormat="0" applyBorder="0" applyAlignment="0" applyProtection="0"/>
    <xf numFmtId="0" fontId="79" fillId="22" borderId="0" applyNumberFormat="0" applyBorder="0" applyAlignment="0" applyProtection="0"/>
    <xf numFmtId="0" fontId="81" fillId="56" borderId="35" applyNumberFormat="0" applyAlignment="0" applyProtection="0"/>
    <xf numFmtId="0" fontId="88" fillId="0" borderId="39" applyNumberFormat="0" applyFill="0" applyAlignment="0" applyProtection="0"/>
    <xf numFmtId="170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4" fontId="53" fillId="65" borderId="0" applyNumberFormat="0" applyProtection="0">
      <alignment horizontal="left" vertical="center" indent="1"/>
    </xf>
    <xf numFmtId="4" fontId="53" fillId="62" borderId="0" applyNumberFormat="0" applyProtection="0">
      <alignment horizontal="left" vertical="center" indent="1"/>
    </xf>
    <xf numFmtId="0" fontId="4" fillId="66" borderId="42" applyNumberFormat="0" applyProtection="0">
      <alignment horizontal="left" vertical="center" indent="1"/>
    </xf>
    <xf numFmtId="0" fontId="4" fillId="66" borderId="42" applyNumberFormat="0" applyProtection="0">
      <alignment horizontal="left" vertical="top" indent="1"/>
    </xf>
    <xf numFmtId="0" fontId="4" fillId="62" borderId="42" applyNumberFormat="0" applyProtection="0">
      <alignment horizontal="left" vertical="center" indent="1"/>
    </xf>
    <xf numFmtId="0" fontId="4" fillId="62" borderId="42" applyNumberFormat="0" applyProtection="0">
      <alignment horizontal="left" vertical="top" indent="1"/>
    </xf>
    <xf numFmtId="0" fontId="4" fillId="27" borderId="42" applyNumberFormat="0" applyProtection="0">
      <alignment horizontal="left" vertical="center" indent="1"/>
    </xf>
    <xf numFmtId="0" fontId="4" fillId="27" borderId="42" applyNumberFormat="0" applyProtection="0">
      <alignment horizontal="left" vertical="top" indent="1"/>
    </xf>
    <xf numFmtId="0" fontId="4" fillId="65" borderId="42" applyNumberFormat="0" applyProtection="0">
      <alignment horizontal="left" vertical="center" indent="1"/>
    </xf>
    <xf numFmtId="0" fontId="4" fillId="65" borderId="42" applyNumberFormat="0" applyProtection="0">
      <alignment horizontal="left" vertical="top" indent="1"/>
    </xf>
    <xf numFmtId="0" fontId="4" fillId="67" borderId="44" applyNumberFormat="0">
      <protection locked="0"/>
    </xf>
    <xf numFmtId="0" fontId="37" fillId="44" borderId="0" applyNumberFormat="0" applyBorder="0" applyAlignment="0" applyProtection="0"/>
    <xf numFmtId="0" fontId="37" fillId="39" borderId="0" applyNumberFormat="0" applyBorder="0" applyAlignment="0" applyProtection="0"/>
    <xf numFmtId="0" fontId="37" fillId="44" borderId="0" applyNumberFormat="0" applyBorder="0" applyAlignment="0" applyProtection="0"/>
    <xf numFmtId="0" fontId="37" fillId="43" borderId="0" applyNumberFormat="0" applyBorder="0" applyAlignment="0" applyProtection="0"/>
    <xf numFmtId="0" fontId="37" fillId="49" borderId="0" applyNumberFormat="0" applyBorder="0" applyAlignment="0" applyProtection="0"/>
    <xf numFmtId="0" fontId="37" fillId="50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0" borderId="0" applyNumberFormat="0" applyBorder="0" applyAlignment="0" applyProtection="0"/>
    <xf numFmtId="0" fontId="37" fillId="49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39" borderId="0" applyNumberFormat="0" applyBorder="0" applyAlignment="0" applyProtection="0"/>
    <xf numFmtId="170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7" fillId="39" borderId="0" applyNumberFormat="0" applyBorder="0" applyAlignment="0" applyProtection="0"/>
    <xf numFmtId="0" fontId="37" fillId="44" borderId="0" applyNumberFormat="0" applyBorder="0" applyAlignment="0" applyProtection="0"/>
    <xf numFmtId="0" fontId="37" fillId="43" borderId="0" applyNumberFormat="0" applyBorder="0" applyAlignment="0" applyProtection="0"/>
    <xf numFmtId="0" fontId="2" fillId="0" borderId="0"/>
    <xf numFmtId="0" fontId="37" fillId="49" borderId="0" applyNumberFormat="0" applyBorder="0" applyAlignment="0" applyProtection="0"/>
    <xf numFmtId="0" fontId="37" fillId="50" borderId="0" applyNumberFormat="0" applyBorder="0" applyAlignment="0" applyProtection="0"/>
    <xf numFmtId="0" fontId="37" fillId="5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4" fillId="0" borderId="0"/>
    <xf numFmtId="0" fontId="37" fillId="54" borderId="0" applyNumberFormat="0" applyBorder="0" applyAlignment="0" applyProtection="0"/>
    <xf numFmtId="0" fontId="37" fillId="50" borderId="0" applyNumberFormat="0" applyBorder="0" applyAlignment="0" applyProtection="0"/>
    <xf numFmtId="0" fontId="37" fillId="49" borderId="0" applyNumberFormat="0" applyBorder="0" applyAlignment="0" applyProtection="0"/>
    <xf numFmtId="0" fontId="4" fillId="0" borderId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9" fontId="4" fillId="0" borderId="0" applyFont="0" applyFill="0" applyBorder="0" applyAlignment="0" applyProtection="0"/>
    <xf numFmtId="0" fontId="37" fillId="39" borderId="0" applyNumberFormat="0" applyBorder="0" applyAlignment="0" applyProtection="0"/>
    <xf numFmtId="164" fontId="4" fillId="0" borderId="0" applyFont="0" applyFill="0" applyBorder="0" applyAlignment="0" applyProtection="0"/>
    <xf numFmtId="0" fontId="92" fillId="0" borderId="53" applyNumberFormat="0" applyFill="0" applyAlignment="0" applyProtection="0"/>
    <xf numFmtId="0" fontId="4" fillId="0" borderId="0"/>
    <xf numFmtId="0" fontId="2" fillId="0" borderId="0"/>
    <xf numFmtId="0" fontId="4" fillId="0" borderId="0"/>
    <xf numFmtId="0" fontId="4" fillId="0" borderId="0"/>
    <xf numFmtId="0" fontId="92" fillId="0" borderId="53" applyNumberFormat="0" applyFill="0" applyAlignment="0" applyProtection="0"/>
    <xf numFmtId="0" fontId="4" fillId="0" borderId="0"/>
    <xf numFmtId="164" fontId="2" fillId="0" borderId="0" applyFont="0" applyFill="0" applyBorder="0" applyAlignment="0" applyProtection="0"/>
    <xf numFmtId="0" fontId="2" fillId="0" borderId="0"/>
    <xf numFmtId="9" fontId="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7" fillId="39" borderId="0" applyNumberFormat="0" applyBorder="0" applyAlignment="0" applyProtection="0"/>
    <xf numFmtId="0" fontId="37" fillId="44" borderId="0" applyNumberFormat="0" applyBorder="0" applyAlignment="0" applyProtection="0"/>
    <xf numFmtId="0" fontId="37" fillId="43" borderId="0" applyNumberFormat="0" applyBorder="0" applyAlignment="0" applyProtection="0"/>
    <xf numFmtId="0" fontId="37" fillId="49" borderId="0" applyNumberFormat="0" applyBorder="0" applyAlignment="0" applyProtection="0"/>
    <xf numFmtId="0" fontId="37" fillId="50" borderId="0" applyNumberFormat="0" applyBorder="0" applyAlignment="0" applyProtection="0"/>
    <xf numFmtId="0" fontId="37" fillId="54" borderId="0" applyNumberFormat="0" applyBorder="0" applyAlignment="0" applyProtection="0"/>
    <xf numFmtId="0" fontId="37" fillId="39" borderId="0" applyNumberFormat="0" applyBorder="0" applyAlignment="0" applyProtection="0"/>
    <xf numFmtId="0" fontId="37" fillId="44" borderId="0" applyNumberFormat="0" applyBorder="0" applyAlignment="0" applyProtection="0"/>
    <xf numFmtId="0" fontId="37" fillId="43" borderId="0" applyNumberFormat="0" applyBorder="0" applyAlignment="0" applyProtection="0"/>
    <xf numFmtId="0" fontId="37" fillId="49" borderId="0" applyNumberFormat="0" applyBorder="0" applyAlignment="0" applyProtection="0"/>
    <xf numFmtId="0" fontId="37" fillId="50" borderId="0" applyNumberFormat="0" applyBorder="0" applyAlignment="0" applyProtection="0"/>
    <xf numFmtId="0" fontId="37" fillId="54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9" borderId="0" applyNumberFormat="0" applyBorder="0" applyAlignment="0" applyProtection="0"/>
    <xf numFmtId="0" fontId="37" fillId="50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0" borderId="0" applyNumberFormat="0" applyBorder="0" applyAlignment="0" applyProtection="0"/>
    <xf numFmtId="0" fontId="37" fillId="49" borderId="0" applyNumberFormat="0" applyBorder="0" applyAlignment="0" applyProtection="0"/>
    <xf numFmtId="0" fontId="37" fillId="54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49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3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49" borderId="0" applyNumberFormat="0" applyBorder="0" applyAlignment="0" applyProtection="0"/>
    <xf numFmtId="0" fontId="37" fillId="50" borderId="0" applyNumberFormat="0" applyBorder="0" applyAlignment="0" applyProtection="0"/>
    <xf numFmtId="0" fontId="37" fillId="39" borderId="0" applyNumberFormat="0" applyBorder="0" applyAlignment="0" applyProtection="0"/>
    <xf numFmtId="0" fontId="37" fillId="44" borderId="0" applyNumberFormat="0" applyBorder="0" applyAlignment="0" applyProtection="0"/>
    <xf numFmtId="0" fontId="37" fillId="49" borderId="0" applyNumberFormat="0" applyBorder="0" applyAlignment="0" applyProtection="0"/>
    <xf numFmtId="0" fontId="37" fillId="44" borderId="0" applyNumberFormat="0" applyBorder="0" applyAlignment="0" applyProtection="0"/>
    <xf numFmtId="0" fontId="37" fillId="54" borderId="0" applyNumberFormat="0" applyBorder="0" applyAlignment="0" applyProtection="0"/>
    <xf numFmtId="0" fontId="37" fillId="43" borderId="0" applyNumberFormat="0" applyBorder="0" applyAlignment="0" applyProtection="0"/>
    <xf numFmtId="0" fontId="37" fillId="54" borderId="0" applyNumberFormat="0" applyBorder="0" applyAlignment="0" applyProtection="0"/>
    <xf numFmtId="0" fontId="37" fillId="39" borderId="0" applyNumberFormat="0" applyBorder="0" applyAlignment="0" applyProtection="0"/>
    <xf numFmtId="0" fontId="37" fillId="44" borderId="0" applyNumberFormat="0" applyBorder="0" applyAlignment="0" applyProtection="0"/>
    <xf numFmtId="0" fontId="37" fillId="43" borderId="0" applyNumberFormat="0" applyBorder="0" applyAlignment="0" applyProtection="0"/>
    <xf numFmtId="0" fontId="37" fillId="49" borderId="0" applyNumberFormat="0" applyBorder="0" applyAlignment="0" applyProtection="0"/>
    <xf numFmtId="0" fontId="37" fillId="50" borderId="0" applyNumberFormat="0" applyBorder="0" applyAlignment="0" applyProtection="0"/>
    <xf numFmtId="0" fontId="37" fillId="54" borderId="0" applyNumberFormat="0" applyBorder="0" applyAlignment="0" applyProtection="0"/>
    <xf numFmtId="0" fontId="37" fillId="39" borderId="0" applyNumberFormat="0" applyBorder="0" applyAlignment="0" applyProtection="0"/>
    <xf numFmtId="0" fontId="37" fillId="44" borderId="0" applyNumberFormat="0" applyBorder="0" applyAlignment="0" applyProtection="0"/>
    <xf numFmtId="0" fontId="37" fillId="39" borderId="0" applyNumberFormat="0" applyBorder="0" applyAlignment="0" applyProtection="0"/>
    <xf numFmtId="0" fontId="37" fillId="44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0" fontId="37" fillId="50" borderId="0" applyNumberFormat="0" applyBorder="0" applyAlignment="0" applyProtection="0"/>
    <xf numFmtId="0" fontId="4" fillId="0" borderId="0"/>
    <xf numFmtId="0" fontId="37" fillId="49" borderId="0" applyNumberFormat="0" applyBorder="0" applyAlignment="0" applyProtection="0"/>
    <xf numFmtId="9" fontId="4" fillId="0" borderId="0" applyFont="0" applyFill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39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164" fontId="4" fillId="0" borderId="0" applyFont="0" applyFill="0" applyBorder="0" applyAlignment="0" applyProtection="0"/>
    <xf numFmtId="0" fontId="37" fillId="54" borderId="0" applyNumberFormat="0" applyBorder="0" applyAlignment="0" applyProtection="0"/>
    <xf numFmtId="0" fontId="37" fillId="49" borderId="0" applyNumberFormat="0" applyBorder="0" applyAlignment="0" applyProtection="0"/>
    <xf numFmtId="0" fontId="37" fillId="39" borderId="0" applyNumberFormat="0" applyBorder="0" applyAlignment="0" applyProtection="0"/>
    <xf numFmtId="0" fontId="37" fillId="54" borderId="0" applyNumberFormat="0" applyBorder="0" applyAlignment="0" applyProtection="0"/>
    <xf numFmtId="0" fontId="37" fillId="50" borderId="0" applyNumberFormat="0" applyBorder="0" applyAlignment="0" applyProtection="0"/>
    <xf numFmtId="0" fontId="37" fillId="49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39" borderId="0" applyNumberFormat="0" applyBorder="0" applyAlignment="0" applyProtection="0"/>
    <xf numFmtId="164" fontId="4" fillId="0" borderId="0" applyFont="0" applyFill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50" borderId="0" applyNumberFormat="0" applyBorder="0" applyAlignment="0" applyProtection="0"/>
    <xf numFmtId="0" fontId="37" fillId="39" borderId="0" applyNumberFormat="0" applyBorder="0" applyAlignment="0" applyProtection="0"/>
    <xf numFmtId="0" fontId="37" fillId="44" borderId="0" applyNumberFormat="0" applyBorder="0" applyAlignment="0" applyProtection="0"/>
    <xf numFmtId="0" fontId="37" fillId="43" borderId="0" applyNumberFormat="0" applyBorder="0" applyAlignment="0" applyProtection="0"/>
    <xf numFmtId="0" fontId="37" fillId="49" borderId="0" applyNumberFormat="0" applyBorder="0" applyAlignment="0" applyProtection="0"/>
    <xf numFmtId="0" fontId="37" fillId="50" borderId="0" applyNumberFormat="0" applyBorder="0" applyAlignment="0" applyProtection="0"/>
    <xf numFmtId="0" fontId="37" fillId="54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44" borderId="0" applyNumberFormat="0" applyBorder="0" applyAlignment="0" applyProtection="0"/>
    <xf numFmtId="0" fontId="37" fillId="44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9" borderId="0" applyNumberFormat="0" applyBorder="0" applyAlignment="0" applyProtection="0"/>
    <xf numFmtId="0" fontId="37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50" borderId="0" applyNumberFormat="0" applyBorder="0" applyAlignment="0" applyProtection="0"/>
    <xf numFmtId="0" fontId="37" fillId="49" borderId="0" applyNumberFormat="0" applyBorder="0" applyAlignment="0" applyProtection="0"/>
    <xf numFmtId="0" fontId="37" fillId="54" borderId="0" applyNumberFormat="0" applyBorder="0" applyAlignment="0" applyProtection="0"/>
    <xf numFmtId="0" fontId="37" fillId="49" borderId="0" applyNumberFormat="0" applyBorder="0" applyAlignment="0" applyProtection="0"/>
    <xf numFmtId="0" fontId="37" fillId="50" borderId="0" applyNumberFormat="0" applyBorder="0" applyAlignment="0" applyProtection="0"/>
    <xf numFmtId="0" fontId="37" fillId="50" borderId="0" applyNumberFormat="0" applyBorder="0" applyAlignment="0" applyProtection="0"/>
    <xf numFmtId="0" fontId="37" fillId="49" borderId="0" applyNumberFormat="0" applyBorder="0" applyAlignment="0" applyProtection="0"/>
    <xf numFmtId="0" fontId="37" fillId="54" borderId="0" applyNumberFormat="0" applyBorder="0" applyAlignment="0" applyProtection="0"/>
    <xf numFmtId="0" fontId="37" fillId="50" borderId="0" applyNumberFormat="0" applyBorder="0" applyAlignment="0" applyProtection="0"/>
    <xf numFmtId="0" fontId="37" fillId="43" borderId="0" applyNumberFormat="0" applyBorder="0" applyAlignment="0" applyProtection="0"/>
    <xf numFmtId="0" fontId="37" fillId="49" borderId="0" applyNumberFormat="0" applyBorder="0" applyAlignment="0" applyProtection="0"/>
    <xf numFmtId="0" fontId="37" fillId="44" borderId="0" applyNumberFormat="0" applyBorder="0" applyAlignment="0" applyProtection="0"/>
    <xf numFmtId="0" fontId="37" fillId="43" borderId="0" applyNumberFormat="0" applyBorder="0" applyAlignment="0" applyProtection="0"/>
    <xf numFmtId="0" fontId="37" fillId="39" borderId="0" applyNumberFormat="0" applyBorder="0" applyAlignment="0" applyProtection="0"/>
    <xf numFmtId="0" fontId="37" fillId="44" borderId="0" applyNumberFormat="0" applyBorder="0" applyAlignment="0" applyProtection="0"/>
    <xf numFmtId="0" fontId="37" fillId="39" borderId="0" applyNumberFormat="0" applyBorder="0" applyAlignment="0" applyProtection="0"/>
    <xf numFmtId="0" fontId="37" fillId="54" borderId="0" applyNumberFormat="0" applyBorder="0" applyAlignment="0" applyProtection="0"/>
    <xf numFmtId="0" fontId="37" fillId="50" borderId="0" applyNumberFormat="0" applyBorder="0" applyAlignment="0" applyProtection="0"/>
    <xf numFmtId="0" fontId="37" fillId="54" borderId="0" applyNumberFormat="0" applyBorder="0" applyAlignment="0" applyProtection="0"/>
    <xf numFmtId="0" fontId="37" fillId="54" borderId="0" applyNumberFormat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78" fillId="35" borderId="0" applyNumberFormat="0" applyBorder="0" applyAlignment="0" applyProtection="0"/>
    <xf numFmtId="0" fontId="78" fillId="40" borderId="0" applyNumberFormat="0" applyBorder="0" applyAlignment="0" applyProtection="0"/>
    <xf numFmtId="0" fontId="78" fillId="45" borderId="0" applyNumberFormat="0" applyBorder="0" applyAlignment="0" applyProtection="0"/>
    <xf numFmtId="0" fontId="78" fillId="32" borderId="0" applyNumberFormat="0" applyBorder="0" applyAlignment="0" applyProtection="0"/>
    <xf numFmtId="0" fontId="78" fillId="33" borderId="0" applyNumberFormat="0" applyBorder="0" applyAlignment="0" applyProtection="0"/>
    <xf numFmtId="0" fontId="78" fillId="51" borderId="0" applyNumberFormat="0" applyBorder="0" applyAlignment="0" applyProtection="0"/>
    <xf numFmtId="43" fontId="4" fillId="0" borderId="0" applyFont="0" applyFill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33" applyNumberFormat="0" applyFont="0" applyAlignment="0" applyProtection="0"/>
    <xf numFmtId="0" fontId="1" fillId="8" borderId="33" applyNumberFormat="0" applyFont="0" applyAlignment="0" applyProtection="0"/>
    <xf numFmtId="0" fontId="1" fillId="8" borderId="33" applyNumberFormat="0" applyFont="0" applyAlignment="0" applyProtection="0"/>
    <xf numFmtId="0" fontId="1" fillId="8" borderId="33" applyNumberFormat="0" applyFont="0" applyAlignment="0" applyProtection="0"/>
    <xf numFmtId="0" fontId="1" fillId="8" borderId="33" applyNumberFormat="0" applyFont="0" applyAlignment="0" applyProtection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35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4" borderId="0" applyNumberFormat="0" applyBorder="0" applyAlignment="0" applyProtection="0"/>
    <xf numFmtId="0" fontId="35" fillId="27" borderId="0" applyNumberFormat="0" applyBorder="0" applyAlignment="0" applyProtection="0"/>
    <xf numFmtId="0" fontId="35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37" fillId="40" borderId="0" applyNumberFormat="0" applyBorder="0" applyAlignment="0" applyProtection="0"/>
    <xf numFmtId="0" fontId="37" fillId="45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51" borderId="0" applyNumberFormat="0" applyBorder="0" applyAlignment="0" applyProtection="0"/>
    <xf numFmtId="0" fontId="38" fillId="22" borderId="0" applyNumberFormat="0" applyBorder="0" applyAlignment="0" applyProtection="0"/>
    <xf numFmtId="0" fontId="39" fillId="55" borderId="34" applyNumberFormat="0" applyAlignment="0" applyProtection="0"/>
    <xf numFmtId="0" fontId="40" fillId="56" borderId="35" applyNumberFormat="0" applyAlignment="0" applyProtection="0"/>
    <xf numFmtId="164" fontId="4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3" fillId="23" borderId="0" applyNumberFormat="0" applyBorder="0" applyAlignment="0" applyProtection="0"/>
    <xf numFmtId="0" fontId="44" fillId="0" borderId="36" applyNumberFormat="0" applyFill="0" applyAlignment="0" applyProtection="0"/>
    <xf numFmtId="0" fontId="45" fillId="0" borderId="37" applyNumberFormat="0" applyFill="0" applyAlignment="0" applyProtection="0"/>
    <xf numFmtId="0" fontId="46" fillId="0" borderId="38" applyNumberFormat="0" applyFill="0" applyAlignment="0" applyProtection="0"/>
    <xf numFmtId="0" fontId="46" fillId="0" borderId="0" applyNumberFormat="0" applyFill="0" applyBorder="0" applyAlignment="0" applyProtection="0"/>
    <xf numFmtId="0" fontId="47" fillId="26" borderId="34" applyNumberFormat="0" applyAlignment="0" applyProtection="0"/>
    <xf numFmtId="0" fontId="48" fillId="0" borderId="39" applyNumberFormat="0" applyFill="0" applyAlignment="0" applyProtection="0"/>
    <xf numFmtId="0" fontId="49" fillId="60" borderId="0" applyNumberFormat="0" applyBorder="0" applyAlignment="0" applyProtection="0"/>
    <xf numFmtId="0" fontId="4" fillId="0" borderId="0"/>
    <xf numFmtId="0" fontId="50" fillId="55" borderId="41" applyNumberFormat="0" applyAlignment="0" applyProtection="0"/>
    <xf numFmtId="9" fontId="4" fillId="0" borderId="0" applyFont="0" applyFill="0" applyBorder="0" applyAlignment="0" applyProtection="0"/>
    <xf numFmtId="0" fontId="37" fillId="32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40" borderId="0" applyNumberFormat="0" applyBorder="0" applyAlignment="0" applyProtection="0"/>
    <xf numFmtId="0" fontId="37" fillId="45" borderId="0" applyNumberFormat="0" applyBorder="0" applyAlignment="0" applyProtection="0"/>
    <xf numFmtId="0" fontId="59" fillId="0" borderId="0" applyNumberFormat="0" applyFill="0" applyBorder="0" applyAlignment="0" applyProtection="0"/>
    <xf numFmtId="0" fontId="41" fillId="0" borderId="53" applyNumberFormat="0" applyFill="0" applyAlignment="0" applyProtection="0"/>
    <xf numFmtId="0" fontId="36" fillId="9" borderId="0" applyNumberFormat="0" applyBorder="0" applyAlignment="0" applyProtection="0"/>
    <xf numFmtId="0" fontId="36" fillId="11" borderId="0" applyNumberFormat="0" applyBorder="0" applyAlignment="0" applyProtection="0"/>
    <xf numFmtId="0" fontId="36" fillId="13" borderId="0" applyNumberFormat="0" applyBorder="0" applyAlignment="0" applyProtection="0"/>
    <xf numFmtId="0" fontId="36" fillId="15" borderId="0" applyNumberFormat="0" applyBorder="0" applyAlignment="0" applyProtection="0"/>
    <xf numFmtId="0" fontId="36" fillId="17" borderId="0" applyNumberFormat="0" applyBorder="0" applyAlignment="0" applyProtection="0"/>
    <xf numFmtId="0" fontId="36" fillId="19" borderId="0" applyNumberFormat="0" applyBorder="0" applyAlignment="0" applyProtection="0"/>
    <xf numFmtId="0" fontId="36" fillId="10" borderId="0" applyNumberFormat="0" applyBorder="0" applyAlignment="0" applyProtection="0"/>
    <xf numFmtId="0" fontId="36" fillId="12" borderId="0" applyNumberFormat="0" applyBorder="0" applyAlignment="0" applyProtection="0"/>
    <xf numFmtId="0" fontId="36" fillId="14" borderId="0" applyNumberFormat="0" applyBorder="0" applyAlignment="0" applyProtection="0"/>
    <xf numFmtId="0" fontId="36" fillId="16" borderId="0" applyNumberFormat="0" applyBorder="0" applyAlignment="0" applyProtection="0"/>
    <xf numFmtId="0" fontId="36" fillId="18" borderId="0" applyNumberFormat="0" applyBorder="0" applyAlignment="0" applyProtection="0"/>
    <xf numFmtId="0" fontId="36" fillId="20" borderId="0" applyNumberFormat="0" applyBorder="0" applyAlignment="0" applyProtection="0"/>
    <xf numFmtId="164" fontId="3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6" fillId="0" borderId="0"/>
    <xf numFmtId="0" fontId="36" fillId="8" borderId="33" applyNumberFormat="0" applyFont="0" applyAlignment="0" applyProtection="0"/>
    <xf numFmtId="0" fontId="36" fillId="8" borderId="33" applyNumberFormat="0" applyFont="0" applyAlignment="0" applyProtection="0"/>
    <xf numFmtId="164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37" fillId="32" borderId="0" applyNumberFormat="0" applyBorder="0" applyAlignment="0" applyProtection="0"/>
    <xf numFmtId="0" fontId="4" fillId="0" borderId="0"/>
    <xf numFmtId="0" fontId="4" fillId="0" borderId="0"/>
    <xf numFmtId="0" fontId="4" fillId="61" borderId="40" applyNumberFormat="0" applyFont="0" applyAlignment="0" applyProtection="0"/>
    <xf numFmtId="0" fontId="4" fillId="61" borderId="40" applyNumberFormat="0" applyFont="0" applyAlignment="0" applyProtection="0"/>
    <xf numFmtId="0" fontId="4" fillId="61" borderId="40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61" borderId="40" applyNumberFormat="0" applyFont="0" applyAlignment="0" applyProtection="0"/>
    <xf numFmtId="164" fontId="1" fillId="0" borderId="0" applyFont="0" applyFill="0" applyBorder="0" applyAlignment="0" applyProtection="0"/>
    <xf numFmtId="0" fontId="36" fillId="0" borderId="0"/>
    <xf numFmtId="0" fontId="41" fillId="0" borderId="53" applyNumberFormat="0" applyFill="0" applyAlignment="0" applyProtection="0"/>
    <xf numFmtId="0" fontId="37" fillId="35" borderId="0" applyNumberFormat="0" applyBorder="0" applyAlignment="0" applyProtection="0"/>
    <xf numFmtId="0" fontId="37" fillId="51" borderId="0" applyNumberFormat="0" applyBorder="0" applyAlignment="0" applyProtection="0"/>
    <xf numFmtId="0" fontId="1" fillId="0" borderId="0"/>
    <xf numFmtId="0" fontId="4" fillId="0" borderId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  <xf numFmtId="0" fontId="4" fillId="0" borderId="0"/>
    <xf numFmtId="0" fontId="37" fillId="5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51" borderId="0" applyNumberFormat="0" applyBorder="0" applyAlignment="0" applyProtection="0"/>
    <xf numFmtId="0" fontId="1" fillId="0" borderId="0"/>
    <xf numFmtId="0" fontId="1" fillId="8" borderId="33" applyNumberFormat="0" applyFont="0" applyAlignment="0" applyProtection="0"/>
    <xf numFmtId="0" fontId="1" fillId="8" borderId="33" applyNumberFormat="0" applyFont="0" applyAlignment="0" applyProtection="0"/>
    <xf numFmtId="0" fontId="1" fillId="8" borderId="33" applyNumberFormat="0" applyFont="0" applyAlignment="0" applyProtection="0"/>
    <xf numFmtId="0" fontId="37" fillId="32" borderId="0" applyNumberFormat="0" applyBorder="0" applyAlignment="0" applyProtection="0"/>
    <xf numFmtId="0" fontId="77" fillId="61" borderId="40" applyNumberFormat="0" applyFont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0" borderId="0" applyNumberFormat="0" applyBorder="0" applyAlignment="0" applyProtection="0"/>
    <xf numFmtId="0" fontId="37" fillId="51" borderId="0" applyNumberFormat="0" applyBorder="0" applyAlignment="0" applyProtection="0"/>
    <xf numFmtId="0" fontId="1" fillId="0" borderId="0"/>
    <xf numFmtId="0" fontId="4" fillId="0" borderId="0"/>
    <xf numFmtId="0" fontId="37" fillId="45" borderId="0" applyNumberFormat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37" fillId="33" borderId="0" applyNumberFormat="0" applyBorder="0" applyAlignment="0" applyProtection="0"/>
    <xf numFmtId="0" fontId="37" fillId="35" borderId="0" applyNumberFormat="0" applyBorder="0" applyAlignment="0" applyProtection="0"/>
    <xf numFmtId="0" fontId="37" fillId="45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7" fillId="33" borderId="0" applyNumberFormat="0" applyBorder="0" applyAlignment="0" applyProtection="0"/>
    <xf numFmtId="0" fontId="37" fillId="32" borderId="0" applyNumberFormat="0" applyBorder="0" applyAlignment="0" applyProtection="0"/>
    <xf numFmtId="0" fontId="4" fillId="0" borderId="0"/>
    <xf numFmtId="0" fontId="37" fillId="40" borderId="0" applyNumberFormat="0" applyBorder="0" applyAlignment="0" applyProtection="0"/>
    <xf numFmtId="9" fontId="4" fillId="0" borderId="0" applyFont="0" applyFill="0" applyBorder="0" applyAlignment="0" applyProtection="0"/>
    <xf numFmtId="0" fontId="37" fillId="33" borderId="0" applyNumberFormat="0" applyBorder="0" applyAlignment="0" applyProtection="0"/>
    <xf numFmtId="0" fontId="4" fillId="0" borderId="0"/>
    <xf numFmtId="0" fontId="37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1" fillId="8" borderId="33" applyNumberFormat="0" applyFont="0" applyAlignment="0" applyProtection="0"/>
    <xf numFmtId="9" fontId="4" fillId="0" borderId="0" applyFont="0" applyFill="0" applyBorder="0" applyAlignment="0" applyProtection="0"/>
    <xf numFmtId="0" fontId="37" fillId="51" borderId="0" applyNumberFormat="0" applyBorder="0" applyAlignment="0" applyProtection="0"/>
    <xf numFmtId="0" fontId="37" fillId="32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51" borderId="0" applyNumberFormat="0" applyBorder="0" applyAlignment="0" applyProtection="0"/>
    <xf numFmtId="164" fontId="1" fillId="0" borderId="0" applyFont="0" applyFill="0" applyBorder="0" applyAlignment="0" applyProtection="0"/>
    <xf numFmtId="0" fontId="37" fillId="33" borderId="0" applyNumberFormat="0" applyBorder="0" applyAlignment="0" applyProtection="0"/>
    <xf numFmtId="0" fontId="37" fillId="35" borderId="0" applyNumberFormat="0" applyBorder="0" applyAlignment="0" applyProtection="0"/>
    <xf numFmtId="0" fontId="4" fillId="0" borderId="0"/>
    <xf numFmtId="0" fontId="37" fillId="40" borderId="0" applyNumberFormat="0" applyBorder="0" applyAlignment="0" applyProtection="0"/>
    <xf numFmtId="0" fontId="37" fillId="33" borderId="0" applyNumberFormat="0" applyBorder="0" applyAlignment="0" applyProtection="0"/>
    <xf numFmtId="164" fontId="1" fillId="0" borderId="0" applyFont="0" applyFill="0" applyBorder="0" applyAlignment="0" applyProtection="0"/>
    <xf numFmtId="0" fontId="37" fillId="40" borderId="0" applyNumberFormat="0" applyBorder="0" applyAlignment="0" applyProtection="0"/>
    <xf numFmtId="0" fontId="37" fillId="32" borderId="0" applyNumberFormat="0" applyBorder="0" applyAlignment="0" applyProtection="0"/>
    <xf numFmtId="9" fontId="1" fillId="0" borderId="0" applyFont="0" applyFill="0" applyBorder="0" applyAlignment="0" applyProtection="0"/>
    <xf numFmtId="0" fontId="37" fillId="45" borderId="0" applyNumberFormat="0" applyBorder="0" applyAlignment="0" applyProtection="0"/>
    <xf numFmtId="0" fontId="37" fillId="33" borderId="0" applyNumberFormat="0" applyBorder="0" applyAlignment="0" applyProtection="0"/>
    <xf numFmtId="0" fontId="37" fillId="45" borderId="0" applyNumberFormat="0" applyBorder="0" applyAlignment="0" applyProtection="0"/>
    <xf numFmtId="0" fontId="1" fillId="0" borderId="0"/>
    <xf numFmtId="0" fontId="37" fillId="35" borderId="0" applyNumberFormat="0" applyBorder="0" applyAlignment="0" applyProtection="0"/>
    <xf numFmtId="0" fontId="78" fillId="51" borderId="0" applyNumberFormat="0" applyBorder="0" applyAlignment="0" applyProtection="0"/>
    <xf numFmtId="0" fontId="78" fillId="45" borderId="0" applyNumberFormat="0" applyBorder="0" applyAlignment="0" applyProtection="0"/>
    <xf numFmtId="0" fontId="78" fillId="33" borderId="0" applyNumberFormat="0" applyBorder="0" applyAlignment="0" applyProtection="0"/>
    <xf numFmtId="0" fontId="78" fillId="40" borderId="0" applyNumberFormat="0" applyBorder="0" applyAlignment="0" applyProtection="0"/>
    <xf numFmtId="0" fontId="78" fillId="32" borderId="0" applyNumberFormat="0" applyBorder="0" applyAlignment="0" applyProtection="0"/>
    <xf numFmtId="0" fontId="78" fillId="35" borderId="0" applyNumberFormat="0" applyBorder="0" applyAlignment="0" applyProtection="0"/>
    <xf numFmtId="0" fontId="4" fillId="61" borderId="40" applyNumberFormat="0" applyFont="0" applyAlignment="0" applyProtection="0"/>
    <xf numFmtId="0" fontId="4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37" fillId="51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3" borderId="0" applyNumberFormat="0" applyBorder="0" applyAlignment="0" applyProtection="0"/>
    <xf numFmtId="0" fontId="37" fillId="32" borderId="0" applyNumberFormat="0" applyBorder="0" applyAlignment="0" applyProtection="0"/>
    <xf numFmtId="0" fontId="37" fillId="35" borderId="0" applyNumberFormat="0" applyBorder="0" applyAlignment="0" applyProtection="0"/>
    <xf numFmtId="0" fontId="37" fillId="40" borderId="0" applyNumberFormat="0" applyBorder="0" applyAlignment="0" applyProtection="0"/>
    <xf numFmtId="0" fontId="37" fillId="45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1" fillId="18" borderId="0" applyNumberFormat="0" applyBorder="0" applyAlignment="0" applyProtection="0"/>
    <xf numFmtId="0" fontId="37" fillId="51" borderId="0" applyNumberFormat="0" applyBorder="0" applyAlignment="0" applyProtection="0"/>
    <xf numFmtId="0" fontId="37" fillId="45" borderId="0" applyNumberFormat="0" applyBorder="0" applyAlignment="0" applyProtection="0"/>
    <xf numFmtId="0" fontId="37" fillId="40" borderId="0" applyNumberFormat="0" applyBorder="0" applyAlignment="0" applyProtection="0"/>
    <xf numFmtId="0" fontId="78" fillId="32" borderId="0" applyNumberFormat="0" applyBorder="0" applyAlignment="0" applyProtection="0"/>
    <xf numFmtId="0" fontId="37" fillId="35" borderId="0" applyNumberFormat="0" applyBorder="0" applyAlignment="0" applyProtection="0"/>
    <xf numFmtId="0" fontId="37" fillId="33" borderId="0" applyNumberFormat="0" applyBorder="0" applyAlignment="0" applyProtection="0"/>
    <xf numFmtId="0" fontId="78" fillId="35" borderId="0" applyNumberFormat="0" applyBorder="0" applyAlignment="0" applyProtection="0"/>
    <xf numFmtId="0" fontId="37" fillId="40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78" fillId="33" borderId="0" applyNumberFormat="0" applyBorder="0" applyAlignment="0" applyProtection="0"/>
    <xf numFmtId="0" fontId="37" fillId="51" borderId="0" applyNumberFormat="0" applyBorder="0" applyAlignment="0" applyProtection="0"/>
    <xf numFmtId="0" fontId="37" fillId="32" borderId="0" applyNumberFormat="0" applyBorder="0" applyAlignment="0" applyProtection="0"/>
    <xf numFmtId="0" fontId="37" fillId="40" borderId="0" applyNumberFormat="0" applyBorder="0" applyAlignment="0" applyProtection="0"/>
    <xf numFmtId="0" fontId="78" fillId="35" borderId="0" applyNumberFormat="0" applyBorder="0" applyAlignment="0" applyProtection="0"/>
    <xf numFmtId="0" fontId="37" fillId="32" borderId="0" applyNumberFormat="0" applyBorder="0" applyAlignment="0" applyProtection="0"/>
    <xf numFmtId="164" fontId="4" fillId="0" borderId="0" applyFont="0" applyFill="0" applyBorder="0" applyAlignment="0" applyProtection="0"/>
    <xf numFmtId="0" fontId="78" fillId="51" borderId="0" applyNumberFormat="0" applyBorder="0" applyAlignment="0" applyProtection="0"/>
    <xf numFmtId="0" fontId="37" fillId="40" borderId="0" applyNumberFormat="0" applyBorder="0" applyAlignment="0" applyProtection="0"/>
    <xf numFmtId="0" fontId="37" fillId="45" borderId="0" applyNumberFormat="0" applyBorder="0" applyAlignment="0" applyProtection="0"/>
    <xf numFmtId="0" fontId="78" fillId="45" borderId="0" applyNumberFormat="0" applyBorder="0" applyAlignment="0" applyProtection="0"/>
    <xf numFmtId="0" fontId="37" fillId="40" borderId="0" applyNumberFormat="0" applyBorder="0" applyAlignment="0" applyProtection="0"/>
    <xf numFmtId="0" fontId="37" fillId="33" borderId="0" applyNumberFormat="0" applyBorder="0" applyAlignment="0" applyProtection="0"/>
    <xf numFmtId="0" fontId="37" fillId="51" borderId="0" applyNumberFormat="0" applyBorder="0" applyAlignment="0" applyProtection="0"/>
    <xf numFmtId="0" fontId="78" fillId="51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35" borderId="0" applyNumberFormat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7" fillId="35" borderId="0" applyNumberFormat="0" applyBorder="0" applyAlignment="0" applyProtection="0"/>
    <xf numFmtId="0" fontId="37" fillId="40" borderId="0" applyNumberFormat="0" applyBorder="0" applyAlignment="0" applyProtection="0"/>
    <xf numFmtId="164" fontId="1" fillId="0" borderId="0" applyFont="0" applyFill="0" applyBorder="0" applyAlignment="0" applyProtection="0"/>
    <xf numFmtId="0" fontId="37" fillId="35" borderId="0" applyNumberFormat="0" applyBorder="0" applyAlignment="0" applyProtection="0"/>
    <xf numFmtId="0" fontId="1" fillId="13" borderId="0" applyNumberFormat="0" applyBorder="0" applyAlignment="0" applyProtection="0"/>
    <xf numFmtId="0" fontId="37" fillId="33" borderId="0" applyNumberFormat="0" applyBorder="0" applyAlignment="0" applyProtection="0"/>
    <xf numFmtId="0" fontId="78" fillId="40" borderId="0" applyNumberFormat="0" applyBorder="0" applyAlignment="0" applyProtection="0"/>
    <xf numFmtId="0" fontId="1" fillId="0" borderId="0"/>
    <xf numFmtId="0" fontId="37" fillId="51" borderId="0" applyNumberFormat="0" applyBorder="0" applyAlignment="0" applyProtection="0"/>
    <xf numFmtId="0" fontId="78" fillId="45" borderId="0" applyNumberFormat="0" applyBorder="0" applyAlignment="0" applyProtection="0"/>
    <xf numFmtId="0" fontId="1" fillId="15" borderId="0" applyNumberFormat="0" applyBorder="0" applyAlignment="0" applyProtection="0"/>
    <xf numFmtId="0" fontId="37" fillId="3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78" fillId="40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78" fillId="45" borderId="0" applyNumberFormat="0" applyBorder="0" applyAlignment="0" applyProtection="0"/>
    <xf numFmtId="0" fontId="37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78" fillId="40" borderId="0" applyNumberFormat="0" applyBorder="0" applyAlignment="0" applyProtection="0"/>
    <xf numFmtId="0" fontId="37" fillId="51" borderId="0" applyNumberFormat="0" applyBorder="0" applyAlignment="0" applyProtection="0"/>
    <xf numFmtId="0" fontId="1" fillId="0" borderId="0"/>
    <xf numFmtId="0" fontId="78" fillId="35" borderId="0" applyNumberFormat="0" applyBorder="0" applyAlignment="0" applyProtection="0"/>
    <xf numFmtId="0" fontId="78" fillId="32" borderId="0" applyNumberFormat="0" applyBorder="0" applyAlignment="0" applyProtection="0"/>
    <xf numFmtId="0" fontId="78" fillId="51" borderId="0" applyNumberFormat="0" applyBorder="0" applyAlignment="0" applyProtection="0"/>
    <xf numFmtId="0" fontId="78" fillId="33" borderId="0" applyNumberFormat="0" applyBorder="0" applyAlignment="0" applyProtection="0"/>
    <xf numFmtId="0" fontId="1" fillId="0" borderId="0"/>
    <xf numFmtId="0" fontId="78" fillId="51" borderId="0" applyNumberFormat="0" applyBorder="0" applyAlignment="0" applyProtection="0"/>
    <xf numFmtId="0" fontId="78" fillId="45" borderId="0" applyNumberFormat="0" applyBorder="0" applyAlignment="0" applyProtection="0"/>
    <xf numFmtId="0" fontId="78" fillId="33" borderId="0" applyNumberFormat="0" applyBorder="0" applyAlignment="0" applyProtection="0"/>
    <xf numFmtId="0" fontId="78" fillId="40" borderId="0" applyNumberFormat="0" applyBorder="0" applyAlignment="0" applyProtection="0"/>
    <xf numFmtId="0" fontId="78" fillId="32" borderId="0" applyNumberFormat="0" applyBorder="0" applyAlignment="0" applyProtection="0"/>
    <xf numFmtId="0" fontId="78" fillId="35" borderId="0" applyNumberFormat="0" applyBorder="0" applyAlignment="0" applyProtection="0"/>
    <xf numFmtId="0" fontId="37" fillId="33" borderId="0" applyNumberFormat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7" fillId="51" borderId="0" applyNumberFormat="0" applyBorder="0" applyAlignment="0" applyProtection="0"/>
    <xf numFmtId="0" fontId="1" fillId="16" borderId="0" applyNumberFormat="0" applyBorder="0" applyAlignment="0" applyProtection="0"/>
    <xf numFmtId="0" fontId="37" fillId="45" borderId="0" applyNumberFormat="0" applyBorder="0" applyAlignment="0" applyProtection="0"/>
    <xf numFmtId="0" fontId="78" fillId="33" borderId="0" applyNumberFormat="0" applyBorder="0" applyAlignment="0" applyProtection="0"/>
    <xf numFmtId="164" fontId="1" fillId="0" borderId="0" applyFont="0" applyFill="0" applyBorder="0" applyAlignment="0" applyProtection="0"/>
    <xf numFmtId="0" fontId="1" fillId="19" borderId="0" applyNumberFormat="0" applyBorder="0" applyAlignment="0" applyProtection="0"/>
    <xf numFmtId="164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7" fillId="33" borderId="0" applyNumberFormat="0" applyBorder="0" applyAlignment="0" applyProtection="0"/>
    <xf numFmtId="0" fontId="37" fillId="51" borderId="0" applyNumberFormat="0" applyBorder="0" applyAlignment="0" applyProtection="0"/>
    <xf numFmtId="0" fontId="1" fillId="17" borderId="0" applyNumberFormat="0" applyBorder="0" applyAlignment="0" applyProtection="0"/>
    <xf numFmtId="0" fontId="78" fillId="32" borderId="0" applyNumberFormat="0" applyBorder="0" applyAlignment="0" applyProtection="0"/>
    <xf numFmtId="0" fontId="4" fillId="0" borderId="0"/>
    <xf numFmtId="0" fontId="78" fillId="51" borderId="0" applyNumberFormat="0" applyBorder="0" applyAlignment="0" applyProtection="0"/>
    <xf numFmtId="0" fontId="78" fillId="45" borderId="0" applyNumberFormat="0" applyBorder="0" applyAlignment="0" applyProtection="0"/>
    <xf numFmtId="0" fontId="78" fillId="33" borderId="0" applyNumberFormat="0" applyBorder="0" applyAlignment="0" applyProtection="0"/>
    <xf numFmtId="0" fontId="78" fillId="40" borderId="0" applyNumberFormat="0" applyBorder="0" applyAlignment="0" applyProtection="0"/>
    <xf numFmtId="0" fontId="78" fillId="32" borderId="0" applyNumberFormat="0" applyBorder="0" applyAlignment="0" applyProtection="0"/>
    <xf numFmtId="0" fontId="78" fillId="35" borderId="0" applyNumberFormat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33" applyNumberFormat="0" applyFont="0" applyAlignment="0" applyProtection="0"/>
    <xf numFmtId="0" fontId="1" fillId="8" borderId="33" applyNumberFormat="0" applyFont="0" applyAlignment="0" applyProtection="0"/>
    <xf numFmtId="0" fontId="1" fillId="8" borderId="33" applyNumberFormat="0" applyFont="0" applyAlignment="0" applyProtection="0"/>
    <xf numFmtId="0" fontId="1" fillId="8" borderId="33" applyNumberFormat="0" applyFont="0" applyAlignment="0" applyProtection="0"/>
    <xf numFmtId="0" fontId="1" fillId="8" borderId="33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33" applyNumberFormat="0" applyFont="0" applyAlignment="0" applyProtection="0"/>
    <xf numFmtId="0" fontId="1" fillId="8" borderId="33" applyNumberFormat="0" applyFont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33" applyNumberFormat="0" applyFont="0" applyAlignment="0" applyProtection="0"/>
    <xf numFmtId="0" fontId="37" fillId="35" borderId="0" applyNumberFormat="0" applyBorder="0" applyAlignment="0" applyProtection="0"/>
    <xf numFmtId="0" fontId="37" fillId="40" borderId="0" applyNumberFormat="0" applyBorder="0" applyAlignment="0" applyProtection="0"/>
    <xf numFmtId="0" fontId="37" fillId="45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51" borderId="0" applyNumberFormat="0" applyBorder="0" applyAlignment="0" applyProtection="0"/>
    <xf numFmtId="170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37" fillId="35" borderId="0" applyNumberFormat="0" applyBorder="0" applyAlignment="0" applyProtection="0"/>
    <xf numFmtId="0" fontId="37" fillId="40" borderId="0" applyNumberFormat="0" applyBorder="0" applyAlignment="0" applyProtection="0"/>
    <xf numFmtId="0" fontId="37" fillId="45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51" borderId="0" applyNumberFormat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215"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13" fillId="0" borderId="0" xfId="0" applyFont="1" applyAlignment="1">
      <alignment horizontal="right" readingOrder="2"/>
    </xf>
    <xf numFmtId="0" fontId="7" fillId="0" borderId="0" xfId="0" applyFont="1" applyAlignment="1">
      <alignment horizontal="center" readingOrder="2"/>
    </xf>
    <xf numFmtId="0" fontId="7" fillId="0" borderId="0" xfId="7" applyFont="1" applyAlignment="1">
      <alignment horizontal="right"/>
    </xf>
    <xf numFmtId="0" fontId="7" fillId="0" borderId="0" xfId="7" applyFont="1" applyAlignment="1">
      <alignment horizontal="center"/>
    </xf>
    <xf numFmtId="0" fontId="9" fillId="0" borderId="0" xfId="7" applyFont="1" applyAlignment="1">
      <alignment horizontal="center" vertical="center" wrapText="1"/>
    </xf>
    <xf numFmtId="0" fontId="11" fillId="0" borderId="0" xfId="7" applyFont="1" applyAlignment="1">
      <alignment horizontal="center" wrapText="1"/>
    </xf>
    <xf numFmtId="0" fontId="18" fillId="0" borderId="0" xfId="7" applyFont="1" applyAlignment="1">
      <alignment horizontal="justify" readingOrder="2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wrapText="1"/>
    </xf>
    <xf numFmtId="49" fontId="8" fillId="2" borderId="2" xfId="0" applyNumberFormat="1" applyFont="1" applyFill="1" applyBorder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12" fillId="0" borderId="2" xfId="0" applyFont="1" applyBorder="1" applyAlignment="1">
      <alignment horizontal="center"/>
    </xf>
    <xf numFmtId="49" fontId="17" fillId="2" borderId="1" xfId="7" applyNumberFormat="1" applyFont="1" applyFill="1" applyBorder="1" applyAlignment="1">
      <alignment horizontal="center" vertical="center" wrapText="1" readingOrder="2"/>
    </xf>
    <xf numFmtId="0" fontId="8" fillId="2" borderId="2" xfId="7" applyFont="1" applyFill="1" applyBorder="1" applyAlignment="1">
      <alignment horizontal="center" vertical="center" wrapText="1"/>
    </xf>
    <xf numFmtId="0" fontId="8" fillId="2" borderId="3" xfId="7" applyFont="1" applyFill="1" applyBorder="1" applyAlignment="1">
      <alignment horizontal="center" vertical="center" wrapText="1"/>
    </xf>
    <xf numFmtId="0" fontId="12" fillId="2" borderId="2" xfId="7" applyFont="1" applyFill="1" applyBorder="1" applyAlignment="1">
      <alignment horizontal="center" vertical="center" wrapText="1"/>
    </xf>
    <xf numFmtId="0" fontId="12" fillId="2" borderId="3" xfId="7" applyFont="1" applyFill="1" applyBorder="1" applyAlignment="1">
      <alignment horizontal="center" vertical="center" wrapText="1"/>
    </xf>
    <xf numFmtId="49" fontId="8" fillId="2" borderId="3" xfId="7" applyNumberFormat="1" applyFont="1" applyFill="1" applyBorder="1" applyAlignment="1">
      <alignment horizontal="center" wrapText="1"/>
    </xf>
    <xf numFmtId="0" fontId="17" fillId="2" borderId="1" xfId="7" applyNumberFormat="1" applyFont="1" applyFill="1" applyBorder="1" applyAlignment="1">
      <alignment horizontal="right" vertical="center" wrapText="1" indent="1"/>
    </xf>
    <xf numFmtId="49" fontId="17" fillId="2" borderId="1" xfId="7" applyNumberFormat="1" applyFont="1" applyFill="1" applyBorder="1" applyAlignment="1">
      <alignment horizontal="right" vertical="center" wrapText="1" indent="3" readingOrder="2"/>
    </xf>
    <xf numFmtId="3" fontId="8" fillId="2" borderId="2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12" fillId="2" borderId="2" xfId="0" applyNumberFormat="1" applyFont="1" applyFill="1" applyBorder="1" applyAlignment="1">
      <alignment horizontal="center" vertical="center" wrapText="1"/>
    </xf>
    <xf numFmtId="3" fontId="12" fillId="2" borderId="3" xfId="0" applyNumberFormat="1" applyFont="1" applyFill="1" applyBorder="1" applyAlignment="1">
      <alignment horizontal="center" vertical="center" wrapText="1"/>
    </xf>
    <xf numFmtId="3" fontId="8" fillId="2" borderId="2" xfId="0" applyNumberFormat="1" applyFont="1" applyFill="1" applyBorder="1" applyAlignment="1">
      <alignment horizontal="center" wrapText="1"/>
    </xf>
    <xf numFmtId="0" fontId="8" fillId="2" borderId="4" xfId="7" applyFont="1" applyFill="1" applyBorder="1" applyAlignment="1">
      <alignment horizontal="center" vertical="center" wrapText="1"/>
    </xf>
    <xf numFmtId="49" fontId="17" fillId="2" borderId="5" xfId="7" applyNumberFormat="1" applyFont="1" applyFill="1" applyBorder="1" applyAlignment="1">
      <alignment horizontal="center" vertical="center" wrapText="1" readingOrder="2"/>
    </xf>
    <xf numFmtId="49" fontId="17" fillId="2" borderId="7" xfId="7" applyNumberFormat="1" applyFont="1" applyFill="1" applyBorder="1" applyAlignment="1">
      <alignment horizontal="center" vertical="center" wrapText="1" readingOrder="2"/>
    </xf>
    <xf numFmtId="0" fontId="8" fillId="2" borderId="8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49" fontId="8" fillId="2" borderId="7" xfId="0" applyNumberFormat="1" applyFont="1" applyFill="1" applyBorder="1" applyAlignment="1">
      <alignment horizontal="center" wrapText="1"/>
    </xf>
    <xf numFmtId="0" fontId="20" fillId="2" borderId="2" xfId="0" applyFont="1" applyFill="1" applyBorder="1" applyAlignment="1">
      <alignment horizontal="center" vertical="center" wrapText="1"/>
    </xf>
    <xf numFmtId="49" fontId="20" fillId="2" borderId="2" xfId="0" applyNumberFormat="1" applyFont="1" applyFill="1" applyBorder="1" applyAlignment="1">
      <alignment horizontal="center" wrapText="1"/>
    </xf>
    <xf numFmtId="0" fontId="21" fillId="0" borderId="0" xfId="0" applyFont="1" applyAlignment="1">
      <alignment horizontal="center"/>
    </xf>
    <xf numFmtId="0" fontId="22" fillId="0" borderId="0" xfId="11" applyFont="1" applyFill="1" applyBorder="1" applyAlignment="1" applyProtection="1">
      <alignment horizontal="center" readingOrder="2"/>
    </xf>
    <xf numFmtId="49" fontId="8" fillId="2" borderId="6" xfId="0" applyNumberFormat="1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center" vertical="center" wrapText="1"/>
    </xf>
    <xf numFmtId="0" fontId="23" fillId="3" borderId="9" xfId="0" applyFont="1" applyFill="1" applyBorder="1" applyAlignment="1">
      <alignment horizontal="right" vertical="center" wrapText="1" indent="2" readingOrder="2"/>
    </xf>
    <xf numFmtId="0" fontId="25" fillId="3" borderId="0" xfId="0" applyFont="1" applyFill="1" applyAlignment="1">
      <alignment horizontal="right" indent="2" readingOrder="2"/>
    </xf>
    <xf numFmtId="3" fontId="8" fillId="4" borderId="2" xfId="0" applyNumberFormat="1" applyFont="1" applyFill="1" applyBorder="1" applyAlignment="1">
      <alignment horizontal="center" vertical="center" wrapText="1"/>
    </xf>
    <xf numFmtId="3" fontId="8" fillId="4" borderId="0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9" fillId="5" borderId="0" xfId="0" applyFont="1" applyFill="1"/>
    <xf numFmtId="0" fontId="24" fillId="6" borderId="0" xfId="0" applyFont="1" applyFill="1" applyAlignment="1">
      <alignment horizontal="center"/>
    </xf>
    <xf numFmtId="0" fontId="5" fillId="0" borderId="0" xfId="11" applyFill="1" applyBorder="1" applyAlignment="1" applyProtection="1">
      <alignment horizontal="center" readingOrder="2"/>
    </xf>
    <xf numFmtId="0" fontId="17" fillId="2" borderId="5" xfId="7" applyNumberFormat="1" applyFont="1" applyFill="1" applyBorder="1" applyAlignment="1">
      <alignment horizontal="right" vertical="center" wrapText="1" indent="1"/>
    </xf>
    <xf numFmtId="0" fontId="26" fillId="0" borderId="0" xfId="7" applyFont="1" applyAlignment="1">
      <alignment horizontal="right"/>
    </xf>
    <xf numFmtId="0" fontId="12" fillId="2" borderId="10" xfId="0" applyFont="1" applyFill="1" applyBorder="1" applyAlignment="1">
      <alignment horizontal="center" vertical="center" wrapText="1"/>
    </xf>
    <xf numFmtId="49" fontId="8" fillId="2" borderId="12" xfId="0" applyNumberFormat="1" applyFont="1" applyFill="1" applyBorder="1" applyAlignment="1">
      <alignment horizontal="center" wrapText="1"/>
    </xf>
    <xf numFmtId="49" fontId="17" fillId="2" borderId="13" xfId="7" applyNumberFormat="1" applyFont="1" applyFill="1" applyBorder="1" applyAlignment="1">
      <alignment horizontal="center" vertical="center" wrapText="1" readingOrder="2"/>
    </xf>
    <xf numFmtId="3" fontId="8" fillId="2" borderId="14" xfId="0" applyNumberFormat="1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3" fontId="8" fillId="2" borderId="11" xfId="0" applyNumberFormat="1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12" fillId="0" borderId="0" xfId="7" applyFont="1" applyBorder="1" applyAlignment="1">
      <alignment horizontal="center"/>
    </xf>
    <xf numFmtId="49" fontId="17" fillId="2" borderId="5" xfId="7" applyNumberFormat="1" applyFont="1" applyFill="1" applyBorder="1" applyAlignment="1">
      <alignment horizontal="right" vertical="center" wrapText="1" readingOrder="2"/>
    </xf>
    <xf numFmtId="0" fontId="17" fillId="2" borderId="1" xfId="7" applyNumberFormat="1" applyFont="1" applyFill="1" applyBorder="1" applyAlignment="1">
      <alignment horizontal="right" vertical="center" wrapText="1" readingOrder="2"/>
    </xf>
    <xf numFmtId="0" fontId="17" fillId="2" borderId="5" xfId="7" applyNumberFormat="1" applyFont="1" applyFill="1" applyBorder="1" applyAlignment="1">
      <alignment horizontal="right" vertical="center" wrapText="1" indent="1" readingOrder="2"/>
    </xf>
    <xf numFmtId="0" fontId="12" fillId="2" borderId="26" xfId="0" applyFont="1" applyFill="1" applyBorder="1" applyAlignment="1">
      <alignment horizontal="center" vertical="center" wrapText="1"/>
    </xf>
    <xf numFmtId="3" fontId="8" fillId="7" borderId="2" xfId="0" applyNumberFormat="1" applyFont="1" applyFill="1" applyBorder="1" applyAlignment="1">
      <alignment horizontal="center" vertical="center" wrapText="1"/>
    </xf>
    <xf numFmtId="3" fontId="8" fillId="7" borderId="3" xfId="0" applyNumberFormat="1" applyFont="1" applyFill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 vertical="center" wrapText="1"/>
    </xf>
    <xf numFmtId="0" fontId="8" fillId="2" borderId="17" xfId="7" applyFont="1" applyFill="1" applyBorder="1" applyAlignment="1">
      <alignment horizontal="center" vertical="center" wrapText="1"/>
    </xf>
    <xf numFmtId="0" fontId="8" fillId="2" borderId="1" xfId="7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26" fillId="0" borderId="0" xfId="7" applyFont="1" applyFill="1" applyBorder="1" applyAlignment="1">
      <alignment horizontal="right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1"/>
    </xf>
    <xf numFmtId="0" fontId="31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0" fontId="31" fillId="0" borderId="0" xfId="0" applyFont="1" applyFill="1" applyBorder="1" applyAlignment="1">
      <alignment horizontal="right" indent="3"/>
    </xf>
    <xf numFmtId="0" fontId="30" fillId="0" borderId="0" xfId="0" applyFont="1" applyFill="1" applyBorder="1" applyAlignment="1">
      <alignment horizontal="right" indent="4"/>
    </xf>
    <xf numFmtId="0" fontId="30" fillId="0" borderId="0" xfId="0" applyFont="1" applyFill="1" applyBorder="1" applyAlignment="1">
      <alignment horizontal="right" indent="3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2" fontId="31" fillId="0" borderId="0" xfId="0" applyNumberFormat="1" applyFont="1" applyFill="1" applyBorder="1" applyAlignment="1">
      <alignment horizontal="right"/>
    </xf>
    <xf numFmtId="49" fontId="30" fillId="0" borderId="0" xfId="0" applyNumberFormat="1" applyFont="1" applyFill="1" applyBorder="1" applyAlignment="1">
      <alignment horizontal="right"/>
    </xf>
    <xf numFmtId="167" fontId="30" fillId="0" borderId="0" xfId="0" applyNumberFormat="1" applyFont="1" applyFill="1" applyBorder="1" applyAlignment="1">
      <alignment horizontal="right"/>
    </xf>
    <xf numFmtId="0" fontId="8" fillId="0" borderId="0" xfId="0" applyFont="1" applyAlignment="1">
      <alignment horizontal="right" readingOrder="2"/>
    </xf>
    <xf numFmtId="0" fontId="9" fillId="0" borderId="0" xfId="0" applyFont="1" applyAlignment="1">
      <alignment horizontal="center"/>
    </xf>
    <xf numFmtId="0" fontId="31" fillId="0" borderId="28" xfId="0" applyFont="1" applyFill="1" applyBorder="1" applyAlignment="1">
      <alignment horizontal="right"/>
    </xf>
    <xf numFmtId="0" fontId="31" fillId="0" borderId="28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2"/>
    </xf>
    <xf numFmtId="4" fontId="31" fillId="0" borderId="28" xfId="0" applyNumberFormat="1" applyFont="1" applyFill="1" applyBorder="1" applyAlignment="1">
      <alignment horizontal="right"/>
    </xf>
    <xf numFmtId="167" fontId="31" fillId="0" borderId="28" xfId="0" applyNumberFormat="1" applyFont="1" applyFill="1" applyBorder="1" applyAlignment="1">
      <alignment horizontal="right"/>
    </xf>
    <xf numFmtId="2" fontId="31" fillId="0" borderId="28" xfId="0" applyNumberFormat="1" applyFont="1" applyFill="1" applyBorder="1" applyAlignment="1">
      <alignment horizontal="right"/>
    </xf>
    <xf numFmtId="10" fontId="31" fillId="0" borderId="28" xfId="0" applyNumberFormat="1" applyFont="1" applyFill="1" applyBorder="1" applyAlignment="1">
      <alignment horizontal="right"/>
    </xf>
    <xf numFmtId="167" fontId="31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14" fontId="30" fillId="0" borderId="0" xfId="0" applyNumberFormat="1" applyFont="1" applyFill="1" applyBorder="1" applyAlignment="1">
      <alignment horizontal="right"/>
    </xf>
    <xf numFmtId="168" fontId="30" fillId="0" borderId="0" xfId="0" applyNumberFormat="1" applyFont="1" applyFill="1" applyBorder="1" applyAlignment="1">
      <alignment horizontal="right"/>
    </xf>
    <xf numFmtId="0" fontId="31" fillId="0" borderId="29" xfId="0" applyFont="1" applyFill="1" applyBorder="1" applyAlignment="1">
      <alignment horizontal="right"/>
    </xf>
    <xf numFmtId="0" fontId="31" fillId="0" borderId="30" xfId="0" applyFont="1" applyFill="1" applyBorder="1" applyAlignment="1">
      <alignment horizontal="right" indent="1"/>
    </xf>
    <xf numFmtId="0" fontId="31" fillId="0" borderId="30" xfId="0" applyFont="1" applyFill="1" applyBorder="1" applyAlignment="1">
      <alignment horizontal="right" indent="2"/>
    </xf>
    <xf numFmtId="0" fontId="30" fillId="0" borderId="30" xfId="0" applyFont="1" applyFill="1" applyBorder="1" applyAlignment="1">
      <alignment horizontal="right" indent="3"/>
    </xf>
    <xf numFmtId="0" fontId="30" fillId="0" borderId="30" xfId="0" applyFont="1" applyFill="1" applyBorder="1" applyAlignment="1">
      <alignment horizontal="right" indent="2"/>
    </xf>
    <xf numFmtId="0" fontId="9" fillId="0" borderId="0" xfId="0" applyFont="1" applyAlignment="1">
      <alignment horizontal="right"/>
    </xf>
    <xf numFmtId="164" fontId="8" fillId="0" borderId="31" xfId="13" applyFont="1" applyBorder="1" applyAlignment="1">
      <alignment horizontal="right"/>
    </xf>
    <xf numFmtId="10" fontId="8" fillId="0" borderId="31" xfId="14" applyNumberFormat="1" applyFont="1" applyBorder="1" applyAlignment="1">
      <alignment horizontal="center"/>
    </xf>
    <xf numFmtId="2" fontId="8" fillId="0" borderId="31" xfId="7" applyNumberFormat="1" applyFont="1" applyBorder="1" applyAlignment="1">
      <alignment horizontal="right"/>
    </xf>
    <xf numFmtId="169" fontId="8" fillId="0" borderId="31" xfId="7" applyNumberFormat="1" applyFont="1" applyBorder="1" applyAlignment="1">
      <alignment horizontal="center"/>
    </xf>
    <xf numFmtId="0" fontId="31" fillId="0" borderId="0" xfId="0" applyFont="1" applyFill="1" applyBorder="1" applyAlignment="1">
      <alignment horizontal="right"/>
    </xf>
    <xf numFmtId="49" fontId="31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right" indent="2"/>
    </xf>
    <xf numFmtId="0" fontId="32" fillId="0" borderId="0" xfId="0" applyNumberFormat="1" applyFont="1" applyFill="1" applyBorder="1" applyAlignment="1">
      <alignment horizontal="right"/>
    </xf>
    <xf numFmtId="4" fontId="32" fillId="0" borderId="0" xfId="0" applyNumberFormat="1" applyFont="1" applyFill="1" applyBorder="1" applyAlignment="1">
      <alignment horizontal="right"/>
    </xf>
    <xf numFmtId="10" fontId="32" fillId="0" borderId="0" xfId="0" applyNumberFormat="1" applyFont="1" applyFill="1" applyBorder="1" applyAlignment="1">
      <alignment horizontal="right"/>
    </xf>
    <xf numFmtId="2" fontId="32" fillId="0" borderId="0" xfId="0" applyNumberFormat="1" applyFont="1" applyFill="1" applyBorder="1" applyAlignment="1">
      <alignment horizontal="right"/>
    </xf>
    <xf numFmtId="49" fontId="32" fillId="0" borderId="0" xfId="0" applyNumberFormat="1" applyFont="1" applyFill="1" applyBorder="1" applyAlignment="1">
      <alignment horizontal="right"/>
    </xf>
    <xf numFmtId="10" fontId="33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right"/>
    </xf>
    <xf numFmtId="0" fontId="32" fillId="0" borderId="0" xfId="0" applyFont="1" applyFill="1" applyBorder="1" applyAlignment="1">
      <alignment horizontal="right" indent="1"/>
    </xf>
    <xf numFmtId="164" fontId="32" fillId="0" borderId="0" xfId="0" applyNumberFormat="1" applyFont="1" applyFill="1" applyBorder="1" applyAlignment="1">
      <alignment horizontal="right"/>
    </xf>
    <xf numFmtId="14" fontId="32" fillId="0" borderId="0" xfId="0" applyNumberFormat="1" applyFont="1" applyFill="1" applyBorder="1" applyAlignment="1">
      <alignment horizontal="right"/>
    </xf>
    <xf numFmtId="164" fontId="8" fillId="0" borderId="31" xfId="13" applyFont="1" applyFill="1" applyBorder="1" applyAlignment="1">
      <alignment horizontal="right"/>
    </xf>
    <xf numFmtId="169" fontId="8" fillId="0" borderId="31" xfId="7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8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right" readingOrder="2"/>
    </xf>
    <xf numFmtId="0" fontId="9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readingOrder="2"/>
    </xf>
    <xf numFmtId="0" fontId="30" fillId="0" borderId="0" xfId="15" applyFont="1" applyFill="1" applyBorder="1" applyAlignment="1">
      <alignment horizontal="right" indent="3"/>
    </xf>
    <xf numFmtId="10" fontId="30" fillId="0" borderId="0" xfId="14" applyNumberFormat="1" applyFont="1" applyFill="1" applyBorder="1" applyAlignment="1">
      <alignment horizontal="right"/>
    </xf>
    <xf numFmtId="0" fontId="9" fillId="0" borderId="0" xfId="0" applyFont="1" applyFill="1" applyAlignment="1">
      <alignment horizontal="right"/>
    </xf>
    <xf numFmtId="0" fontId="34" fillId="0" borderId="32" xfId="0" applyFont="1" applyFill="1" applyBorder="1" applyAlignment="1">
      <alignment horizontal="right"/>
    </xf>
    <xf numFmtId="164" fontId="0" fillId="0" borderId="0" xfId="0" applyNumberFormat="1" applyFill="1"/>
    <xf numFmtId="14" fontId="0" fillId="0" borderId="0" xfId="0" applyNumberFormat="1" applyFill="1"/>
    <xf numFmtId="0" fontId="0" fillId="0" borderId="44" xfId="0" applyFill="1" applyBorder="1" applyAlignment="1">
      <alignment horizontal="right"/>
    </xf>
    <xf numFmtId="0" fontId="30" fillId="0" borderId="0" xfId="0" applyFont="1" applyFill="1" applyBorder="1" applyAlignment="1"/>
    <xf numFmtId="0" fontId="4" fillId="0" borderId="0" xfId="0" applyFont="1" applyFill="1" applyBorder="1" applyAlignment="1">
      <alignment horizontal="right"/>
    </xf>
    <xf numFmtId="0" fontId="4" fillId="0" borderId="44" xfId="0" applyFont="1" applyFill="1" applyBorder="1" applyAlignment="1">
      <alignment horizontal="right"/>
    </xf>
    <xf numFmtId="0" fontId="26" fillId="0" borderId="0" xfId="7" applyFont="1" applyAlignment="1">
      <alignment horizontal="right"/>
    </xf>
    <xf numFmtId="0" fontId="26" fillId="0" borderId="0" xfId="7" applyFont="1" applyFill="1" applyBorder="1" applyAlignment="1">
      <alignment horizontal="right"/>
    </xf>
    <xf numFmtId="0" fontId="7" fillId="0" borderId="0" xfId="16" applyFont="1" applyAlignment="1">
      <alignment horizontal="center"/>
    </xf>
    <xf numFmtId="0" fontId="7" fillId="0" borderId="0" xfId="16" applyFont="1" applyAlignment="1">
      <alignment horizontal="right"/>
    </xf>
    <xf numFmtId="0" fontId="4" fillId="0" borderId="0" xfId="16"/>
    <xf numFmtId="0" fontId="9" fillId="0" borderId="0" xfId="16" applyFont="1" applyAlignment="1">
      <alignment horizontal="center" vertical="center" wrapText="1"/>
    </xf>
    <xf numFmtId="0" fontId="11" fillId="0" borderId="0" xfId="16" applyFont="1" applyAlignment="1">
      <alignment horizontal="center" wrapText="1"/>
    </xf>
    <xf numFmtId="0" fontId="14" fillId="2" borderId="1" xfId="16" applyFont="1" applyFill="1" applyBorder="1" applyAlignment="1">
      <alignment horizontal="center" vertical="center" wrapText="1"/>
    </xf>
    <xf numFmtId="0" fontId="8" fillId="2" borderId="2" xfId="16" applyFont="1" applyFill="1" applyBorder="1" applyAlignment="1">
      <alignment horizontal="center" vertical="center" wrapText="1"/>
    </xf>
    <xf numFmtId="0" fontId="12" fillId="2" borderId="1" xfId="16" applyFont="1" applyFill="1" applyBorder="1" applyAlignment="1">
      <alignment horizontal="center" vertical="center" wrapText="1"/>
    </xf>
    <xf numFmtId="0" fontId="12" fillId="2" borderId="2" xfId="16" applyFont="1" applyFill="1" applyBorder="1" applyAlignment="1">
      <alignment horizontal="center" vertical="center" wrapText="1"/>
    </xf>
    <xf numFmtId="49" fontId="8" fillId="2" borderId="1" xfId="16" applyNumberFormat="1" applyFont="1" applyFill="1" applyBorder="1" applyAlignment="1">
      <alignment horizontal="center" wrapText="1"/>
    </xf>
    <xf numFmtId="49" fontId="8" fillId="2" borderId="2" xfId="16" applyNumberFormat="1" applyFont="1" applyFill="1" applyBorder="1" applyAlignment="1">
      <alignment horizontal="center" wrapText="1"/>
    </xf>
    <xf numFmtId="0" fontId="30" fillId="0" borderId="0" xfId="16" applyNumberFormat="1" applyFont="1" applyFill="1" applyBorder="1" applyAlignment="1">
      <alignment horizontal="right"/>
    </xf>
    <xf numFmtId="0" fontId="31" fillId="0" borderId="0" xfId="16" applyNumberFormat="1" applyFont="1" applyFill="1" applyBorder="1" applyAlignment="1">
      <alignment horizontal="right"/>
    </xf>
    <xf numFmtId="0" fontId="30" fillId="0" borderId="0" xfId="16" applyFont="1" applyFill="1" applyBorder="1" applyAlignment="1">
      <alignment horizontal="right" indent="2"/>
    </xf>
    <xf numFmtId="0" fontId="30" fillId="0" borderId="0" xfId="16" applyFont="1" applyFill="1" applyBorder="1" applyAlignment="1">
      <alignment horizontal="right" indent="3"/>
    </xf>
    <xf numFmtId="4" fontId="30" fillId="0" borderId="0" xfId="16" applyNumberFormat="1" applyFont="1" applyFill="1" applyBorder="1" applyAlignment="1">
      <alignment horizontal="right"/>
    </xf>
    <xf numFmtId="10" fontId="30" fillId="0" borderId="0" xfId="16" applyNumberFormat="1" applyFont="1" applyFill="1" applyBorder="1" applyAlignment="1">
      <alignment horizontal="right"/>
    </xf>
    <xf numFmtId="4" fontId="31" fillId="0" borderId="0" xfId="16" applyNumberFormat="1" applyFont="1" applyFill="1" applyBorder="1" applyAlignment="1">
      <alignment horizontal="right"/>
    </xf>
    <xf numFmtId="10" fontId="31" fillId="0" borderId="0" xfId="16" applyNumberFormat="1" applyFont="1" applyFill="1" applyBorder="1" applyAlignment="1">
      <alignment horizontal="right"/>
    </xf>
    <xf numFmtId="49" fontId="30" fillId="0" borderId="0" xfId="16" applyNumberFormat="1" applyFont="1" applyFill="1" applyBorder="1" applyAlignment="1">
      <alignment horizontal="right"/>
    </xf>
    <xf numFmtId="167" fontId="30" fillId="0" borderId="0" xfId="16" applyNumberFormat="1" applyFont="1" applyFill="1" applyBorder="1" applyAlignment="1">
      <alignment horizontal="right"/>
    </xf>
    <xf numFmtId="0" fontId="31" fillId="0" borderId="0" xfId="16" applyFont="1" applyFill="1" applyBorder="1" applyAlignment="1">
      <alignment horizontal="right" indent="2"/>
    </xf>
    <xf numFmtId="0" fontId="11" fillId="0" borderId="0" xfId="16" applyFont="1" applyFill="1" applyAlignment="1">
      <alignment horizontal="center" wrapText="1"/>
    </xf>
    <xf numFmtId="0" fontId="7" fillId="0" borderId="0" xfId="16" applyFont="1" applyFill="1" applyAlignment="1">
      <alignment horizontal="center"/>
    </xf>
    <xf numFmtId="0" fontId="8" fillId="0" borderId="0" xfId="16" applyFont="1" applyFill="1" applyAlignment="1">
      <alignment horizontal="right" readingOrder="2"/>
    </xf>
    <xf numFmtId="0" fontId="31" fillId="0" borderId="0" xfId="16" applyFont="1" applyFill="1" applyBorder="1" applyAlignment="1">
      <alignment horizontal="right" indent="1"/>
    </xf>
    <xf numFmtId="0" fontId="31" fillId="0" borderId="28" xfId="16" applyFont="1" applyFill="1" applyBorder="1" applyAlignment="1">
      <alignment horizontal="right"/>
    </xf>
    <xf numFmtId="0" fontId="31" fillId="0" borderId="28" xfId="16" applyNumberFormat="1" applyFont="1" applyFill="1" applyBorder="1" applyAlignment="1">
      <alignment horizontal="right"/>
    </xf>
    <xf numFmtId="4" fontId="31" fillId="0" borderId="28" xfId="16" applyNumberFormat="1" applyFont="1" applyFill="1" applyBorder="1" applyAlignment="1">
      <alignment horizontal="right"/>
    </xf>
    <xf numFmtId="10" fontId="31" fillId="0" borderId="28" xfId="16" applyNumberFormat="1" applyFont="1" applyFill="1" applyBorder="1" applyAlignment="1">
      <alignment horizontal="right"/>
    </xf>
    <xf numFmtId="0" fontId="7" fillId="0" borderId="0" xfId="16" applyFont="1" applyFill="1" applyAlignment="1">
      <alignment horizontal="right"/>
    </xf>
    <xf numFmtId="0" fontId="9" fillId="0" borderId="0" xfId="16" applyFont="1" applyFill="1" applyAlignment="1">
      <alignment horizontal="right"/>
    </xf>
    <xf numFmtId="0" fontId="4" fillId="0" borderId="0" xfId="205"/>
    <xf numFmtId="0" fontId="9" fillId="0" borderId="0" xfId="205" applyFont="1" applyAlignment="1">
      <alignment horizontal="center" vertical="center" wrapText="1"/>
    </xf>
    <xf numFmtId="0" fontId="30" fillId="0" borderId="0" xfId="205" applyNumberFormat="1" applyFont="1" applyFill="1" applyBorder="1" applyAlignment="1">
      <alignment horizontal="right"/>
    </xf>
    <xf numFmtId="4" fontId="30" fillId="0" borderId="0" xfId="205" applyNumberFormat="1" applyFont="1" applyFill="1" applyBorder="1" applyAlignment="1">
      <alignment horizontal="right"/>
    </xf>
    <xf numFmtId="10" fontId="30" fillId="0" borderId="0" xfId="205" applyNumberFormat="1" applyFont="1" applyFill="1" applyBorder="1" applyAlignment="1">
      <alignment horizontal="right"/>
    </xf>
    <xf numFmtId="0" fontId="30" fillId="0" borderId="0" xfId="205" applyFont="1" applyFill="1" applyBorder="1" applyAlignment="1"/>
    <xf numFmtId="0" fontId="9" fillId="0" borderId="0" xfId="845" applyFont="1" applyFill="1" applyAlignment="1">
      <alignment horizontal="center" vertical="center" wrapText="1"/>
    </xf>
    <xf numFmtId="0" fontId="9" fillId="0" borderId="0" xfId="845" applyFont="1" applyAlignment="1">
      <alignment horizontal="center" vertical="center" wrapText="1"/>
    </xf>
    <xf numFmtId="0" fontId="7" fillId="0" borderId="0" xfId="845" applyFont="1" applyAlignment="1">
      <alignment horizontal="center"/>
    </xf>
    <xf numFmtId="0" fontId="30" fillId="0" borderId="0" xfId="845" applyFont="1" applyFill="1" applyBorder="1" applyAlignment="1"/>
    <xf numFmtId="0" fontId="30" fillId="0" borderId="0" xfId="845" applyFont="1" applyFill="1" applyBorder="1" applyAlignment="1">
      <alignment horizontal="right"/>
    </xf>
    <xf numFmtId="0" fontId="10" fillId="2" borderId="17" xfId="7" applyFont="1" applyFill="1" applyBorder="1" applyAlignment="1">
      <alignment horizontal="center" vertical="center" wrapText="1"/>
    </xf>
    <xf numFmtId="0" fontId="10" fillId="2" borderId="18" xfId="7" applyFont="1" applyFill="1" applyBorder="1" applyAlignment="1">
      <alignment horizontal="center" vertical="center" wrapText="1"/>
    </xf>
    <xf numFmtId="0" fontId="10" fillId="2" borderId="4" xfId="7" applyFont="1" applyFill="1" applyBorder="1" applyAlignment="1">
      <alignment horizontal="center" vertical="center" wrapText="1"/>
    </xf>
    <xf numFmtId="0" fontId="10" fillId="2" borderId="24" xfId="16" applyFont="1" applyFill="1" applyBorder="1" applyAlignment="1">
      <alignment horizontal="center" vertical="center" wrapText="1" readingOrder="2"/>
    </xf>
    <xf numFmtId="0" fontId="10" fillId="2" borderId="25" xfId="16" applyFont="1" applyFill="1" applyBorder="1" applyAlignment="1">
      <alignment horizontal="center" vertical="center" wrapText="1" readingOrder="2"/>
    </xf>
    <xf numFmtId="0" fontId="23" fillId="2" borderId="19" xfId="0" applyFont="1" applyFill="1" applyBorder="1" applyAlignment="1">
      <alignment horizontal="center" vertical="center" wrapText="1" readingOrder="2"/>
    </xf>
    <xf numFmtId="0" fontId="19" fillId="0" borderId="20" xfId="0" applyFont="1" applyBorder="1" applyAlignment="1">
      <alignment horizontal="center" readingOrder="2"/>
    </xf>
    <xf numFmtId="0" fontId="19" fillId="0" borderId="16" xfId="0" applyFont="1" applyBorder="1" applyAlignment="1">
      <alignment horizontal="center" readingOrder="2"/>
    </xf>
    <xf numFmtId="0" fontId="23" fillId="2" borderId="21" xfId="0" applyFont="1" applyFill="1" applyBorder="1" applyAlignment="1">
      <alignment horizontal="center" vertical="center" wrapText="1" readingOrder="2"/>
    </xf>
    <xf numFmtId="0" fontId="19" fillId="0" borderId="22" xfId="0" applyFont="1" applyBorder="1" applyAlignment="1">
      <alignment horizontal="center" readingOrder="2"/>
    </xf>
    <xf numFmtId="0" fontId="19" fillId="0" borderId="23" xfId="0" applyFont="1" applyBorder="1" applyAlignment="1">
      <alignment horizontal="center" readingOrder="2"/>
    </xf>
    <xf numFmtId="0" fontId="8" fillId="0" borderId="0" xfId="0" applyFont="1" applyAlignment="1">
      <alignment horizontal="right" readingOrder="2"/>
    </xf>
    <xf numFmtId="0" fontId="23" fillId="2" borderId="22" xfId="0" applyFont="1" applyFill="1" applyBorder="1" applyAlignment="1">
      <alignment horizontal="center" vertical="center" wrapText="1" readingOrder="2"/>
    </xf>
    <xf numFmtId="0" fontId="23" fillId="2" borderId="23" xfId="0" applyFont="1" applyFill="1" applyBorder="1" applyAlignment="1">
      <alignment horizontal="center" vertical="center" wrapText="1" readingOrder="2"/>
    </xf>
    <xf numFmtId="0" fontId="10" fillId="2" borderId="21" xfId="0" applyFont="1" applyFill="1" applyBorder="1" applyAlignment="1">
      <alignment horizontal="center" vertical="center" wrapText="1" readingOrder="2"/>
    </xf>
    <xf numFmtId="0" fontId="10" fillId="2" borderId="22" xfId="0" applyFont="1" applyFill="1" applyBorder="1" applyAlignment="1">
      <alignment horizontal="center" vertical="center" wrapText="1" readingOrder="2"/>
    </xf>
    <xf numFmtId="0" fontId="10" fillId="2" borderId="23" xfId="0" applyFont="1" applyFill="1" applyBorder="1" applyAlignment="1">
      <alignment horizontal="center" vertical="center" wrapText="1" readingOrder="2"/>
    </xf>
    <xf numFmtId="0" fontId="8" fillId="0" borderId="0" xfId="0" applyFont="1" applyFill="1" applyAlignment="1">
      <alignment horizontal="right" readingOrder="2"/>
    </xf>
  </cellXfs>
  <cellStyles count="1540">
    <cellStyle name="20% - Accent1" xfId="17"/>
    <cellStyle name="20% - Accent1 2" xfId="250"/>
    <cellStyle name="20% - Accent1 3" xfId="483"/>
    <cellStyle name="20% - Accent1 4" xfId="216"/>
    <cellStyle name="20% - Accent1 5" xfId="1012"/>
    <cellStyle name="20% - Accent2" xfId="18"/>
    <cellStyle name="20% - Accent2 2" xfId="251"/>
    <cellStyle name="20% - Accent2 3" xfId="498"/>
    <cellStyle name="20% - Accent2 4" xfId="211"/>
    <cellStyle name="20% - Accent2 5" xfId="1013"/>
    <cellStyle name="20% - Accent3" xfId="19"/>
    <cellStyle name="20% - Accent3 2" xfId="252"/>
    <cellStyle name="20% - Accent3 3" xfId="484"/>
    <cellStyle name="20% - Accent3 4" xfId="217"/>
    <cellStyle name="20% - Accent3 5" xfId="1014"/>
    <cellStyle name="20% - Accent4" xfId="20"/>
    <cellStyle name="20% - Accent4 2" xfId="253"/>
    <cellStyle name="20% - Accent4 3" xfId="507"/>
    <cellStyle name="20% - Accent4 4" xfId="214"/>
    <cellStyle name="20% - Accent4 5" xfId="1015"/>
    <cellStyle name="20% - Accent5" xfId="21"/>
    <cellStyle name="20% - Accent5 2" xfId="254"/>
    <cellStyle name="20% - Accent5 3" xfId="485"/>
    <cellStyle name="20% - Accent5 4" xfId="207"/>
    <cellStyle name="20% - Accent5 5" xfId="1016"/>
    <cellStyle name="20% - Accent6" xfId="22"/>
    <cellStyle name="20% - Accent6 2" xfId="255"/>
    <cellStyle name="20% - Accent6 3" xfId="508"/>
    <cellStyle name="20% - Accent6 4" xfId="210"/>
    <cellStyle name="20% - Accent6 5" xfId="1017"/>
    <cellStyle name="20% - הדגשה1" xfId="163" builtinId="30" customBuiltin="1"/>
    <cellStyle name="20% - הדגשה1 2" xfId="23"/>
    <cellStyle name="20% - הדגשה1 2 2" xfId="340"/>
    <cellStyle name="20% - הדגשה1 2 2 2" xfId="1327"/>
    <cellStyle name="20% - הדגשה1 2 2 3" xfId="876"/>
    <cellStyle name="20% - הדגשה1 2 3" xfId="339"/>
    <cellStyle name="20% - הדגשה1 2 3 2" xfId="1326"/>
    <cellStyle name="20% - הדגשה1 2 3 3" xfId="1115"/>
    <cellStyle name="20% - הדגשה1 2 4" xfId="1062"/>
    <cellStyle name="20% - הדגשה1 2 5" xfId="875"/>
    <cellStyle name="20% - הדגשה1 3" xfId="341"/>
    <cellStyle name="20% - הדגשה1 3 2" xfId="342"/>
    <cellStyle name="20% - הדגשה1 3 2 2" xfId="1329"/>
    <cellStyle name="20% - הדגשה1 3 2 3" xfId="878"/>
    <cellStyle name="20% - הדגשה1 3 3" xfId="1328"/>
    <cellStyle name="20% - הדגשה1 3 4" xfId="877"/>
    <cellStyle name="20% - הדגשה1 4" xfId="343"/>
    <cellStyle name="20% - הדגשה1 4 2" xfId="1330"/>
    <cellStyle name="20% - הדגשה1 4 3" xfId="879"/>
    <cellStyle name="20% - הדגשה1 5" xfId="572"/>
    <cellStyle name="20% - הדגשה1 6" xfId="1232"/>
    <cellStyle name="20% - הדגשה1 7" xfId="854"/>
    <cellStyle name="20% - הדגשה2" xfId="167" builtinId="34" customBuiltin="1"/>
    <cellStyle name="20% - הדגשה2 2" xfId="24"/>
    <cellStyle name="20% - הדגשה2 2 2" xfId="345"/>
    <cellStyle name="20% - הדגשה2 2 2 2" xfId="1332"/>
    <cellStyle name="20% - הדגשה2 2 2 3" xfId="881"/>
    <cellStyle name="20% - הדגשה2 2 3" xfId="344"/>
    <cellStyle name="20% - הדגשה2 2 3 2" xfId="1331"/>
    <cellStyle name="20% - הדגשה2 2 3 3" xfId="1116"/>
    <cellStyle name="20% - הדגשה2 2 4" xfId="1063"/>
    <cellStyle name="20% - הדגשה2 2 5" xfId="880"/>
    <cellStyle name="20% - הדגשה2 3" xfId="346"/>
    <cellStyle name="20% - הדגשה2 3 2" xfId="347"/>
    <cellStyle name="20% - הדגשה2 3 2 2" xfId="1334"/>
    <cellStyle name="20% - הדגשה2 3 2 3" xfId="883"/>
    <cellStyle name="20% - הדגשה2 3 3" xfId="1333"/>
    <cellStyle name="20% - הדגשה2 3 4" xfId="882"/>
    <cellStyle name="20% - הדגשה2 4" xfId="348"/>
    <cellStyle name="20% - הדגשה2 4 2" xfId="1335"/>
    <cellStyle name="20% - הדגשה2 4 3" xfId="884"/>
    <cellStyle name="20% - הדגשה2 5" xfId="573"/>
    <cellStyle name="20% - הדגשה2 6" xfId="1270"/>
    <cellStyle name="20% - הדגשה2 7" xfId="856"/>
    <cellStyle name="20% - הדגשה3" xfId="171" builtinId="38" customBuiltin="1"/>
    <cellStyle name="20% - הדגשה3 2" xfId="25"/>
    <cellStyle name="20% - הדגשה3 2 2" xfId="350"/>
    <cellStyle name="20% - הדגשה3 2 2 2" xfId="1337"/>
    <cellStyle name="20% - הדגשה3 2 2 3" xfId="886"/>
    <cellStyle name="20% - הדגשה3 2 3" xfId="349"/>
    <cellStyle name="20% - הדגשה3 2 3 2" xfId="1336"/>
    <cellStyle name="20% - הדגשה3 2 3 3" xfId="1117"/>
    <cellStyle name="20% - הדגשה3 2 4" xfId="1064"/>
    <cellStyle name="20% - הדגשה3 2 5" xfId="885"/>
    <cellStyle name="20% - הדגשה3 3" xfId="351"/>
    <cellStyle name="20% - הדגשה3 3 2" xfId="352"/>
    <cellStyle name="20% - הדגשה3 3 2 2" xfId="1339"/>
    <cellStyle name="20% - הדגשה3 3 2 3" xfId="888"/>
    <cellStyle name="20% - הדגשה3 3 3" xfId="1338"/>
    <cellStyle name="20% - הדגשה3 3 4" xfId="887"/>
    <cellStyle name="20% - הדגשה3 4" xfId="353"/>
    <cellStyle name="20% - הדגשה3 4 2" xfId="1340"/>
    <cellStyle name="20% - הדגשה3 4 3" xfId="889"/>
    <cellStyle name="20% - הדגשה3 5" xfId="574"/>
    <cellStyle name="20% - הדגשה3 6" xfId="1261"/>
    <cellStyle name="20% - הדגשה3 7" xfId="858"/>
    <cellStyle name="20% - הדגשה4" xfId="175" builtinId="42" customBuiltin="1"/>
    <cellStyle name="20% - הדגשה4 2" xfId="26"/>
    <cellStyle name="20% - הדגשה4 2 2" xfId="355"/>
    <cellStyle name="20% - הדגשה4 2 2 2" xfId="1342"/>
    <cellStyle name="20% - הדגשה4 2 2 3" xfId="891"/>
    <cellStyle name="20% - הדגשה4 2 3" xfId="354"/>
    <cellStyle name="20% - הדגשה4 2 3 2" xfId="1341"/>
    <cellStyle name="20% - הדגשה4 2 3 3" xfId="1118"/>
    <cellStyle name="20% - הדגשה4 2 4" xfId="1065"/>
    <cellStyle name="20% - הדגשה4 2 5" xfId="890"/>
    <cellStyle name="20% - הדגשה4 3" xfId="356"/>
    <cellStyle name="20% - הדגשה4 3 2" xfId="357"/>
    <cellStyle name="20% - הדגשה4 3 2 2" xfId="1344"/>
    <cellStyle name="20% - הדגשה4 3 2 3" xfId="893"/>
    <cellStyle name="20% - הדגשה4 3 3" xfId="1343"/>
    <cellStyle name="20% - הדגשה4 3 4" xfId="892"/>
    <cellStyle name="20% - הדגשה4 4" xfId="358"/>
    <cellStyle name="20% - הדגשה4 4 2" xfId="1345"/>
    <cellStyle name="20% - הדגשה4 4 3" xfId="894"/>
    <cellStyle name="20% - הדגשה4 5" xfId="575"/>
    <cellStyle name="20% - הדגשה4 6" xfId="1267"/>
    <cellStyle name="20% - הדגשה4 7" xfId="860"/>
    <cellStyle name="20% - הדגשה5" xfId="179" builtinId="46" customBuiltin="1"/>
    <cellStyle name="20% - הדגשה5 2" xfId="27"/>
    <cellStyle name="20% - הדגשה5 2 2" xfId="360"/>
    <cellStyle name="20% - הדגשה5 2 2 2" xfId="1347"/>
    <cellStyle name="20% - הדגשה5 2 2 3" xfId="896"/>
    <cellStyle name="20% - הדגשה5 2 3" xfId="359"/>
    <cellStyle name="20% - הדגשה5 2 3 2" xfId="1346"/>
    <cellStyle name="20% - הדגשה5 2 3 3" xfId="1119"/>
    <cellStyle name="20% - הדגשה5 2 4" xfId="1066"/>
    <cellStyle name="20% - הדגשה5 2 5" xfId="895"/>
    <cellStyle name="20% - הדגשה5 3" xfId="361"/>
    <cellStyle name="20% - הדגשה5 3 2" xfId="362"/>
    <cellStyle name="20% - הדגשה5 3 2 2" xfId="1349"/>
    <cellStyle name="20% - הדגשה5 3 2 3" xfId="898"/>
    <cellStyle name="20% - הדגשה5 3 3" xfId="1348"/>
    <cellStyle name="20% - הדגשה5 3 4" xfId="897"/>
    <cellStyle name="20% - הדגשה5 4" xfId="363"/>
    <cellStyle name="20% - הדגשה5 4 2" xfId="1350"/>
    <cellStyle name="20% - הדגשה5 4 3" xfId="899"/>
    <cellStyle name="20% - הדגשה5 5" xfId="576"/>
    <cellStyle name="20% - הדגשה5 6" xfId="1305"/>
    <cellStyle name="20% - הדגשה5 7" xfId="862"/>
    <cellStyle name="20% - הדגשה6" xfId="183" builtinId="50" customBuiltin="1"/>
    <cellStyle name="20% - הדגשה6 2" xfId="28"/>
    <cellStyle name="20% - הדגשה6 2 2" xfId="365"/>
    <cellStyle name="20% - הדגשה6 2 2 2" xfId="1352"/>
    <cellStyle name="20% - הדגשה6 2 2 3" xfId="901"/>
    <cellStyle name="20% - הדגשה6 2 3" xfId="364"/>
    <cellStyle name="20% - הדגשה6 2 3 2" xfId="1351"/>
    <cellStyle name="20% - הדגשה6 2 3 3" xfId="1120"/>
    <cellStyle name="20% - הדגשה6 2 4" xfId="1067"/>
    <cellStyle name="20% - הדגשה6 2 5" xfId="900"/>
    <cellStyle name="20% - הדגשה6 3" xfId="366"/>
    <cellStyle name="20% - הדגשה6 3 2" xfId="367"/>
    <cellStyle name="20% - הדגשה6 3 2 2" xfId="1354"/>
    <cellStyle name="20% - הדגשה6 3 2 3" xfId="903"/>
    <cellStyle name="20% - הדגשה6 3 3" xfId="1353"/>
    <cellStyle name="20% - הדגשה6 3 4" xfId="902"/>
    <cellStyle name="20% - הדגשה6 4" xfId="368"/>
    <cellStyle name="20% - הדגשה6 4 2" xfId="1355"/>
    <cellStyle name="20% - הדגשה6 4 3" xfId="904"/>
    <cellStyle name="20% - הדגשה6 5" xfId="577"/>
    <cellStyle name="20% - הדגשה6 6" xfId="1300"/>
    <cellStyle name="20% - הדגשה6 7" xfId="864"/>
    <cellStyle name="40% - Accent1" xfId="29"/>
    <cellStyle name="40% - Accent1 2" xfId="256"/>
    <cellStyle name="40% - Accent1 3" xfId="499"/>
    <cellStyle name="40% - Accent1 4" xfId="209"/>
    <cellStyle name="40% - Accent1 5" xfId="1018"/>
    <cellStyle name="40% - Accent2" xfId="30"/>
    <cellStyle name="40% - Accent2 2" xfId="257"/>
    <cellStyle name="40% - Accent2 3" xfId="509"/>
    <cellStyle name="40% - Accent2 4" xfId="212"/>
    <cellStyle name="40% - Accent2 5" xfId="1019"/>
    <cellStyle name="40% - Accent3" xfId="31"/>
    <cellStyle name="40% - Accent3 2" xfId="258"/>
    <cellStyle name="40% - Accent3 3" xfId="486"/>
    <cellStyle name="40% - Accent3 4" xfId="208"/>
    <cellStyle name="40% - Accent3 5" xfId="1020"/>
    <cellStyle name="40% - Accent4" xfId="32"/>
    <cellStyle name="40% - Accent4 2" xfId="259"/>
    <cellStyle name="40% - Accent4 3" xfId="510"/>
    <cellStyle name="40% - Accent4 4" xfId="213"/>
    <cellStyle name="40% - Accent4 5" xfId="1021"/>
    <cellStyle name="40% - Accent5" xfId="33"/>
    <cellStyle name="40% - Accent5 2" xfId="260"/>
    <cellStyle name="40% - Accent5 3" xfId="500"/>
    <cellStyle name="40% - Accent5 4" xfId="218"/>
    <cellStyle name="40% - Accent5 5" xfId="1022"/>
    <cellStyle name="40% - Accent6" xfId="34"/>
    <cellStyle name="40% - Accent6 2" xfId="261"/>
    <cellStyle name="40% - Accent6 3" xfId="511"/>
    <cellStyle name="40% - Accent6 4" xfId="219"/>
    <cellStyle name="40% - Accent6 5" xfId="1023"/>
    <cellStyle name="40% - הדגשה1" xfId="164" builtinId="31" customBuiltin="1"/>
    <cellStyle name="40% - הדגשה1 2" xfId="35"/>
    <cellStyle name="40% - הדגשה1 2 2" xfId="370"/>
    <cellStyle name="40% - הדגשה1 2 2 2" xfId="1357"/>
    <cellStyle name="40% - הדגשה1 2 2 3" xfId="906"/>
    <cellStyle name="40% - הדגשה1 2 3" xfId="369"/>
    <cellStyle name="40% - הדגשה1 2 3 2" xfId="1356"/>
    <cellStyle name="40% - הדגשה1 2 3 3" xfId="1121"/>
    <cellStyle name="40% - הדגשה1 2 4" xfId="1068"/>
    <cellStyle name="40% - הדגשה1 2 5" xfId="905"/>
    <cellStyle name="40% - הדגשה1 3" xfId="371"/>
    <cellStyle name="40% - הדגשה1 3 2" xfId="372"/>
    <cellStyle name="40% - הדגשה1 3 2 2" xfId="1359"/>
    <cellStyle name="40% - הדגשה1 3 2 3" xfId="908"/>
    <cellStyle name="40% - הדגשה1 3 3" xfId="1358"/>
    <cellStyle name="40% - הדגשה1 3 4" xfId="907"/>
    <cellStyle name="40% - הדגשה1 4" xfId="373"/>
    <cellStyle name="40% - הדגשה1 4 2" xfId="1360"/>
    <cellStyle name="40% - הדגשה1 4 3" xfId="909"/>
    <cellStyle name="40% - הדגשה1 5" xfId="578"/>
    <cellStyle name="40% - הדגשה1 6" xfId="1277"/>
    <cellStyle name="40% - הדגשה1 7" xfId="855"/>
    <cellStyle name="40% - הדגשה2" xfId="168" builtinId="35" customBuiltin="1"/>
    <cellStyle name="40% - הדגשה2 2" xfId="36"/>
    <cellStyle name="40% - הדגשה2 2 2" xfId="375"/>
    <cellStyle name="40% - הדגשה2 2 2 2" xfId="1362"/>
    <cellStyle name="40% - הדגשה2 2 2 3" xfId="911"/>
    <cellStyle name="40% - הדגשה2 2 3" xfId="374"/>
    <cellStyle name="40% - הדגשה2 2 3 2" xfId="1361"/>
    <cellStyle name="40% - הדגשה2 2 3 3" xfId="1122"/>
    <cellStyle name="40% - הדגשה2 2 4" xfId="1069"/>
    <cellStyle name="40% - הדגשה2 2 5" xfId="910"/>
    <cellStyle name="40% - הדגשה2 3" xfId="376"/>
    <cellStyle name="40% - הדגשה2 3 2" xfId="377"/>
    <cellStyle name="40% - הדגשה2 3 2 2" xfId="1364"/>
    <cellStyle name="40% - הדגשה2 3 2 3" xfId="913"/>
    <cellStyle name="40% - הדגשה2 3 3" xfId="1363"/>
    <cellStyle name="40% - הדגשה2 3 4" xfId="912"/>
    <cellStyle name="40% - הדגשה2 4" xfId="378"/>
    <cellStyle name="40% - הדגשה2 4 2" xfId="1365"/>
    <cellStyle name="40% - הדגשה2 4 3" xfId="914"/>
    <cellStyle name="40% - הדגשה2 5" xfId="579"/>
    <cellStyle name="40% - הדגשה2 6" xfId="1269"/>
    <cellStyle name="40% - הדגשה2 7" xfId="857"/>
    <cellStyle name="40% - הדגשה3" xfId="172" builtinId="39" customBuiltin="1"/>
    <cellStyle name="40% - הדגשה3 2" xfId="37"/>
    <cellStyle name="40% - הדגשה3 2 2" xfId="380"/>
    <cellStyle name="40% - הדגשה3 2 2 2" xfId="1367"/>
    <cellStyle name="40% - הדגשה3 2 2 3" xfId="916"/>
    <cellStyle name="40% - הדגשה3 2 3" xfId="379"/>
    <cellStyle name="40% - הדגשה3 2 3 2" xfId="1366"/>
    <cellStyle name="40% - הדגשה3 2 3 3" xfId="1123"/>
    <cellStyle name="40% - הדגשה3 2 4" xfId="1070"/>
    <cellStyle name="40% - הדגשה3 2 5" xfId="915"/>
    <cellStyle name="40% - הדגשה3 3" xfId="381"/>
    <cellStyle name="40% - הדגשה3 3 2" xfId="382"/>
    <cellStyle name="40% - הדגשה3 3 2 2" xfId="1369"/>
    <cellStyle name="40% - הדגשה3 3 2 3" xfId="918"/>
    <cellStyle name="40% - הדגשה3 3 3" xfId="1368"/>
    <cellStyle name="40% - הדגשה3 3 4" xfId="917"/>
    <cellStyle name="40% - הדגשה3 4" xfId="383"/>
    <cellStyle name="40% - הדגשה3 4 2" xfId="1370"/>
    <cellStyle name="40% - הדגשה3 4 3" xfId="919"/>
    <cellStyle name="40% - הדגשה3 5" xfId="580"/>
    <cellStyle name="40% - הדגשה3 6" xfId="1231"/>
    <cellStyle name="40% - הדגשה3 7" xfId="859"/>
    <cellStyle name="40% - הדגשה4" xfId="176" builtinId="43" customBuiltin="1"/>
    <cellStyle name="40% - הדגשה4 2" xfId="38"/>
    <cellStyle name="40% - הדגשה4 2 2" xfId="385"/>
    <cellStyle name="40% - הדגשה4 2 2 2" xfId="1372"/>
    <cellStyle name="40% - הדגשה4 2 2 3" xfId="921"/>
    <cellStyle name="40% - הדגשה4 2 3" xfId="384"/>
    <cellStyle name="40% - הדגשה4 2 3 2" xfId="1371"/>
    <cellStyle name="40% - הדגשה4 2 3 3" xfId="1124"/>
    <cellStyle name="40% - הדגשה4 2 4" xfId="1071"/>
    <cellStyle name="40% - הדגשה4 2 5" xfId="920"/>
    <cellStyle name="40% - הדגשה4 3" xfId="386"/>
    <cellStyle name="40% - הדגשה4 3 2" xfId="387"/>
    <cellStyle name="40% - הדגשה4 3 2 2" xfId="1374"/>
    <cellStyle name="40% - הדגשה4 3 2 3" xfId="923"/>
    <cellStyle name="40% - הדגשה4 3 3" xfId="1373"/>
    <cellStyle name="40% - הדגשה4 3 4" xfId="922"/>
    <cellStyle name="40% - הדגשה4 4" xfId="388"/>
    <cellStyle name="40% - הדגשה4 4 2" xfId="1375"/>
    <cellStyle name="40% - הדגשה4 4 3" xfId="924"/>
    <cellStyle name="40% - הדגשה4 5" xfId="581"/>
    <cellStyle name="40% - הדגשה4 6" xfId="1296"/>
    <cellStyle name="40% - הדגשה4 7" xfId="861"/>
    <cellStyle name="40% - הדגשה5" xfId="180" builtinId="47" customBuiltin="1"/>
    <cellStyle name="40% - הדגשה5 2" xfId="39"/>
    <cellStyle name="40% - הדגשה5 2 2" xfId="390"/>
    <cellStyle name="40% - הדגשה5 2 2 2" xfId="1377"/>
    <cellStyle name="40% - הדגשה5 2 2 3" xfId="926"/>
    <cellStyle name="40% - הדגשה5 2 3" xfId="389"/>
    <cellStyle name="40% - הדגשה5 2 3 2" xfId="1376"/>
    <cellStyle name="40% - הדגשה5 2 3 3" xfId="1125"/>
    <cellStyle name="40% - הדגשה5 2 4" xfId="1072"/>
    <cellStyle name="40% - הדגשה5 2 5" xfId="925"/>
    <cellStyle name="40% - הדגשה5 3" xfId="391"/>
    <cellStyle name="40% - הדגשה5 3 2" xfId="392"/>
    <cellStyle name="40% - הדגשה5 3 2 2" xfId="1379"/>
    <cellStyle name="40% - הדגשה5 3 2 3" xfId="928"/>
    <cellStyle name="40% - הדגשה5 3 3" xfId="1378"/>
    <cellStyle name="40% - הדגשה5 3 4" xfId="927"/>
    <cellStyle name="40% - הדגשה5 4" xfId="393"/>
    <cellStyle name="40% - הדגשה5 4 2" xfId="1380"/>
    <cellStyle name="40% - הדגשה5 4 3" xfId="929"/>
    <cellStyle name="40% - הדגשה5 5" xfId="582"/>
    <cellStyle name="40% - הדגשה5 6" xfId="1222"/>
    <cellStyle name="40% - הדגשה5 7" xfId="863"/>
    <cellStyle name="40% - הדגשה6" xfId="184" builtinId="51" customBuiltin="1"/>
    <cellStyle name="40% - הדגשה6 2" xfId="40"/>
    <cellStyle name="40% - הדגשה6 2 2" xfId="395"/>
    <cellStyle name="40% - הדגשה6 2 2 2" xfId="1382"/>
    <cellStyle name="40% - הדגשה6 2 2 3" xfId="931"/>
    <cellStyle name="40% - הדגשה6 2 3" xfId="394"/>
    <cellStyle name="40% - הדגשה6 2 3 2" xfId="1381"/>
    <cellStyle name="40% - הדגשה6 2 3 3" xfId="1126"/>
    <cellStyle name="40% - הדגשה6 2 4" xfId="1073"/>
    <cellStyle name="40% - הדגשה6 2 5" xfId="930"/>
    <cellStyle name="40% - הדגשה6 3" xfId="396"/>
    <cellStyle name="40% - הדגשה6 3 2" xfId="397"/>
    <cellStyle name="40% - הדגשה6 3 2 2" xfId="1384"/>
    <cellStyle name="40% - הדגשה6 3 2 3" xfId="933"/>
    <cellStyle name="40% - הדגשה6 3 3" xfId="1383"/>
    <cellStyle name="40% - הדגשה6 3 4" xfId="932"/>
    <cellStyle name="40% - הדגשה6 4" xfId="398"/>
    <cellStyle name="40% - הדגשה6 4 2" xfId="1385"/>
    <cellStyle name="40% - הדגשה6 4 3" xfId="934"/>
    <cellStyle name="40% - הדגשה6 5" xfId="583"/>
    <cellStyle name="40% - הדגשה6 6" xfId="1320"/>
    <cellStyle name="40% - הדגשה6 7" xfId="865"/>
    <cellStyle name="60% - Accent1" xfId="41"/>
    <cellStyle name="60% - Accent1 2" xfId="262"/>
    <cellStyle name="60% - Accent1 3" xfId="487"/>
    <cellStyle name="60% - Accent1 4" xfId="220"/>
    <cellStyle name="60% - Accent1 5" xfId="1024"/>
    <cellStyle name="60% - Accent2" xfId="42"/>
    <cellStyle name="60% - Accent2 2" xfId="263"/>
    <cellStyle name="60% - Accent2 3" xfId="512"/>
    <cellStyle name="60% - Accent2 4" xfId="221"/>
    <cellStyle name="60% - Accent2 5" xfId="1025"/>
    <cellStyle name="60% - Accent3" xfId="43"/>
    <cellStyle name="60% - Accent3 2" xfId="264"/>
    <cellStyle name="60% - Accent3 3" xfId="501"/>
    <cellStyle name="60% - Accent3 4" xfId="222"/>
    <cellStyle name="60% - Accent3 5" xfId="1026"/>
    <cellStyle name="60% - Accent4" xfId="44"/>
    <cellStyle name="60% - Accent4 2" xfId="265"/>
    <cellStyle name="60% - Accent4 3" xfId="513"/>
    <cellStyle name="60% - Accent4 4" xfId="223"/>
    <cellStyle name="60% - Accent4 5" xfId="1027"/>
    <cellStyle name="60% - Accent5" xfId="45"/>
    <cellStyle name="60% - Accent5 2" xfId="266"/>
    <cellStyle name="60% - Accent5 3" xfId="488"/>
    <cellStyle name="60% - Accent5 4" xfId="224"/>
    <cellStyle name="60% - Accent5 5" xfId="1028"/>
    <cellStyle name="60% - Accent6" xfId="46"/>
    <cellStyle name="60% - Accent6 2" xfId="267"/>
    <cellStyle name="60% - Accent6 3" xfId="514"/>
    <cellStyle name="60% - Accent6 4" xfId="225"/>
    <cellStyle name="60% - Accent6 5" xfId="1029"/>
    <cellStyle name="60% - הדגשה1" xfId="165" builtinId="32" customBuiltin="1"/>
    <cellStyle name="60% - הדגשה1 2" xfId="400"/>
    <cellStyle name="60% - הדגשה1 3" xfId="584"/>
    <cellStyle name="60% - הדגשה2" xfId="169" builtinId="36" customBuiltin="1"/>
    <cellStyle name="60% - הדגשה2 2" xfId="401"/>
    <cellStyle name="60% - הדגשה2 3" xfId="585"/>
    <cellStyle name="60% - הדגשה3" xfId="173" builtinId="40" customBuiltin="1"/>
    <cellStyle name="60% - הדגשה3 2" xfId="402"/>
    <cellStyle name="60% - הדגשה3 3" xfId="586"/>
    <cellStyle name="60% - הדגשה4" xfId="177" builtinId="44" customBuiltin="1"/>
    <cellStyle name="60% - הדגשה4 2" xfId="403"/>
    <cellStyle name="60% - הדגשה4 3" xfId="587"/>
    <cellStyle name="60% - הדגשה5" xfId="181" builtinId="48" customBuiltin="1"/>
    <cellStyle name="60% - הדגשה5 2" xfId="404"/>
    <cellStyle name="60% - הדגשה5 3" xfId="588"/>
    <cellStyle name="60% - הדגשה6" xfId="185" builtinId="52" customBuiltin="1"/>
    <cellStyle name="60% - הדגשה6 2" xfId="405"/>
    <cellStyle name="60% - הדגשה6 3" xfId="589"/>
    <cellStyle name="Accent1" xfId="47"/>
    <cellStyle name="Accent1 - 20%" xfId="48"/>
    <cellStyle name="Accent1 - 40%" xfId="49"/>
    <cellStyle name="Accent1 - 60%" xfId="50"/>
    <cellStyle name="Accent1 10" xfId="537"/>
    <cellStyle name="Accent1 11" xfId="559"/>
    <cellStyle name="Accent1 12" xfId="541"/>
    <cellStyle name="Accent1 13" xfId="555"/>
    <cellStyle name="Accent1 14" xfId="534"/>
    <cellStyle name="Accent1 15" xfId="590"/>
    <cellStyle name="Accent1 16" xfId="607"/>
    <cellStyle name="Accent1 17" xfId="635"/>
    <cellStyle name="Accent1 18" xfId="646"/>
    <cellStyle name="Accent1 19" xfId="650"/>
    <cellStyle name="Accent1 2" xfId="268"/>
    <cellStyle name="Accent1 20" xfId="667"/>
    <cellStyle name="Accent1 21" xfId="709"/>
    <cellStyle name="Accent1 22" xfId="715"/>
    <cellStyle name="Accent1 23" xfId="744"/>
    <cellStyle name="Accent1 24" xfId="722"/>
    <cellStyle name="Accent1 25" xfId="741"/>
    <cellStyle name="Accent1 26" xfId="721"/>
    <cellStyle name="Accent1 27" xfId="740"/>
    <cellStyle name="Accent1 28" xfId="751"/>
    <cellStyle name="Accent1 29" xfId="759"/>
    <cellStyle name="Accent1 3" xfId="298"/>
    <cellStyle name="Accent1 30" xfId="776"/>
    <cellStyle name="Accent1 31" xfId="757"/>
    <cellStyle name="Accent1 32" xfId="781"/>
    <cellStyle name="Accent1 33" xfId="801"/>
    <cellStyle name="Accent1 34" xfId="780"/>
    <cellStyle name="Accent1 35" xfId="795"/>
    <cellStyle name="Accent1 36" xfId="806"/>
    <cellStyle name="Accent1 37" xfId="813"/>
    <cellStyle name="Accent1 38" xfId="837"/>
    <cellStyle name="Accent1 39" xfId="814"/>
    <cellStyle name="Accent1 4" xfId="311"/>
    <cellStyle name="Accent1 4 2" xfId="502"/>
    <cellStyle name="Accent1 40" xfId="835"/>
    <cellStyle name="Accent1 41" xfId="812"/>
    <cellStyle name="Accent1 42" xfId="226"/>
    <cellStyle name="Accent1 43" xfId="294"/>
    <cellStyle name="Accent1 44" xfId="1030"/>
    <cellStyle name="Accent1 45" xfId="1095"/>
    <cellStyle name="Accent1 46" xfId="1057"/>
    <cellStyle name="Accent1 47" xfId="1159"/>
    <cellStyle name="Accent1 48" xfId="1172"/>
    <cellStyle name="Accent1 49" xfId="1056"/>
    <cellStyle name="Accent1 5" xfId="329"/>
    <cellStyle name="Accent1 5 2" xfId="527"/>
    <cellStyle name="Accent1 50" xfId="1204"/>
    <cellStyle name="Accent1 51" xfId="1186"/>
    <cellStyle name="Accent1 52" xfId="1198"/>
    <cellStyle name="Accent1 53" xfId="1216"/>
    <cellStyle name="Accent1 54" xfId="1254"/>
    <cellStyle name="Accent1 55" xfId="1212"/>
    <cellStyle name="Accent1 56" xfId="1229"/>
    <cellStyle name="Accent1 57" xfId="1291"/>
    <cellStyle name="Accent1 58" xfId="1260"/>
    <cellStyle name="Accent1 59" xfId="1281"/>
    <cellStyle name="Accent1 6" xfId="318"/>
    <cellStyle name="Accent1 60" xfId="1313"/>
    <cellStyle name="Accent1 61" xfId="1213"/>
    <cellStyle name="Accent1 62" xfId="1237"/>
    <cellStyle name="Accent1 63" xfId="1227"/>
    <cellStyle name="Accent1 64" xfId="1257"/>
    <cellStyle name="Accent1 65" xfId="1474"/>
    <cellStyle name="Accent1 66" xfId="1520"/>
    <cellStyle name="Accent1 67" xfId="847"/>
    <cellStyle name="Accent1 7" xfId="331"/>
    <cellStyle name="Accent1 8" xfId="472"/>
    <cellStyle name="Accent1 9" xfId="480"/>
    <cellStyle name="Accent1_30 6 11 (3)" xfId="51"/>
    <cellStyle name="Accent2" xfId="52"/>
    <cellStyle name="Accent2 - 20%" xfId="53"/>
    <cellStyle name="Accent2 - 40%" xfId="54"/>
    <cellStyle name="Accent2 - 60%" xfId="55"/>
    <cellStyle name="Accent2 10" xfId="538"/>
    <cellStyle name="Accent2 11" xfId="558"/>
    <cellStyle name="Accent2 12" xfId="544"/>
    <cellStyle name="Accent2 13" xfId="553"/>
    <cellStyle name="Accent2 14" xfId="535"/>
    <cellStyle name="Accent2 15" xfId="591"/>
    <cellStyle name="Accent2 16" xfId="634"/>
    <cellStyle name="Accent2 17" xfId="636"/>
    <cellStyle name="Accent2 18" xfId="645"/>
    <cellStyle name="Accent2 19" xfId="651"/>
    <cellStyle name="Accent2 2" xfId="269"/>
    <cellStyle name="Accent2 20" xfId="665"/>
    <cellStyle name="Accent2 21" xfId="710"/>
    <cellStyle name="Accent2 22" xfId="716"/>
    <cellStyle name="Accent2 23" xfId="738"/>
    <cellStyle name="Accent2 24" xfId="724"/>
    <cellStyle name="Accent2 25" xfId="745"/>
    <cellStyle name="Accent2 26" xfId="723"/>
    <cellStyle name="Accent2 27" xfId="747"/>
    <cellStyle name="Accent2 28" xfId="752"/>
    <cellStyle name="Accent2 29" xfId="760"/>
    <cellStyle name="Accent2 3" xfId="299"/>
    <cellStyle name="Accent2 30" xfId="775"/>
    <cellStyle name="Accent2 31" xfId="758"/>
    <cellStyle name="Accent2 32" xfId="783"/>
    <cellStyle name="Accent2 33" xfId="800"/>
    <cellStyle name="Accent2 34" xfId="782"/>
    <cellStyle name="Accent2 35" xfId="804"/>
    <cellStyle name="Accent2 36" xfId="807"/>
    <cellStyle name="Accent2 37" xfId="815"/>
    <cellStyle name="Accent2 38" xfId="836"/>
    <cellStyle name="Accent2 39" xfId="818"/>
    <cellStyle name="Accent2 4" xfId="312"/>
    <cellStyle name="Accent2 4 2" xfId="515"/>
    <cellStyle name="Accent2 40" xfId="833"/>
    <cellStyle name="Accent2 41" xfId="816"/>
    <cellStyle name="Accent2 42" xfId="227"/>
    <cellStyle name="Accent2 43" xfId="293"/>
    <cellStyle name="Accent2 44" xfId="1034"/>
    <cellStyle name="Accent2 45" xfId="1148"/>
    <cellStyle name="Accent2 46" xfId="1058"/>
    <cellStyle name="Accent2 47" xfId="1168"/>
    <cellStyle name="Accent2 48" xfId="1179"/>
    <cellStyle name="Accent2 49" xfId="1180"/>
    <cellStyle name="Accent2 5" xfId="328"/>
    <cellStyle name="Accent2 5 2" xfId="528"/>
    <cellStyle name="Accent2 50" xfId="1202"/>
    <cellStyle name="Accent2 51" xfId="1188"/>
    <cellStyle name="Accent2 52" xfId="1191"/>
    <cellStyle name="Accent2 53" xfId="1217"/>
    <cellStyle name="Accent2 54" xfId="1236"/>
    <cellStyle name="Accent2 55" xfId="1241"/>
    <cellStyle name="Accent2 56" xfId="1263"/>
    <cellStyle name="Accent2 57" xfId="1289"/>
    <cellStyle name="Accent2 58" xfId="1244"/>
    <cellStyle name="Accent2 59" xfId="1271"/>
    <cellStyle name="Accent2 6" xfId="319"/>
    <cellStyle name="Accent2 60" xfId="1311"/>
    <cellStyle name="Accent2 61" xfId="1230"/>
    <cellStyle name="Accent2 62" xfId="1278"/>
    <cellStyle name="Accent2 63" xfId="1225"/>
    <cellStyle name="Accent2 64" xfId="1258"/>
    <cellStyle name="Accent2 65" xfId="1475"/>
    <cellStyle name="Accent2 66" xfId="1521"/>
    <cellStyle name="Accent2 67" xfId="848"/>
    <cellStyle name="Accent2 7" xfId="332"/>
    <cellStyle name="Accent2 8" xfId="473"/>
    <cellStyle name="Accent2 9" xfId="481"/>
    <cellStyle name="Accent2_30 6 11 (3)" xfId="56"/>
    <cellStyle name="Accent3" xfId="57"/>
    <cellStyle name="Accent3 - 20%" xfId="58"/>
    <cellStyle name="Accent3 - 40%" xfId="59"/>
    <cellStyle name="Accent3 - 60%" xfId="60"/>
    <cellStyle name="Accent3 10" xfId="540"/>
    <cellStyle name="Accent3 11" xfId="557"/>
    <cellStyle name="Accent3 12" xfId="547"/>
    <cellStyle name="Accent3 13" xfId="562"/>
    <cellStyle name="Accent3 14" xfId="536"/>
    <cellStyle name="Accent3 15" xfId="592"/>
    <cellStyle name="Accent3 16" xfId="600"/>
    <cellStyle name="Accent3 17" xfId="637"/>
    <cellStyle name="Accent3 18" xfId="644"/>
    <cellStyle name="Accent3 19" xfId="652"/>
    <cellStyle name="Accent3 2" xfId="270"/>
    <cellStyle name="Accent3 20" xfId="664"/>
    <cellStyle name="Accent3 21" xfId="711"/>
    <cellStyle name="Accent3 22" xfId="717"/>
    <cellStyle name="Accent3 23" xfId="737"/>
    <cellStyle name="Accent3 24" xfId="726"/>
    <cellStyle name="Accent3 25" xfId="739"/>
    <cellStyle name="Accent3 26" xfId="725"/>
    <cellStyle name="Accent3 27" xfId="749"/>
    <cellStyle name="Accent3 28" xfId="753"/>
    <cellStyle name="Accent3 29" xfId="762"/>
    <cellStyle name="Accent3 3" xfId="300"/>
    <cellStyle name="Accent3 30" xfId="774"/>
    <cellStyle name="Accent3 31" xfId="761"/>
    <cellStyle name="Accent3 32" xfId="785"/>
    <cellStyle name="Accent3 33" xfId="799"/>
    <cellStyle name="Accent3 34" xfId="784"/>
    <cellStyle name="Accent3 35" xfId="803"/>
    <cellStyle name="Accent3 36" xfId="808"/>
    <cellStyle name="Accent3 37" xfId="817"/>
    <cellStyle name="Accent3 38" xfId="834"/>
    <cellStyle name="Accent3 39" xfId="821"/>
    <cellStyle name="Accent3 4" xfId="313"/>
    <cellStyle name="Accent3 4 2" xfId="489"/>
    <cellStyle name="Accent3 40" xfId="831"/>
    <cellStyle name="Accent3 41" xfId="820"/>
    <cellStyle name="Accent3 42" xfId="228"/>
    <cellStyle name="Accent3 43" xfId="292"/>
    <cellStyle name="Accent3 44" xfId="1035"/>
    <cellStyle name="Accent3 45" xfId="1146"/>
    <cellStyle name="Accent3 46" xfId="1059"/>
    <cellStyle name="Accent3 47" xfId="1152"/>
    <cellStyle name="Accent3 48" xfId="1147"/>
    <cellStyle name="Accent3 49" xfId="1160"/>
    <cellStyle name="Accent3 5" xfId="324"/>
    <cellStyle name="Accent3 5 2" xfId="529"/>
    <cellStyle name="Accent3 50" xfId="1200"/>
    <cellStyle name="Accent3 51" xfId="1194"/>
    <cellStyle name="Accent3 52" xfId="1196"/>
    <cellStyle name="Accent3 53" xfId="1218"/>
    <cellStyle name="Accent3 54" xfId="1253"/>
    <cellStyle name="Accent3 55" xfId="1252"/>
    <cellStyle name="Accent3 56" xfId="1266"/>
    <cellStyle name="Accent3 57" xfId="1287"/>
    <cellStyle name="Accent3 58" xfId="1242"/>
    <cellStyle name="Accent3 59" xfId="1274"/>
    <cellStyle name="Accent3 6" xfId="315"/>
    <cellStyle name="Accent3 60" xfId="1309"/>
    <cellStyle name="Accent3 61" xfId="1224"/>
    <cellStyle name="Accent3 62" xfId="1243"/>
    <cellStyle name="Accent3 63" xfId="1251"/>
    <cellStyle name="Accent3 64" xfId="1297"/>
    <cellStyle name="Accent3 65" xfId="1476"/>
    <cellStyle name="Accent3 66" xfId="1522"/>
    <cellStyle name="Accent3 67" xfId="849"/>
    <cellStyle name="Accent3 7" xfId="333"/>
    <cellStyle name="Accent3 8" xfId="474"/>
    <cellStyle name="Accent3 9" xfId="495"/>
    <cellStyle name="Accent3_30 6 11 (3)" xfId="61"/>
    <cellStyle name="Accent4" xfId="62"/>
    <cellStyle name="Accent4 - 20%" xfId="63"/>
    <cellStyle name="Accent4 - 40%" xfId="64"/>
    <cellStyle name="Accent4 - 60%" xfId="65"/>
    <cellStyle name="Accent4 10" xfId="543"/>
    <cellStyle name="Accent4 11" xfId="556"/>
    <cellStyle name="Accent4 12" xfId="549"/>
    <cellStyle name="Accent4 13" xfId="561"/>
    <cellStyle name="Accent4 14" xfId="539"/>
    <cellStyle name="Accent4 15" xfId="593"/>
    <cellStyle name="Accent4 16" xfId="599"/>
    <cellStyle name="Accent4 17" xfId="638"/>
    <cellStyle name="Accent4 18" xfId="643"/>
    <cellStyle name="Accent4 19" xfId="654"/>
    <cellStyle name="Accent4 2" xfId="271"/>
    <cellStyle name="Accent4 20" xfId="662"/>
    <cellStyle name="Accent4 21" xfId="712"/>
    <cellStyle name="Accent4 22" xfId="718"/>
    <cellStyle name="Accent4 23" xfId="736"/>
    <cellStyle name="Accent4 24" xfId="727"/>
    <cellStyle name="Accent4 25" xfId="746"/>
    <cellStyle name="Accent4 26" xfId="742"/>
    <cellStyle name="Accent4 27" xfId="732"/>
    <cellStyle name="Accent4 28" xfId="754"/>
    <cellStyle name="Accent4 29" xfId="764"/>
    <cellStyle name="Accent4 3" xfId="301"/>
    <cellStyle name="Accent4 30" xfId="772"/>
    <cellStyle name="Accent4 31" xfId="763"/>
    <cellStyle name="Accent4 32" xfId="786"/>
    <cellStyle name="Accent4 33" xfId="798"/>
    <cellStyle name="Accent4 34" xfId="787"/>
    <cellStyle name="Accent4 35" xfId="794"/>
    <cellStyle name="Accent4 36" xfId="809"/>
    <cellStyle name="Accent4 37" xfId="819"/>
    <cellStyle name="Accent4 38" xfId="832"/>
    <cellStyle name="Accent4 39" xfId="823"/>
    <cellStyle name="Accent4 4" xfId="314"/>
    <cellStyle name="Accent4 4 2" xfId="516"/>
    <cellStyle name="Accent4 40" xfId="828"/>
    <cellStyle name="Accent4 41" xfId="825"/>
    <cellStyle name="Accent4 42" xfId="229"/>
    <cellStyle name="Accent4 43" xfId="291"/>
    <cellStyle name="Accent4 44" xfId="1036"/>
    <cellStyle name="Accent4 45" xfId="1144"/>
    <cellStyle name="Accent4 46" xfId="1083"/>
    <cellStyle name="Accent4 47" xfId="1055"/>
    <cellStyle name="Accent4 48" xfId="1178"/>
    <cellStyle name="Accent4 49" xfId="1181"/>
    <cellStyle name="Accent4 5" xfId="327"/>
    <cellStyle name="Accent4 5 2" xfId="530"/>
    <cellStyle name="Accent4 50" xfId="1203"/>
    <cellStyle name="Accent4 51" xfId="1166"/>
    <cellStyle name="Accent4 52" xfId="1192"/>
    <cellStyle name="Accent4 53" xfId="1220"/>
    <cellStyle name="Accent4 54" xfId="1235"/>
    <cellStyle name="Accent4 55" xfId="1238"/>
    <cellStyle name="Accent4 56" xfId="1226"/>
    <cellStyle name="Accent4 57" xfId="1290"/>
    <cellStyle name="Accent4 58" xfId="1219"/>
    <cellStyle name="Accent4 59" xfId="1282"/>
    <cellStyle name="Accent4 6" xfId="321"/>
    <cellStyle name="Accent4 60" xfId="1312"/>
    <cellStyle name="Accent4 61" xfId="1275"/>
    <cellStyle name="Accent4 62" xfId="1306"/>
    <cellStyle name="Accent4 63" xfId="1215"/>
    <cellStyle name="Accent4 64" xfId="1268"/>
    <cellStyle name="Accent4 65" xfId="1477"/>
    <cellStyle name="Accent4 66" xfId="1523"/>
    <cellStyle name="Accent4 67" xfId="850"/>
    <cellStyle name="Accent4 7" xfId="334"/>
    <cellStyle name="Accent4 8" xfId="475"/>
    <cellStyle name="Accent4 9" xfId="482"/>
    <cellStyle name="Accent4_30 6 11 (3)" xfId="66"/>
    <cellStyle name="Accent5" xfId="67"/>
    <cellStyle name="Accent5 - 20%" xfId="68"/>
    <cellStyle name="Accent5 - 40%" xfId="69"/>
    <cellStyle name="Accent5 - 60%" xfId="70"/>
    <cellStyle name="Accent5 10" xfId="545"/>
    <cellStyle name="Accent5 11" xfId="554"/>
    <cellStyle name="Accent5 12" xfId="560"/>
    <cellStyle name="Accent5 13" xfId="533"/>
    <cellStyle name="Accent5 14" xfId="542"/>
    <cellStyle name="Accent5 15" xfId="594"/>
    <cellStyle name="Accent5 16" xfId="598"/>
    <cellStyle name="Accent5 17" xfId="639"/>
    <cellStyle name="Accent5 18" xfId="642"/>
    <cellStyle name="Accent5 19" xfId="655"/>
    <cellStyle name="Accent5 2" xfId="272"/>
    <cellStyle name="Accent5 20" xfId="661"/>
    <cellStyle name="Accent5 21" xfId="713"/>
    <cellStyle name="Accent5 22" xfId="719"/>
    <cellStyle name="Accent5 23" xfId="734"/>
    <cellStyle name="Accent5 24" xfId="728"/>
    <cellStyle name="Accent5 25" xfId="735"/>
    <cellStyle name="Accent5 26" xfId="743"/>
    <cellStyle name="Accent5 27" xfId="731"/>
    <cellStyle name="Accent5 28" xfId="755"/>
    <cellStyle name="Accent5 29" xfId="766"/>
    <cellStyle name="Accent5 3" xfId="302"/>
    <cellStyle name="Accent5 30" xfId="770"/>
    <cellStyle name="Accent5 31" xfId="765"/>
    <cellStyle name="Accent5 32" xfId="788"/>
    <cellStyle name="Accent5 33" xfId="797"/>
    <cellStyle name="Accent5 34" xfId="789"/>
    <cellStyle name="Accent5 35" xfId="805"/>
    <cellStyle name="Accent5 36" xfId="810"/>
    <cellStyle name="Accent5 37" xfId="822"/>
    <cellStyle name="Accent5 38" xfId="830"/>
    <cellStyle name="Accent5 39" xfId="826"/>
    <cellStyle name="Accent5 4" xfId="316"/>
    <cellStyle name="Accent5 4 2" xfId="503"/>
    <cellStyle name="Accent5 40" xfId="839"/>
    <cellStyle name="Accent5 41" xfId="827"/>
    <cellStyle name="Accent5 42" xfId="230"/>
    <cellStyle name="Accent5 43" xfId="290"/>
    <cellStyle name="Accent5 44" xfId="1037"/>
    <cellStyle name="Accent5 45" xfId="1165"/>
    <cellStyle name="Accent5 46" xfId="1170"/>
    <cellStyle name="Accent5 47" xfId="1158"/>
    <cellStyle name="Accent5 48" xfId="1185"/>
    <cellStyle name="Accent5 49" xfId="1182"/>
    <cellStyle name="Accent5 5" xfId="326"/>
    <cellStyle name="Accent5 5 2" xfId="531"/>
    <cellStyle name="Accent5 50" xfId="1201"/>
    <cellStyle name="Accent5 51" xfId="1195"/>
    <cellStyle name="Accent5 52" xfId="1189"/>
    <cellStyle name="Accent5 53" xfId="1221"/>
    <cellStyle name="Accent5 54" xfId="1214"/>
    <cellStyle name="Accent5 55" xfId="1228"/>
    <cellStyle name="Accent5 56" xfId="1233"/>
    <cellStyle name="Accent5 57" xfId="1288"/>
    <cellStyle name="Accent5 58" xfId="1245"/>
    <cellStyle name="Accent5 59" xfId="1298"/>
    <cellStyle name="Accent5 6" xfId="322"/>
    <cellStyle name="Accent5 60" xfId="1310"/>
    <cellStyle name="Accent5 61" xfId="1262"/>
    <cellStyle name="Accent5 62" xfId="1284"/>
    <cellStyle name="Accent5 63" xfId="1292"/>
    <cellStyle name="Accent5 64" xfId="1303"/>
    <cellStyle name="Accent5 65" xfId="1478"/>
    <cellStyle name="Accent5 66" xfId="1524"/>
    <cellStyle name="Accent5 67" xfId="851"/>
    <cellStyle name="Accent5 7" xfId="335"/>
    <cellStyle name="Accent5 8" xfId="476"/>
    <cellStyle name="Accent5 9" xfId="496"/>
    <cellStyle name="Accent5_30 6 11 (3)" xfId="71"/>
    <cellStyle name="Accent6" xfId="72"/>
    <cellStyle name="Accent6 - 20%" xfId="73"/>
    <cellStyle name="Accent6 - 40%" xfId="74"/>
    <cellStyle name="Accent6 - 60%" xfId="75"/>
    <cellStyle name="Accent6 10" xfId="548"/>
    <cellStyle name="Accent6 11" xfId="552"/>
    <cellStyle name="Accent6 12" xfId="550"/>
    <cellStyle name="Accent6 13" xfId="551"/>
    <cellStyle name="Accent6 14" xfId="546"/>
    <cellStyle name="Accent6 15" xfId="595"/>
    <cellStyle name="Accent6 16" xfId="597"/>
    <cellStyle name="Accent6 17" xfId="640"/>
    <cellStyle name="Accent6 18" xfId="641"/>
    <cellStyle name="Accent6 19" xfId="656"/>
    <cellStyle name="Accent6 2" xfId="273"/>
    <cellStyle name="Accent6 20" xfId="660"/>
    <cellStyle name="Accent6 21" xfId="714"/>
    <cellStyle name="Accent6 22" xfId="720"/>
    <cellStyle name="Accent6 23" xfId="733"/>
    <cellStyle name="Accent6 24" xfId="729"/>
    <cellStyle name="Accent6 25" xfId="748"/>
    <cellStyle name="Accent6 26" xfId="730"/>
    <cellStyle name="Accent6 27" xfId="750"/>
    <cellStyle name="Accent6 28" xfId="756"/>
    <cellStyle name="Accent6 29" xfId="767"/>
    <cellStyle name="Accent6 3" xfId="303"/>
    <cellStyle name="Accent6 30" xfId="769"/>
    <cellStyle name="Accent6 31" xfId="768"/>
    <cellStyle name="Accent6 32" xfId="790"/>
    <cellStyle name="Accent6 33" xfId="796"/>
    <cellStyle name="Accent6 34" xfId="791"/>
    <cellStyle name="Accent6 35" xfId="793"/>
    <cellStyle name="Accent6 36" xfId="811"/>
    <cellStyle name="Accent6 37" xfId="824"/>
    <cellStyle name="Accent6 38" xfId="829"/>
    <cellStyle name="Accent6 39" xfId="838"/>
    <cellStyle name="Accent6 4" xfId="320"/>
    <cellStyle name="Accent6 4 2" xfId="517"/>
    <cellStyle name="Accent6 40" xfId="841"/>
    <cellStyle name="Accent6 41" xfId="840"/>
    <cellStyle name="Accent6 42" xfId="231"/>
    <cellStyle name="Accent6 43" xfId="289"/>
    <cellStyle name="Accent6 44" xfId="1038"/>
    <cellStyle name="Accent6 45" xfId="1096"/>
    <cellStyle name="Accent6 46" xfId="1149"/>
    <cellStyle name="Accent6 47" xfId="1139"/>
    <cellStyle name="Accent6 48" xfId="1107"/>
    <cellStyle name="Accent6 49" xfId="1177"/>
    <cellStyle name="Accent6 5" xfId="325"/>
    <cellStyle name="Accent6 5 2" xfId="532"/>
    <cellStyle name="Accent6 50" xfId="1199"/>
    <cellStyle name="Accent6 51" xfId="1183"/>
    <cellStyle name="Accent6 52" xfId="1211"/>
    <cellStyle name="Accent6 53" xfId="1223"/>
    <cellStyle name="Accent6 54" xfId="1234"/>
    <cellStyle name="Accent6 55" xfId="1246"/>
    <cellStyle name="Accent6 56" xfId="1240"/>
    <cellStyle name="Accent6 57" xfId="1286"/>
    <cellStyle name="Accent6 58" xfId="1265"/>
    <cellStyle name="Accent6 59" xfId="1283"/>
    <cellStyle name="Accent6 6" xfId="310"/>
    <cellStyle name="Accent6 60" xfId="1308"/>
    <cellStyle name="Accent6 61" xfId="1279"/>
    <cellStyle name="Accent6 62" xfId="1247"/>
    <cellStyle name="Accent6 63" xfId="1295"/>
    <cellStyle name="Accent6 64" xfId="1304"/>
    <cellStyle name="Accent6 65" xfId="1479"/>
    <cellStyle name="Accent6 66" xfId="1525"/>
    <cellStyle name="Accent6 67" xfId="852"/>
    <cellStyle name="Accent6 7" xfId="336"/>
    <cellStyle name="Accent6 8" xfId="477"/>
    <cellStyle name="Accent6 9" xfId="497"/>
    <cellStyle name="Accent6_30 6 11 (3)" xfId="76"/>
    <cellStyle name="Bad" xfId="77"/>
    <cellStyle name="Bad 2" xfId="274"/>
    <cellStyle name="Bad 3" xfId="478"/>
    <cellStyle name="Bad 4" xfId="232"/>
    <cellStyle name="Bad 5" xfId="1039"/>
    <cellStyle name="Calculation" xfId="78"/>
    <cellStyle name="Calculation 2" xfId="275"/>
    <cellStyle name="Calculation 2 2" xfId="406"/>
    <cellStyle name="Calculation 3" xfId="518"/>
    <cellStyle name="Calculation 4" xfId="233"/>
    <cellStyle name="Calculation 5" xfId="1040"/>
    <cellStyle name="Check Cell" xfId="79"/>
    <cellStyle name="Check Cell 2" xfId="276"/>
    <cellStyle name="Check Cell 3" xfId="479"/>
    <cellStyle name="Check Cell 4" xfId="234"/>
    <cellStyle name="Check Cell 5" xfId="1041"/>
    <cellStyle name="Comma" xfId="13" builtinId="3"/>
    <cellStyle name="Comma 10" xfId="792"/>
    <cellStyle name="Comma 10 2" xfId="1007"/>
    <cellStyle name="Comma 11" xfId="206"/>
    <cellStyle name="Comma 11 2" xfId="1471"/>
    <cellStyle name="Comma 11 3" xfId="1162"/>
    <cellStyle name="Comma 12" xfId="1190"/>
    <cellStyle name="Comma 13" xfId="1301"/>
    <cellStyle name="Comma 14" xfId="1006"/>
    <cellStyle name="Comma 2" xfId="1"/>
    <cellStyle name="Comma 2 10" xfId="235"/>
    <cellStyle name="Comma 2 10 2" xfId="1526"/>
    <cellStyle name="Comma 2 10 3" xfId="1102"/>
    <cellStyle name="Comma 2 11" xfId="188"/>
    <cellStyle name="Comma 2 11 2" xfId="1451"/>
    <cellStyle name="Comma 2 11 3" xfId="1033"/>
    <cellStyle name="Comma 2 12" xfId="1184"/>
    <cellStyle name="Comma 2 13" xfId="1299"/>
    <cellStyle name="Comma 2 14" xfId="1499"/>
    <cellStyle name="Comma 2 15" xfId="853"/>
    <cellStyle name="Comma 2 2" xfId="196"/>
    <cellStyle name="Comma 2 2 2" xfId="408"/>
    <cellStyle name="Comma 2 2 2 2" xfId="565"/>
    <cellStyle name="Comma 2 2 2 2 2" xfId="1410"/>
    <cellStyle name="Comma 2 2 2 2 3" xfId="1488"/>
    <cellStyle name="Comma 2 2 2 2 4" xfId="1507"/>
    <cellStyle name="Comma 2 2 2 2 5" xfId="965"/>
    <cellStyle name="Comma 2 2 2 3" xfId="700"/>
    <cellStyle name="Comma 2 2 2 3 2" xfId="1443"/>
    <cellStyle name="Comma 2 2 2 3 3" xfId="1538"/>
    <cellStyle name="Comma 2 2 2 3 4" xfId="1001"/>
    <cellStyle name="Comma 2 2 2 4" xfId="1387"/>
    <cellStyle name="Comma 2 2 2 5" xfId="936"/>
    <cellStyle name="Comma 2 2 3" xfId="693"/>
    <cellStyle name="Comma 2 2 3 2" xfId="1438"/>
    <cellStyle name="Comma 2 2 3 3" xfId="1496"/>
    <cellStyle name="Comma 2 2 3 4" xfId="1513"/>
    <cellStyle name="Comma 2 2 3 5" xfId="996"/>
    <cellStyle name="Comma 2 2 4" xfId="689"/>
    <cellStyle name="Comma 2 2 4 2" xfId="1434"/>
    <cellStyle name="Comma 2 2 4 3" xfId="1495"/>
    <cellStyle name="Comma 2 2 4 4" xfId="1512"/>
    <cellStyle name="Comma 2 2 4 5" xfId="992"/>
    <cellStyle name="Comma 2 2 5" xfId="843"/>
    <cellStyle name="Comma 2 2 5 2" xfId="1448"/>
    <cellStyle name="Comma 2 2 5 3" xfId="1010"/>
    <cellStyle name="Comma 2 2 6" xfId="304"/>
    <cellStyle name="Comma 2 2 6 2" xfId="1321"/>
    <cellStyle name="Comma 2 2 6 3" xfId="1528"/>
    <cellStyle name="Comma 2 2 6 4" xfId="1108"/>
    <cellStyle name="Comma 2 2 7" xfId="1042"/>
    <cellStyle name="Comma 2 2 8" xfId="866"/>
    <cellStyle name="Comma 2 3" xfId="407"/>
    <cellStyle name="Comma 2 3 2" xfId="564"/>
    <cellStyle name="Comma 2 3 2 2" xfId="1409"/>
    <cellStyle name="Comma 2 3 2 3" xfId="1487"/>
    <cellStyle name="Comma 2 3 2 4" xfId="1506"/>
    <cellStyle name="Comma 2 3 2 5" xfId="964"/>
    <cellStyle name="Comma 2 3 3" xfId="699"/>
    <cellStyle name="Comma 2 3 3 2" xfId="1442"/>
    <cellStyle name="Comma 2 3 3 3" xfId="1537"/>
    <cellStyle name="Comma 2 3 3 4" xfId="1000"/>
    <cellStyle name="Comma 2 3 4" xfId="1127"/>
    <cellStyle name="Comma 2 3 4 2" xfId="1460"/>
    <cellStyle name="Comma 2 3 4 3" xfId="1532"/>
    <cellStyle name="Comma 2 3 5" xfId="1081"/>
    <cellStyle name="Comma 2 3 5 2" xfId="1454"/>
    <cellStyle name="Comma 2 3 6" xfId="1386"/>
    <cellStyle name="Comma 2 3 7" xfId="935"/>
    <cellStyle name="Comma 2 4" xfId="464"/>
    <cellStyle name="Comma 2 4 2" xfId="688"/>
    <cellStyle name="Comma 2 4 2 2" xfId="1494"/>
    <cellStyle name="Comma 2 4 2 3" xfId="1511"/>
    <cellStyle name="Comma 2 4 2 4" xfId="991"/>
    <cellStyle name="Comma 2 4 3" xfId="705"/>
    <cellStyle name="Comma 2 4 3 2" xfId="1446"/>
    <cellStyle name="Comma 2 4 3 3" xfId="1497"/>
    <cellStyle name="Comma 2 4 3 4" xfId="1514"/>
    <cellStyle name="Comma 2 4 3 5" xfId="1004"/>
    <cellStyle name="Comma 2 4 4" xfId="1153"/>
    <cellStyle name="Comma 2 4 4 2" xfId="1533"/>
    <cellStyle name="Comma 2 4 5" xfId="1099"/>
    <cellStyle name="Comma 2 4 5 2" xfId="1456"/>
    <cellStyle name="Comma 2 4 6" xfId="1483"/>
    <cellStyle name="Comma 2 4 7" xfId="1502"/>
    <cellStyle name="Comma 2 4 8" xfId="959"/>
    <cellStyle name="Comma 2 5" xfId="620"/>
    <cellStyle name="Comma 2 6" xfId="668"/>
    <cellStyle name="Comma 2 6 2" xfId="1492"/>
    <cellStyle name="Comma 2 6 3" xfId="1509"/>
    <cellStyle name="Comma 2 6 4" xfId="978"/>
    <cellStyle name="Comma 2 7" xfId="706"/>
    <cellStyle name="Comma 2 7 2" xfId="1498"/>
    <cellStyle name="Comma 2 7 3" xfId="1515"/>
    <cellStyle name="Comma 2 7 4" xfId="1005"/>
    <cellStyle name="Comma 2 8" xfId="802"/>
    <cellStyle name="Comma 2 8 2" xfId="1008"/>
    <cellStyle name="Comma 2 9" xfId="842"/>
    <cellStyle name="Comma 2 9 2" xfId="1447"/>
    <cellStyle name="Comma 2 9 3" xfId="1009"/>
    <cellStyle name="Comma 2_זכויות מקרקעין" xfId="1090"/>
    <cellStyle name="Comma 3" xfId="80"/>
    <cellStyle name="Comma 3 2" xfId="200"/>
    <cellStyle name="Comma 3 2 2" xfId="526"/>
    <cellStyle name="Comma 3 2 3" xfId="309"/>
    <cellStyle name="Comma 3 2 3 2" xfId="1530"/>
    <cellStyle name="Comma 3 2 3 3" xfId="1112"/>
    <cellStyle name="Comma 3 2 4" xfId="1074"/>
    <cellStyle name="Comma 3 2 5" xfId="1482"/>
    <cellStyle name="Comma 3 2 6" xfId="1501"/>
    <cellStyle name="Comma 3 2 7" xfId="871"/>
    <cellStyle name="Comma 3 3" xfId="399"/>
    <cellStyle name="Comma 3 4" xfId="621"/>
    <cellStyle name="Comma 3 4 2" xfId="1536"/>
    <cellStyle name="Comma 3 4 3" xfId="972"/>
    <cellStyle name="Comma 3 5" xfId="647"/>
    <cellStyle name="Comma 3 6" xfId="844"/>
    <cellStyle name="Comma 3 6 2" xfId="1517"/>
    <cellStyle name="Comma 3 6 3" xfId="1480"/>
    <cellStyle name="Comma 3 6 4" xfId="1011"/>
    <cellStyle name="Comma 3 7" xfId="277"/>
    <cellStyle name="Comma 3 8" xfId="194"/>
    <cellStyle name="Comma 3 8 2" xfId="1163"/>
    <cellStyle name="Comma 3 9" xfId="1239"/>
    <cellStyle name="Comma 3_זכויות מקרקעין" xfId="1089"/>
    <cellStyle name="Comma 4" xfId="192"/>
    <cellStyle name="Comma 4 2" xfId="215"/>
    <cellStyle name="Comma 4 2 2" xfId="1174"/>
    <cellStyle name="Comma 4 2 2 2" xfId="1539"/>
    <cellStyle name="Comma 4 2 3" xfId="1207"/>
    <cellStyle name="Comma 4 2 3 2" xfId="1255"/>
    <cellStyle name="Comma 4 2 3 2 2" xfId="1317"/>
    <cellStyle name="Comma 4 2 3 3" xfId="1293"/>
    <cellStyle name="Comma 4 2 3 4" xfId="1314"/>
    <cellStyle name="Comma 4 2 3 5" xfId="1318"/>
    <cellStyle name="Comma 4 2 4" xfId="1100"/>
    <cellStyle name="Comma 4 3" xfId="1103"/>
    <cellStyle name="Comma 4 3 2" xfId="1527"/>
    <cellStyle name="Comma 4 4" xfId="1082"/>
    <cellStyle name="Comma 4 5" xfId="1489"/>
    <cellStyle name="Comma 4 6" xfId="846"/>
    <cellStyle name="Comma 5" xfId="81"/>
    <cellStyle name="Comma 5 10" xfId="870"/>
    <cellStyle name="Comma 5 2" xfId="470"/>
    <cellStyle name="Comma 5 2 2" xfId="1156"/>
    <cellStyle name="Comma 5 2 2 2" xfId="1535"/>
    <cellStyle name="Comma 5 2 3" xfId="1092"/>
    <cellStyle name="Comma 5 2 3 2" xfId="1455"/>
    <cellStyle name="Comma 5 2 4" xfId="1486"/>
    <cellStyle name="Comma 5 2 5" xfId="1505"/>
    <cellStyle name="Comma 5 2 6" xfId="963"/>
    <cellStyle name="Comma 5 3" xfId="468"/>
    <cellStyle name="Comma 5 3 2" xfId="1155"/>
    <cellStyle name="Comma 5 3 2 2" xfId="1534"/>
    <cellStyle name="Comma 5 3 3" xfId="1104"/>
    <cellStyle name="Comma 5 3 3 2" xfId="1458"/>
    <cellStyle name="Comma 5 3 4" xfId="1485"/>
    <cellStyle name="Comma 5 3 5" xfId="1504"/>
    <cellStyle name="Comma 5 3 6" xfId="962"/>
    <cellStyle name="Comma 5 4" xfId="308"/>
    <cellStyle name="Comma 5 4 2" xfId="1529"/>
    <cellStyle name="Comma 5 4 3" xfId="1111"/>
    <cellStyle name="Comma 5 5" xfId="201"/>
    <cellStyle name="Comma 5 5 2" xfId="1452"/>
    <cellStyle name="Comma 5 5 3" xfId="1075"/>
    <cellStyle name="Comma 5 6" xfId="1259"/>
    <cellStyle name="Comma 5 7" xfId="1272"/>
    <cellStyle name="Comma 5 8" xfId="1481"/>
    <cellStyle name="Comma 5 9" xfId="1500"/>
    <cellStyle name="Comma 6" xfId="337"/>
    <cellStyle name="Comma 6 2" xfId="1114"/>
    <cellStyle name="Comma 6 2 2" xfId="1531"/>
    <cellStyle name="Comma 6 3" xfId="1079"/>
    <cellStyle name="Comma 6 3 2" xfId="1453"/>
    <cellStyle name="Comma 6 4" xfId="873"/>
    <cellStyle name="Comma 7" xfId="465"/>
    <cellStyle name="Comma 7 2" xfId="1407"/>
    <cellStyle name="Comma 7 3" xfId="1484"/>
    <cellStyle name="Comma 7 4" xfId="1503"/>
    <cellStyle name="Comma 7 5" xfId="960"/>
    <cellStyle name="Comma 8" xfId="658"/>
    <cellStyle name="Comma 8 2" xfId="1421"/>
    <cellStyle name="Comma 8 3" xfId="1491"/>
    <cellStyle name="Comma 8 4" xfId="1508"/>
    <cellStyle name="Comma 8 5" xfId="977"/>
    <cellStyle name="Comma 9" xfId="676"/>
    <cellStyle name="Comma 9 2" xfId="1423"/>
    <cellStyle name="Comma 9 3" xfId="1493"/>
    <cellStyle name="Comma 9 4" xfId="1510"/>
    <cellStyle name="Comma 9 5" xfId="980"/>
    <cellStyle name="Currency [0] _1" xfId="2"/>
    <cellStyle name="Emphasis 1" xfId="82"/>
    <cellStyle name="Emphasis 2" xfId="83"/>
    <cellStyle name="Emphasis 3" xfId="84"/>
    <cellStyle name="Euro" xfId="596"/>
    <cellStyle name="Euro 2" xfId="622"/>
    <cellStyle name="Explanatory Text" xfId="85"/>
    <cellStyle name="Explanatory Text 2" xfId="278"/>
    <cellStyle name="Explanatory Text 3" xfId="519"/>
    <cellStyle name="Explanatory Text 4" xfId="236"/>
    <cellStyle name="Explanatory Text 5" xfId="1043"/>
    <cellStyle name="Good" xfId="86"/>
    <cellStyle name="Good 2" xfId="279"/>
    <cellStyle name="Good 3" xfId="504"/>
    <cellStyle name="Good 4" xfId="237"/>
    <cellStyle name="Good 5" xfId="1044"/>
    <cellStyle name="Heading 1" xfId="87"/>
    <cellStyle name="Heading 1 2" xfId="280"/>
    <cellStyle name="Heading 1 3" xfId="520"/>
    <cellStyle name="Heading 1 4" xfId="238"/>
    <cellStyle name="Heading 1 5" xfId="1045"/>
    <cellStyle name="Heading 2" xfId="88"/>
    <cellStyle name="Heading 2 2" xfId="281"/>
    <cellStyle name="Heading 2 3" xfId="493"/>
    <cellStyle name="Heading 2 4" xfId="239"/>
    <cellStyle name="Heading 2 5" xfId="1046"/>
    <cellStyle name="Heading 3" xfId="89"/>
    <cellStyle name="Heading 3 2" xfId="282"/>
    <cellStyle name="Heading 3 3" xfId="521"/>
    <cellStyle name="Heading 3 4" xfId="240"/>
    <cellStyle name="Heading 3 5" xfId="1047"/>
    <cellStyle name="Heading 4" xfId="90"/>
    <cellStyle name="Heading 4 2" xfId="283"/>
    <cellStyle name="Heading 4 3" xfId="490"/>
    <cellStyle name="Heading 4 4" xfId="241"/>
    <cellStyle name="Heading 4 5" xfId="1048"/>
    <cellStyle name="Hyperlink 2" xfId="3"/>
    <cellStyle name="Input" xfId="91"/>
    <cellStyle name="Input 2" xfId="284"/>
    <cellStyle name="Input 2 2" xfId="409"/>
    <cellStyle name="Input 3" xfId="522"/>
    <cellStyle name="Input 4" xfId="242"/>
    <cellStyle name="Input 5" xfId="1049"/>
    <cellStyle name="Linked Cell" xfId="92"/>
    <cellStyle name="Linked Cell 2" xfId="285"/>
    <cellStyle name="Linked Cell 3" xfId="505"/>
    <cellStyle name="Linked Cell 4" xfId="243"/>
    <cellStyle name="Linked Cell 5" xfId="1050"/>
    <cellStyle name="Neutral" xfId="93"/>
    <cellStyle name="Neutral 2" xfId="286"/>
    <cellStyle name="Neutral 3" xfId="523"/>
    <cellStyle name="Neutral 4" xfId="244"/>
    <cellStyle name="Neutral 5" xfId="1051"/>
    <cellStyle name="Normal" xfId="0" builtinId="0"/>
    <cellStyle name="Normal 10" xfId="16"/>
    <cellStyle name="Normal 10 2" xfId="411"/>
    <cellStyle name="Normal 10 2 2" xfId="1129"/>
    <cellStyle name="Normal 10 2 2 2" xfId="1461"/>
    <cellStyle name="Normal 10 2 3" xfId="1106"/>
    <cellStyle name="Normal 10 2 3 2" xfId="1210"/>
    <cellStyle name="Normal 10 2 3 3" xfId="1518"/>
    <cellStyle name="Normal 10 2 4" xfId="1389"/>
    <cellStyle name="Normal 10 2 5" xfId="938"/>
    <cellStyle name="Normal 10 3" xfId="410"/>
    <cellStyle name="Normal 10 3 2" xfId="1388"/>
    <cellStyle name="Normal 10 3 3" xfId="1128"/>
    <cellStyle name="Normal 10 4" xfId="1084"/>
    <cellStyle name="Normal 10 5" xfId="1250"/>
    <cellStyle name="Normal 10 5 2" xfId="1307"/>
    <cellStyle name="Normal 10 6" xfId="937"/>
    <cellStyle name="Normal 11" xfId="4"/>
    <cellStyle name="Normal 11 10" xfId="867"/>
    <cellStyle name="Normal 11 2" xfId="317"/>
    <cellStyle name="Normal 11 2 2" xfId="567"/>
    <cellStyle name="Normal 11 2 2 2" xfId="686"/>
    <cellStyle name="Normal 11 2 2 2 2" xfId="1432"/>
    <cellStyle name="Normal 11 2 2 2 3" xfId="989"/>
    <cellStyle name="Normal 11 2 2 3" xfId="1412"/>
    <cellStyle name="Normal 11 2 2 4" xfId="967"/>
    <cellStyle name="Normal 11 2 3" xfId="704"/>
    <cellStyle name="Normal 11 2 3 2" xfId="1445"/>
    <cellStyle name="Normal 11 2 3 3" xfId="1003"/>
    <cellStyle name="Normal 11 2 4" xfId="695"/>
    <cellStyle name="Normal 11 2 4 2" xfId="1439"/>
    <cellStyle name="Normal 11 2 4 3" xfId="997"/>
    <cellStyle name="Normal 11 2 5" xfId="1113"/>
    <cellStyle name="Normal 11 2 5 2" xfId="1459"/>
    <cellStyle name="Normal 11 2 6" xfId="1324"/>
    <cellStyle name="Normal 11 2 7" xfId="872"/>
    <cellStyle name="Normal 11 3" xfId="412"/>
    <cellStyle name="Normal 11 3 2" xfId="566"/>
    <cellStyle name="Normal 11 3 2 2" xfId="1411"/>
    <cellStyle name="Normal 11 3 2 3" xfId="966"/>
    <cellStyle name="Normal 11 3 3" xfId="672"/>
    <cellStyle name="Normal 11 3 4" xfId="1130"/>
    <cellStyle name="Normal 11 4" xfId="467"/>
    <cellStyle name="Normal 11 4 2" xfId="687"/>
    <cellStyle name="Normal 11 4 2 2" xfId="1433"/>
    <cellStyle name="Normal 11 4 2 3" xfId="990"/>
    <cellStyle name="Normal 11 4 3" xfId="1408"/>
    <cellStyle name="Normal 11 4 4" xfId="961"/>
    <cellStyle name="Normal 11 5" xfId="680"/>
    <cellStyle name="Normal 11 5 2" xfId="1426"/>
    <cellStyle name="Normal 11 5 3" xfId="983"/>
    <cellStyle name="Normal 11 6" xfId="679"/>
    <cellStyle name="Normal 11 6 2" xfId="1425"/>
    <cellStyle name="Normal 11 6 3" xfId="982"/>
    <cellStyle name="Normal 11 7" xfId="189"/>
    <cellStyle name="Normal 11 7 2" xfId="1450"/>
    <cellStyle name="Normal 11 7 3" xfId="1032"/>
    <cellStyle name="Normal 11 8" xfId="1197"/>
    <cellStyle name="Normal 11 9" xfId="1316"/>
    <cellStyle name="Normal 12" xfId="413"/>
    <cellStyle name="Normal 12 2" xfId="1390"/>
    <cellStyle name="Normal 12 3" xfId="939"/>
    <cellStyle name="Normal 13" xfId="458"/>
    <cellStyle name="Normal 14" xfId="461"/>
    <cellStyle name="Normal 14 2" xfId="1406"/>
    <cellStyle name="Normal 14 3" xfId="958"/>
    <cellStyle name="Normal 15" xfId="15"/>
    <cellStyle name="Normal 15 2" xfId="460"/>
    <cellStyle name="Normal 15 2 2" xfId="1469"/>
    <cellStyle name="Normal 15 2 3" xfId="1150"/>
    <cellStyle name="Normal 15 3" xfId="1085"/>
    <cellStyle name="Normal 15 4" xfId="1249"/>
    <cellStyle name="Normal 15 5" xfId="1405"/>
    <cellStyle name="Normal 15 6" xfId="957"/>
    <cellStyle name="Normal 16" xfId="471"/>
    <cellStyle name="Normal 16 2" xfId="694"/>
    <cellStyle name="Normal 17" xfId="657"/>
    <cellStyle name="Normal 17 2" xfId="1420"/>
    <cellStyle name="Normal 17 3" xfId="976"/>
    <cellStyle name="Normal 18" xfId="677"/>
    <cellStyle name="Normal 18 2" xfId="1424"/>
    <cellStyle name="Normal 18 3" xfId="981"/>
    <cellStyle name="Normal 19" xfId="779"/>
    <cellStyle name="Normal 19 2" xfId="1171"/>
    <cellStyle name="Normal 19 3" xfId="1516"/>
    <cellStyle name="Normal 2" xfId="5"/>
    <cellStyle name="Normal 2 2" xfId="94"/>
    <cellStyle name="Normal 2 2 2" xfId="95"/>
    <cellStyle name="Normal 2 2 2 2" xfId="414"/>
    <cellStyle name="Normal 2 2 2 2 2" xfId="1391"/>
    <cellStyle name="Normal 2 2 2 2 3" xfId="1131"/>
    <cellStyle name="Normal 2 2 2 3" xfId="1052"/>
    <cellStyle name="Normal 2 2 2 4" xfId="940"/>
    <cellStyle name="Normal 2 2_גולמי" xfId="96"/>
    <cellStyle name="Normal 2 3" xfId="197"/>
    <cellStyle name="Normal 2 4" xfId="97"/>
    <cellStyle name="Normal 2 5" xfId="777"/>
    <cellStyle name="Normal 2 6" xfId="1187"/>
    <cellStyle name="Normal 2_גולמי" xfId="98"/>
    <cellStyle name="Normal 20" xfId="186"/>
    <cellStyle name="Normal 20 2" xfId="1470"/>
    <cellStyle name="Normal 20 3" xfId="1161"/>
    <cellStyle name="Normal 21" xfId="1140"/>
    <cellStyle name="Normal 22" xfId="1280"/>
    <cellStyle name="Normal 23" xfId="845"/>
    <cellStyle name="Normal 3" xfId="6"/>
    <cellStyle name="Normal 3 2" xfId="202"/>
    <cellStyle name="Normal 3 2 2" xfId="569"/>
    <cellStyle name="Normal 3 2 2 2" xfId="685"/>
    <cellStyle name="Normal 3 2 2 2 2" xfId="1431"/>
    <cellStyle name="Normal 3 2 2 2 3" xfId="988"/>
    <cellStyle name="Normal 3 2 2 3" xfId="1414"/>
    <cellStyle name="Normal 3 2 2 4" xfId="969"/>
    <cellStyle name="Normal 3 2 3" xfId="653"/>
    <cellStyle name="Normal 3 2 3 2" xfId="1419"/>
    <cellStyle name="Normal 3 2 3 3" xfId="975"/>
    <cellStyle name="Normal 3 2 4" xfId="671"/>
    <cellStyle name="Normal 3 2 4 2" xfId="1422"/>
    <cellStyle name="Normal 3 2 4 3" xfId="979"/>
    <cellStyle name="Normal 3 2 5" xfId="305"/>
    <cellStyle name="Normal 3 2 5 2" xfId="1322"/>
    <cellStyle name="Normal 3 2 5 3" xfId="1109"/>
    <cellStyle name="Normal 3 2 6" xfId="1076"/>
    <cellStyle name="Normal 3 2 7" xfId="868"/>
    <cellStyle name="Normal 3 3" xfId="462"/>
    <cellStyle name="Normal 3 3 2" xfId="568"/>
    <cellStyle name="Normal 3 3 2 2" xfId="1413"/>
    <cellStyle name="Normal 3 3 2 3" xfId="968"/>
    <cellStyle name="Normal 3 3 3" xfId="663"/>
    <cellStyle name="Normal 3 3 4" xfId="1151"/>
    <cellStyle name="Normal 3 4" xfId="670"/>
    <cellStyle name="Normal 3 4 2" xfId="707"/>
    <cellStyle name="Normal 3 4 3" xfId="692"/>
    <cellStyle name="Normal 3 4 3 2" xfId="1437"/>
    <cellStyle name="Normal 3 4 3 3" xfId="995"/>
    <cellStyle name="Normal 3 4 4" xfId="1167"/>
    <cellStyle name="Normal 3 5" xfId="673"/>
    <cellStyle name="Normal 3 6" xfId="249"/>
    <cellStyle name="Normal 3 7" xfId="190"/>
    <cellStyle name="Normal 3 7 2" xfId="1449"/>
    <cellStyle name="Normal 3 7 3" xfId="1031"/>
    <cellStyle name="Normal 3 8" xfId="1097"/>
    <cellStyle name="Normal 3 9" xfId="1264"/>
    <cellStyle name="Normal 3_יתרת התחייבות להשקעה" xfId="1093"/>
    <cellStyle name="Normal 4" xfId="12"/>
    <cellStyle name="Normal 4 2" xfId="330"/>
    <cellStyle name="Normal 4 2 2" xfId="415"/>
    <cellStyle name="Normal 4 2 2 2" xfId="1392"/>
    <cellStyle name="Normal 4 2 2 3" xfId="941"/>
    <cellStyle name="Normal 4 3" xfId="338"/>
    <cellStyle name="Normal 4 3 2" xfId="1325"/>
    <cellStyle name="Normal 4 3 3" xfId="874"/>
    <cellStyle name="Normal 4 4" xfId="659"/>
    <cellStyle name="Normal 4 5" xfId="675"/>
    <cellStyle name="Normal 5" xfId="195"/>
    <cellStyle name="Normal 5 2" xfId="416"/>
    <cellStyle name="Normal 5 2 2" xfId="771"/>
    <cellStyle name="Normal 5 2 3" xfId="1132"/>
    <cellStyle name="Normal 5 2 3 2" xfId="1462"/>
    <cellStyle name="Normal 5 2 4" xfId="1393"/>
    <cellStyle name="Normal 5 2 5" xfId="943"/>
    <cellStyle name="Normal 5 3" xfId="494"/>
    <cellStyle name="Normal 5 3 2" xfId="697"/>
    <cellStyle name="Normal 5 3 3" xfId="1157"/>
    <cellStyle name="Normal 5 3 4" xfId="1101"/>
    <cellStyle name="Normal 5 3 4 2" xfId="1457"/>
    <cellStyle name="Normal 5 4" xfId="563"/>
    <cellStyle name="Normal 5 5" xfId="696"/>
    <cellStyle name="Normal 5 5 2" xfId="1440"/>
    <cellStyle name="Normal 5 5 3" xfId="998"/>
    <cellStyle name="Normal 5 6" xfId="1273"/>
    <cellStyle name="Normal 5 7" xfId="942"/>
    <cellStyle name="Normal 6" xfId="203"/>
    <cellStyle name="Normal 6 2" xfId="417"/>
    <cellStyle name="Normal 6 2 2" xfId="681"/>
    <cellStyle name="Normal 6 2 2 2" xfId="1427"/>
    <cellStyle name="Normal 6 2 2 3" xfId="984"/>
    <cellStyle name="Normal 6 2 3" xfId="1133"/>
    <cellStyle name="Normal 6 2 3 2" xfId="1463"/>
    <cellStyle name="Normal 6 2 4" xfId="1394"/>
    <cellStyle name="Normal 6 2 5" xfId="945"/>
    <cellStyle name="Normal 6 3" xfId="703"/>
    <cellStyle name="Normal 6 3 2" xfId="1444"/>
    <cellStyle name="Normal 6 3 3" xfId="1002"/>
    <cellStyle name="Normal 6 4" xfId="683"/>
    <cellStyle name="Normal 6 4 2" xfId="1429"/>
    <cellStyle name="Normal 6 4 3" xfId="986"/>
    <cellStyle name="Normal 6 5" xfId="1285"/>
    <cellStyle name="Normal 6 6" xfId="944"/>
    <cellStyle name="Normal 7" xfId="204"/>
    <cellStyle name="Normal 7 2" xfId="418"/>
    <cellStyle name="Normal 7 2 2" xfId="682"/>
    <cellStyle name="Normal 7 2 2 2" xfId="1428"/>
    <cellStyle name="Normal 7 2 2 3" xfId="985"/>
    <cellStyle name="Normal 7 2 3" xfId="1134"/>
    <cellStyle name="Normal 7 2 3 2" xfId="1464"/>
    <cellStyle name="Normal 7 2 4" xfId="1395"/>
    <cellStyle name="Normal 7 2 5" xfId="947"/>
    <cellStyle name="Normal 7 3" xfId="691"/>
    <cellStyle name="Normal 7 3 2" xfId="1436"/>
    <cellStyle name="Normal 7 3 3" xfId="994"/>
    <cellStyle name="Normal 7 4" xfId="698"/>
    <cellStyle name="Normal 7 4 2" xfId="1441"/>
    <cellStyle name="Normal 7 4 3" xfId="999"/>
    <cellStyle name="Normal 7 5" xfId="1248"/>
    <cellStyle name="Normal 7 6" xfId="946"/>
    <cellStyle name="Normal 8" xfId="187"/>
    <cellStyle name="Normal 8 2" xfId="420"/>
    <cellStyle name="Normal 8 2 2" xfId="1136"/>
    <cellStyle name="Normal 8 2 2 2" xfId="1465"/>
    <cellStyle name="Normal 8 2 3" xfId="1098"/>
    <cellStyle name="Normal 8 2 3 2" xfId="1206"/>
    <cellStyle name="Normal 8 2 4" xfId="1397"/>
    <cellStyle name="Normal 8 2 5" xfId="949"/>
    <cellStyle name="Normal 8 3" xfId="419"/>
    <cellStyle name="Normal 8 3 2" xfId="1396"/>
    <cellStyle name="Normal 8 3 3" xfId="1135"/>
    <cellStyle name="Normal 8 4" xfId="1080"/>
    <cellStyle name="Normal 8 5" xfId="948"/>
    <cellStyle name="Normal 9" xfId="205"/>
    <cellStyle name="Normal 9 2" xfId="422"/>
    <cellStyle name="Normal 9 2 2" xfId="1138"/>
    <cellStyle name="Normal 9 2 2 2" xfId="1466"/>
    <cellStyle name="Normal 9 2 3" xfId="1105"/>
    <cellStyle name="Normal 9 2 3 2" xfId="1209"/>
    <cellStyle name="Normal 9 2 4" xfId="1399"/>
    <cellStyle name="Normal 9 2 5" xfId="951"/>
    <cellStyle name="Normal 9 3" xfId="421"/>
    <cellStyle name="Normal 9 3 2" xfId="1398"/>
    <cellStyle name="Normal 9 3 3" xfId="1137"/>
    <cellStyle name="Normal 9 4" xfId="1173"/>
    <cellStyle name="Normal 9 5" xfId="950"/>
    <cellStyle name="Normal_2007-16618" xfId="7"/>
    <cellStyle name="Note" xfId="99"/>
    <cellStyle name="Note 2" xfId="287"/>
    <cellStyle name="Note 2 2" xfId="423"/>
    <cellStyle name="Note 3" xfId="491"/>
    <cellStyle name="Output" xfId="100"/>
    <cellStyle name="Output 2" xfId="288"/>
    <cellStyle name="Output 2 2" xfId="424"/>
    <cellStyle name="Output 3" xfId="492"/>
    <cellStyle name="Output 4" xfId="245"/>
    <cellStyle name="Output 5" xfId="1053"/>
    <cellStyle name="Percent" xfId="14" builtinId="5"/>
    <cellStyle name="Percent 2" xfId="8"/>
    <cellStyle name="Percent 2 2" xfId="198"/>
    <cellStyle name="Percent 2 2 2" xfId="571"/>
    <cellStyle name="Percent 2 2 2 2" xfId="684"/>
    <cellStyle name="Percent 2 2 2 2 2" xfId="1430"/>
    <cellStyle name="Percent 2 2 2 2 3" xfId="987"/>
    <cellStyle name="Percent 2 2 2 3" xfId="1416"/>
    <cellStyle name="Percent 2 2 2 4" xfId="971"/>
    <cellStyle name="Percent 2 2 3" xfId="690"/>
    <cellStyle name="Percent 2 2 3 2" xfId="1435"/>
    <cellStyle name="Percent 2 2 3 3" xfId="993"/>
    <cellStyle name="Percent 2 2 4" xfId="648"/>
    <cellStyle name="Percent 2 2 4 2" xfId="1417"/>
    <cellStyle name="Percent 2 2 4 3" xfId="973"/>
    <cellStyle name="Percent 2 2 5" xfId="306"/>
    <cellStyle name="Percent 2 2 5 2" xfId="1323"/>
    <cellStyle name="Percent 2 2 5 3" xfId="1110"/>
    <cellStyle name="Percent 2 2 6" xfId="1054"/>
    <cellStyle name="Percent 2 2 7" xfId="869"/>
    <cellStyle name="Percent 2 3" xfId="466"/>
    <cellStyle name="Percent 2 3 2" xfId="570"/>
    <cellStyle name="Percent 2 3 2 2" xfId="1415"/>
    <cellStyle name="Percent 2 3 2 3" xfId="970"/>
    <cellStyle name="Percent 2 3 3" xfId="702"/>
    <cellStyle name="Percent 2 3 4" xfId="1154"/>
    <cellStyle name="Percent 2 4" xfId="678"/>
    <cellStyle name="Percent 2 4 2" xfId="708"/>
    <cellStyle name="Percent 2 4 3" xfId="649"/>
    <cellStyle name="Percent 2 4 3 2" xfId="1418"/>
    <cellStyle name="Percent 2 4 3 3" xfId="974"/>
    <cellStyle name="Percent 2 4 4" xfId="1169"/>
    <cellStyle name="Percent 2 5" xfId="701"/>
    <cellStyle name="Percent 2 6" xfId="191"/>
    <cellStyle name="Percent 2 6 2" xfId="1472"/>
    <cellStyle name="Percent 2 6 3" xfId="1519"/>
    <cellStyle name="Percent 2 6 4" xfId="1490"/>
    <cellStyle name="Percent 2 6 5" xfId="1164"/>
    <cellStyle name="Percent 2 7" xfId="1193"/>
    <cellStyle name="Percent 2 8" xfId="1276"/>
    <cellStyle name="Percent 3" xfId="101"/>
    <cellStyle name="Percent 3 2" xfId="323"/>
    <cellStyle name="Percent 3 3" xfId="469"/>
    <cellStyle name="Percent 3 4" xfId="666"/>
    <cellStyle name="Percent 4" xfId="193"/>
    <cellStyle name="Percent 4 2" xfId="773"/>
    <cellStyle name="Percent 4 2 2" xfId="1176"/>
    <cellStyle name="Percent 4 2 3" xfId="1208"/>
    <cellStyle name="Percent 4 2 3 2" xfId="1256"/>
    <cellStyle name="Percent 4 2 3 2 2" xfId="1302"/>
    <cellStyle name="Percent 4 2 3 3" xfId="1294"/>
    <cellStyle name="Percent 4 2 3 4" xfId="1315"/>
    <cellStyle name="Percent 4 2 3 5" xfId="1319"/>
    <cellStyle name="Percent 5" xfId="778"/>
    <cellStyle name="SAPBEXaggData" xfId="102"/>
    <cellStyle name="SAPBEXaggDataEmph" xfId="103"/>
    <cellStyle name="SAPBEXaggItem" xfId="104"/>
    <cellStyle name="SAPBEXaggItemX" xfId="105"/>
    <cellStyle name="SAPBEXchaText" xfId="106"/>
    <cellStyle name="SAPBEXexcBad7" xfId="107"/>
    <cellStyle name="SAPBEXexcBad8" xfId="108"/>
    <cellStyle name="SAPBEXexcBad9" xfId="109"/>
    <cellStyle name="SAPBEXexcCritical4" xfId="110"/>
    <cellStyle name="SAPBEXexcCritical5" xfId="111"/>
    <cellStyle name="SAPBEXexcCritical6" xfId="112"/>
    <cellStyle name="SAPBEXexcGood1" xfId="113"/>
    <cellStyle name="SAPBEXexcGood2" xfId="114"/>
    <cellStyle name="SAPBEXexcGood3" xfId="115"/>
    <cellStyle name="SAPBEXfilterDrill" xfId="116"/>
    <cellStyle name="SAPBEXfilterItem" xfId="117"/>
    <cellStyle name="SAPBEXfilterText" xfId="118"/>
    <cellStyle name="SAPBEXformats" xfId="119"/>
    <cellStyle name="SAPBEXheaderItem" xfId="120"/>
    <cellStyle name="SAPBEXheaderItem 2" xfId="623"/>
    <cellStyle name="SAPBEXheaderText" xfId="121"/>
    <cellStyle name="SAPBEXheaderText 2" xfId="624"/>
    <cellStyle name="SAPBEXHLevel0" xfId="122"/>
    <cellStyle name="SAPBEXHLevel0 2" xfId="625"/>
    <cellStyle name="SAPBEXHLevel0X" xfId="123"/>
    <cellStyle name="SAPBEXHLevel0X 2" xfId="626"/>
    <cellStyle name="SAPBEXHLevel1" xfId="124"/>
    <cellStyle name="SAPBEXHLevel1 2" xfId="627"/>
    <cellStyle name="SAPBEXHLevel1X" xfId="125"/>
    <cellStyle name="SAPBEXHLevel1X 2" xfId="628"/>
    <cellStyle name="SAPBEXHLevel2" xfId="126"/>
    <cellStyle name="SAPBEXHLevel2 2" xfId="629"/>
    <cellStyle name="SAPBEXHLevel2X" xfId="127"/>
    <cellStyle name="SAPBEXHLevel2X 2" xfId="630"/>
    <cellStyle name="SAPBEXHLevel3" xfId="128"/>
    <cellStyle name="SAPBEXHLevel3 2" xfId="631"/>
    <cellStyle name="SAPBEXHLevel3X" xfId="129"/>
    <cellStyle name="SAPBEXHLevel3X 2" xfId="632"/>
    <cellStyle name="SAPBEXinputData" xfId="130"/>
    <cellStyle name="SAPBEXinputData 2" xfId="633"/>
    <cellStyle name="SAPBEXresData" xfId="131"/>
    <cellStyle name="SAPBEXresDataEmph" xfId="132"/>
    <cellStyle name="SAPBEXresItem" xfId="133"/>
    <cellStyle name="SAPBEXresItemX" xfId="134"/>
    <cellStyle name="SAPBEXstdData" xfId="135"/>
    <cellStyle name="SAPBEXstdDataEmph" xfId="136"/>
    <cellStyle name="SAPBEXstdItem" xfId="137"/>
    <cellStyle name="SAPBEXstdItemX" xfId="138"/>
    <cellStyle name="SAPBEXtitle" xfId="139"/>
    <cellStyle name="SAPBEXundefined" xfId="140"/>
    <cellStyle name="Sheet Title" xfId="141"/>
    <cellStyle name="Text" xfId="9"/>
    <cellStyle name="Title" xfId="142"/>
    <cellStyle name="Title 2" xfId="295"/>
    <cellStyle name="Title 3" xfId="506"/>
    <cellStyle name="Title 4" xfId="246"/>
    <cellStyle name="Title 5" xfId="1060"/>
    <cellStyle name="Total" xfId="10"/>
    <cellStyle name="Total 2" xfId="199"/>
    <cellStyle name="Total 2 2" xfId="425"/>
    <cellStyle name="Total 2 3" xfId="296"/>
    <cellStyle name="Total 2 4" xfId="1061"/>
    <cellStyle name="Total 3" xfId="307"/>
    <cellStyle name="Total 3 2" xfId="524"/>
    <cellStyle name="Total 4" xfId="463"/>
    <cellStyle name="Total 5" xfId="669"/>
    <cellStyle name="Total 6" xfId="674"/>
    <cellStyle name="Total 7" xfId="247"/>
    <cellStyle name="Total_יתרת התחייבות להשקעה" xfId="1094"/>
    <cellStyle name="Warning Text" xfId="143"/>
    <cellStyle name="Warning Text 2" xfId="297"/>
    <cellStyle name="Warning Text 3" xfId="525"/>
    <cellStyle name="Warning Text 4" xfId="248"/>
    <cellStyle name="הדגשה1" xfId="162" builtinId="29" customBuiltin="1"/>
    <cellStyle name="הדגשה1 2" xfId="426"/>
    <cellStyle name="הדגשה1 3" xfId="601"/>
    <cellStyle name="הדגשה2" xfId="166" builtinId="33" customBuiltin="1"/>
    <cellStyle name="הדגשה2 2" xfId="427"/>
    <cellStyle name="הדגשה2 3" xfId="602"/>
    <cellStyle name="הדגשה3" xfId="170" builtinId="37" customBuiltin="1"/>
    <cellStyle name="הדגשה3 2" xfId="428"/>
    <cellStyle name="הדגשה3 3" xfId="603"/>
    <cellStyle name="הדגשה4" xfId="174" builtinId="41" customBuiltin="1"/>
    <cellStyle name="הדגשה4 2" xfId="429"/>
    <cellStyle name="הדגשה4 3" xfId="604"/>
    <cellStyle name="הדגשה5" xfId="178" builtinId="45" customBuiltin="1"/>
    <cellStyle name="הדגשה5 2" xfId="430"/>
    <cellStyle name="הדגשה5 3" xfId="605"/>
    <cellStyle name="הדגשה6" xfId="182" builtinId="49" customBuiltin="1"/>
    <cellStyle name="הדגשה6 2" xfId="431"/>
    <cellStyle name="הדגשה6 3" xfId="606"/>
    <cellStyle name="היפר-קישור" xfId="11" builtinId="8"/>
    <cellStyle name="הערה 2" xfId="144"/>
    <cellStyle name="הערה 2 2" xfId="433"/>
    <cellStyle name="הערה 2 2 2" xfId="1142"/>
    <cellStyle name="הערה 2 2 2 2" xfId="1468"/>
    <cellStyle name="הערה 2 2 3" xfId="1088"/>
    <cellStyle name="הערה 2 2 4" xfId="1401"/>
    <cellStyle name="הערה 2 2 5" xfId="953"/>
    <cellStyle name="הערה 2 3" xfId="432"/>
    <cellStyle name="הערה 2 3 2" xfId="1175"/>
    <cellStyle name="הערה 2 3 2 2" xfId="1473"/>
    <cellStyle name="הערה 2 3 3" xfId="1205"/>
    <cellStyle name="הערה 2 3 4" xfId="1400"/>
    <cellStyle name="הערה 2 3 5" xfId="1087"/>
    <cellStyle name="הערה 2 4" xfId="1086"/>
    <cellStyle name="הערה 2 5" xfId="1141"/>
    <cellStyle name="הערה 2 5 2" xfId="1467"/>
    <cellStyle name="הערה 2 6" xfId="1077"/>
    <cellStyle name="הערה 2 7" xfId="952"/>
    <cellStyle name="הערה 3" xfId="145"/>
    <cellStyle name="הערה 3 2" xfId="435"/>
    <cellStyle name="הערה 3 2 2" xfId="1403"/>
    <cellStyle name="הערה 3 2 3" xfId="955"/>
    <cellStyle name="הערה 3 3" xfId="434"/>
    <cellStyle name="הערה 3 3 2" xfId="1402"/>
    <cellStyle name="הערה 3 3 3" xfId="1143"/>
    <cellStyle name="הערה 3 4" xfId="1078"/>
    <cellStyle name="הערה 3 5" xfId="954"/>
    <cellStyle name="הערה 4" xfId="436"/>
    <cellStyle name="הערה 4 2" xfId="1145"/>
    <cellStyle name="הערה 4 3" xfId="1091"/>
    <cellStyle name="הערה 5" xfId="437"/>
    <cellStyle name="הערה 5 2" xfId="1404"/>
    <cellStyle name="הערה 5 3" xfId="956"/>
    <cellStyle name="הערה 6" xfId="459"/>
    <cellStyle name="חישוב" xfId="156" builtinId="22" customBuiltin="1"/>
    <cellStyle name="חישוב 2" xfId="438"/>
    <cellStyle name="חישוב 3" xfId="439"/>
    <cellStyle name="טוב" xfId="151" builtinId="26" customBuiltin="1"/>
    <cellStyle name="טוב 2" xfId="440"/>
    <cellStyle name="טוב 3" xfId="608"/>
    <cellStyle name="טקסט אזהרה" xfId="159" builtinId="11" customBuiltin="1"/>
    <cellStyle name="טקסט אזהרה 2" xfId="441"/>
    <cellStyle name="טקסט אזהרה 3" xfId="609"/>
    <cellStyle name="טקסט הסברי" xfId="160" builtinId="53" customBuiltin="1"/>
    <cellStyle name="טקסט הסברי 2" xfId="442"/>
    <cellStyle name="טקסט הסברי 3" xfId="610"/>
    <cellStyle name="כותרת" xfId="146" builtinId="15" customBuiltin="1"/>
    <cellStyle name="כותרת 1" xfId="147" builtinId="16" customBuiltin="1"/>
    <cellStyle name="כותרת 1 2" xfId="443"/>
    <cellStyle name="כותרת 1 3" xfId="612"/>
    <cellStyle name="כותרת 2" xfId="148" builtinId="17" customBuiltin="1"/>
    <cellStyle name="כותרת 2 2" xfId="444"/>
    <cellStyle name="כותרת 2 3" xfId="613"/>
    <cellStyle name="כותרת 3" xfId="149" builtinId="18" customBuiltin="1"/>
    <cellStyle name="כותרת 3 2" xfId="445"/>
    <cellStyle name="כותרת 3 3" xfId="614"/>
    <cellStyle name="כותרת 4" xfId="150" builtinId="19" customBuiltin="1"/>
    <cellStyle name="כותרת 4 2" xfId="446"/>
    <cellStyle name="כותרת 4 3" xfId="615"/>
    <cellStyle name="כותרת 5" xfId="447"/>
    <cellStyle name="כותרת 6" xfId="611"/>
    <cellStyle name="ניטראלי" xfId="153" builtinId="28" customBuiltin="1"/>
    <cellStyle name="ניטראלי 2" xfId="448"/>
    <cellStyle name="ניטראלי 3" xfId="616"/>
    <cellStyle name="סה&quot;כ" xfId="161" builtinId="25" customBuiltin="1"/>
    <cellStyle name="סה&quot;כ 2" xfId="449"/>
    <cellStyle name="סה&quot;כ 3" xfId="450"/>
    <cellStyle name="פלט" xfId="155" builtinId="21" customBuiltin="1"/>
    <cellStyle name="פלט 2" xfId="451"/>
    <cellStyle name="פלט 3" xfId="452"/>
    <cellStyle name="קלט" xfId="154" builtinId="20" customBuiltin="1"/>
    <cellStyle name="קלט 2" xfId="453"/>
    <cellStyle name="קלט 3" xfId="454"/>
    <cellStyle name="רע" xfId="152" builtinId="27" customBuiltin="1"/>
    <cellStyle name="רע 2" xfId="455"/>
    <cellStyle name="רע 3" xfId="617"/>
    <cellStyle name="תא מסומן" xfId="158" builtinId="23" customBuiltin="1"/>
    <cellStyle name="תא מסומן 2" xfId="456"/>
    <cellStyle name="תא מסומן 3" xfId="618"/>
    <cellStyle name="תא מקושר" xfId="157" builtinId="24" customBuiltin="1"/>
    <cellStyle name="תא מקושר 2" xfId="457"/>
    <cellStyle name="תא מקושר 3" xfId="619"/>
  </cellStyles>
  <dxfs count="15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198120</xdr:colOff>
      <xdr:row>50</xdr:row>
      <xdr:rowOff>0</xdr:rowOff>
    </xdr:from>
    <xdr:to>
      <xdr:col>25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Y66"/>
  <sheetViews>
    <sheetView rightToLeft="1" tabSelected="1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I15" sqref="I15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0" width="6.7109375" style="9" customWidth="1"/>
    <col min="21" max="23" width="7.7109375" style="9" customWidth="1"/>
    <col min="24" max="24" width="7.140625" style="9" customWidth="1"/>
    <col min="25" max="25" width="6" style="9" customWidth="1"/>
    <col min="26" max="26" width="8.140625" style="9" customWidth="1"/>
    <col min="27" max="27" width="6.28515625" style="9" customWidth="1"/>
    <col min="28" max="28" width="8" style="9" customWidth="1"/>
    <col min="29" max="29" width="8.7109375" style="9" customWidth="1"/>
    <col min="30" max="30" width="10" style="9" customWidth="1"/>
    <col min="31" max="31" width="9.5703125" style="9" customWidth="1"/>
    <col min="32" max="32" width="6.140625" style="9" customWidth="1"/>
    <col min="33" max="34" width="5.7109375" style="9" customWidth="1"/>
    <col min="35" max="35" width="6.85546875" style="9" customWidth="1"/>
    <col min="36" max="36" width="6.42578125" style="9" customWidth="1"/>
    <col min="37" max="37" width="6.7109375" style="9" customWidth="1"/>
    <col min="38" max="38" width="7.28515625" style="9" customWidth="1"/>
    <col min="39" max="50" width="5.7109375" style="9" customWidth="1"/>
    <col min="51" max="16384" width="9.140625" style="9"/>
  </cols>
  <sheetData>
    <row r="1" spans="1:25">
      <c r="B1" s="56" t="s">
        <v>188</v>
      </c>
      <c r="C1" s="78" t="s" vm="1">
        <v>264</v>
      </c>
    </row>
    <row r="2" spans="1:25">
      <c r="B2" s="56" t="s">
        <v>187</v>
      </c>
      <c r="C2" s="78" t="s">
        <v>265</v>
      </c>
    </row>
    <row r="3" spans="1:25">
      <c r="B3" s="56" t="s">
        <v>189</v>
      </c>
      <c r="C3" s="78" t="s">
        <v>266</v>
      </c>
    </row>
    <row r="4" spans="1:25">
      <c r="B4" s="56" t="s">
        <v>190</v>
      </c>
      <c r="C4" s="78">
        <v>2207</v>
      </c>
    </row>
    <row r="6" spans="1:25" ht="26.25" customHeight="1">
      <c r="B6" s="197" t="s">
        <v>204</v>
      </c>
      <c r="C6" s="198"/>
      <c r="D6" s="199"/>
    </row>
    <row r="7" spans="1:25" s="10" customFormat="1">
      <c r="B7" s="22"/>
      <c r="C7" s="23" t="s">
        <v>119</v>
      </c>
      <c r="D7" s="24" t="s">
        <v>117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5" s="10" customFormat="1">
      <c r="B8" s="22"/>
      <c r="C8" s="25" t="s">
        <v>251</v>
      </c>
      <c r="D8" s="26" t="s">
        <v>20</v>
      </c>
    </row>
    <row r="9" spans="1:25" s="11" customFormat="1" ht="18" customHeight="1">
      <c r="B9" s="36"/>
      <c r="C9" s="19" t="s">
        <v>1</v>
      </c>
      <c r="D9" s="27" t="s">
        <v>2</v>
      </c>
    </row>
    <row r="10" spans="1:25" s="11" customFormat="1" ht="18" customHeight="1">
      <c r="B10" s="67" t="s">
        <v>203</v>
      </c>
      <c r="C10" s="114">
        <f>C11+C12+C23+C33+C35+C37</f>
        <v>3646872.4543700004</v>
      </c>
      <c r="D10" s="115">
        <f>C10/$C$42</f>
        <v>1</v>
      </c>
      <c r="Y10" s="66"/>
    </row>
    <row r="11" spans="1:25">
      <c r="A11" s="44" t="s">
        <v>150</v>
      </c>
      <c r="B11" s="28" t="s">
        <v>205</v>
      </c>
      <c r="C11" s="114">
        <f>מזומנים!J10</f>
        <v>67068.6397</v>
      </c>
      <c r="D11" s="115">
        <f t="shared" ref="D11:D13" si="0">C11/$C$42</f>
        <v>1.8390728093501736E-2</v>
      </c>
    </row>
    <row r="12" spans="1:25">
      <c r="B12" s="28" t="s">
        <v>206</v>
      </c>
      <c r="C12" s="114">
        <f>C13+C15+C16+C17+C18+C19+C21</f>
        <v>1187400.3834800001</v>
      </c>
      <c r="D12" s="115">
        <f t="shared" si="0"/>
        <v>0.32559416276189024</v>
      </c>
    </row>
    <row r="13" spans="1:25">
      <c r="A13" s="54" t="s">
        <v>150</v>
      </c>
      <c r="B13" s="29" t="s">
        <v>74</v>
      </c>
      <c r="C13" s="114">
        <f>'תעודות התחייבות ממשלתיות'!O11</f>
        <v>980869.65690000006</v>
      </c>
      <c r="D13" s="115">
        <f t="shared" si="0"/>
        <v>0.26896187601094645</v>
      </c>
    </row>
    <row r="14" spans="1:25">
      <c r="A14" s="54" t="s">
        <v>150</v>
      </c>
      <c r="B14" s="29" t="s">
        <v>75</v>
      </c>
      <c r="C14" s="114" t="s" vm="2">
        <v>1744</v>
      </c>
      <c r="D14" s="115" t="s" vm="3">
        <v>1744</v>
      </c>
    </row>
    <row r="15" spans="1:25">
      <c r="A15" s="54" t="s">
        <v>150</v>
      </c>
      <c r="B15" s="29" t="s">
        <v>76</v>
      </c>
      <c r="C15" s="114">
        <f>'אג"ח קונצרני'!R11</f>
        <v>140759.85082000011</v>
      </c>
      <c r="D15" s="115">
        <f t="shared" ref="D15:D19" si="1">C15/$C$42</f>
        <v>3.8597415341830608E-2</v>
      </c>
    </row>
    <row r="16" spans="1:25">
      <c r="A16" s="54" t="s">
        <v>150</v>
      </c>
      <c r="B16" s="29" t="s">
        <v>77</v>
      </c>
      <c r="C16" s="114">
        <f>מניות!L11</f>
        <v>41117.824409999987</v>
      </c>
      <c r="D16" s="115">
        <f t="shared" si="1"/>
        <v>1.127481833392035E-2</v>
      </c>
    </row>
    <row r="17" spans="1:4">
      <c r="A17" s="54" t="s">
        <v>150</v>
      </c>
      <c r="B17" s="29" t="s">
        <v>78</v>
      </c>
      <c r="C17" s="114">
        <f>'תעודות סל'!K11</f>
        <v>21574.888650000205</v>
      </c>
      <c r="D17" s="115">
        <f t="shared" si="1"/>
        <v>5.9159975897010858E-3</v>
      </c>
    </row>
    <row r="18" spans="1:4">
      <c r="A18" s="54" t="s">
        <v>150</v>
      </c>
      <c r="B18" s="29" t="s">
        <v>79</v>
      </c>
      <c r="C18" s="114">
        <f>'קרנות נאמנות'!L11</f>
        <v>3999.5749499999993</v>
      </c>
      <c r="D18" s="115">
        <f t="shared" si="1"/>
        <v>1.0967136909894833E-3</v>
      </c>
    </row>
    <row r="19" spans="1:4">
      <c r="A19" s="54" t="s">
        <v>150</v>
      </c>
      <c r="B19" s="29" t="s">
        <v>80</v>
      </c>
      <c r="C19" s="114">
        <f>'כתבי אופציה'!I11</f>
        <v>8.3424300000000002</v>
      </c>
      <c r="D19" s="115">
        <f t="shared" si="1"/>
        <v>2.2875573808465314E-6</v>
      </c>
    </row>
    <row r="20" spans="1:4">
      <c r="A20" s="54" t="s">
        <v>150</v>
      </c>
      <c r="B20" s="29" t="s">
        <v>81</v>
      </c>
      <c r="C20" s="114" t="s" vm="4">
        <v>1744</v>
      </c>
      <c r="D20" s="115" t="s" vm="5">
        <v>1744</v>
      </c>
    </row>
    <row r="21" spans="1:4">
      <c r="A21" s="54" t="s">
        <v>150</v>
      </c>
      <c r="B21" s="29" t="s">
        <v>82</v>
      </c>
      <c r="C21" s="114">
        <f>'חוזים עתידיים'!I11</f>
        <v>-929.75468000000001</v>
      </c>
      <c r="D21" s="115">
        <f>C21/$C$42</f>
        <v>-2.5494576287851439E-4</v>
      </c>
    </row>
    <row r="22" spans="1:4">
      <c r="A22" s="54" t="s">
        <v>150</v>
      </c>
      <c r="B22" s="29" t="s">
        <v>83</v>
      </c>
      <c r="C22" s="114" t="s" vm="6">
        <v>1744</v>
      </c>
      <c r="D22" s="115" t="s" vm="7">
        <v>1744</v>
      </c>
    </row>
    <row r="23" spans="1:4">
      <c r="B23" s="28" t="s">
        <v>207</v>
      </c>
      <c r="C23" s="114">
        <f>C24+C26+C27+C28+C29+C31</f>
        <v>2270181.1967600007</v>
      </c>
      <c r="D23" s="115">
        <f t="shared" ref="D23:D24" si="2">C23/$C$42</f>
        <v>0.62250084837479625</v>
      </c>
    </row>
    <row r="24" spans="1:4">
      <c r="A24" s="54" t="s">
        <v>150</v>
      </c>
      <c r="B24" s="29" t="s">
        <v>84</v>
      </c>
      <c r="C24" s="114">
        <f>'לא סחיר- תעודות התחייבות ממשלתי'!M11</f>
        <v>2181532.8208700004</v>
      </c>
      <c r="D24" s="115">
        <f t="shared" si="2"/>
        <v>0.59819279345947451</v>
      </c>
    </row>
    <row r="25" spans="1:4">
      <c r="A25" s="54" t="s">
        <v>150</v>
      </c>
      <c r="B25" s="29" t="s">
        <v>85</v>
      </c>
      <c r="C25" s="114" t="s" vm="8">
        <v>1744</v>
      </c>
      <c r="D25" s="115" t="s" vm="9">
        <v>1744</v>
      </c>
    </row>
    <row r="26" spans="1:4">
      <c r="A26" s="54" t="s">
        <v>150</v>
      </c>
      <c r="B26" s="29" t="s">
        <v>76</v>
      </c>
      <c r="C26" s="114">
        <f>'לא סחיר - אג"ח קונצרני'!P11</f>
        <v>47215.684030000004</v>
      </c>
      <c r="D26" s="115">
        <f t="shared" ref="D26:D29" si="3">C26/$C$42</f>
        <v>1.2946897545984109E-2</v>
      </c>
    </row>
    <row r="27" spans="1:4">
      <c r="A27" s="54" t="s">
        <v>150</v>
      </c>
      <c r="B27" s="29" t="s">
        <v>86</v>
      </c>
      <c r="C27" s="114">
        <f>'לא סחיר - מניות'!J11</f>
        <v>21088.192520000001</v>
      </c>
      <c r="D27" s="115">
        <f t="shared" si="3"/>
        <v>5.7825418310778294E-3</v>
      </c>
    </row>
    <row r="28" spans="1:4">
      <c r="A28" s="54" t="s">
        <v>150</v>
      </c>
      <c r="B28" s="29" t="s">
        <v>87</v>
      </c>
      <c r="C28" s="114">
        <f>'לא סחיר - קרנות השקעה'!H11</f>
        <v>22190.520180000003</v>
      </c>
      <c r="D28" s="115">
        <f t="shared" si="3"/>
        <v>6.0848084098497571E-3</v>
      </c>
    </row>
    <row r="29" spans="1:4">
      <c r="A29" s="54" t="s">
        <v>150</v>
      </c>
      <c r="B29" s="29" t="s">
        <v>88</v>
      </c>
      <c r="C29" s="114">
        <f>'לא סחיר - כתבי אופציה'!I11</f>
        <v>2.2301899999999999</v>
      </c>
      <c r="D29" s="115">
        <f t="shared" si="3"/>
        <v>6.1153495986063128E-7</v>
      </c>
    </row>
    <row r="30" spans="1:4">
      <c r="A30" s="54" t="s">
        <v>150</v>
      </c>
      <c r="B30" s="29" t="s">
        <v>230</v>
      </c>
      <c r="C30" s="114" t="s" vm="10">
        <v>1744</v>
      </c>
      <c r="D30" s="115"/>
    </row>
    <row r="31" spans="1:4">
      <c r="A31" s="54" t="s">
        <v>150</v>
      </c>
      <c r="B31" s="29" t="s">
        <v>113</v>
      </c>
      <c r="C31" s="114">
        <f>'לא סחיר - חוזים עתידיים'!I11</f>
        <v>-1848.2510300000001</v>
      </c>
      <c r="D31" s="115">
        <f>C31/$C$42</f>
        <v>-5.0680440654985468E-4</v>
      </c>
    </row>
    <row r="32" spans="1:4">
      <c r="A32" s="54" t="s">
        <v>150</v>
      </c>
      <c r="B32" s="29" t="s">
        <v>89</v>
      </c>
      <c r="C32" s="114" t="s" vm="11">
        <v>1744</v>
      </c>
      <c r="D32" s="115" t="s" vm="12">
        <v>1744</v>
      </c>
    </row>
    <row r="33" spans="1:4">
      <c r="A33" s="54" t="s">
        <v>150</v>
      </c>
      <c r="B33" s="28" t="s">
        <v>208</v>
      </c>
      <c r="C33" s="114">
        <f>הלוואות!O10</f>
        <v>104537.16980999996</v>
      </c>
      <c r="D33" s="115">
        <f>C33/$C$42</f>
        <v>2.8664882339039417E-2</v>
      </c>
    </row>
    <row r="34" spans="1:4">
      <c r="A34" s="54" t="s">
        <v>150</v>
      </c>
      <c r="B34" s="28" t="s">
        <v>209</v>
      </c>
      <c r="C34" s="114" t="s" vm="13">
        <v>1744</v>
      </c>
      <c r="D34" s="115" t="s" vm="14">
        <v>1744</v>
      </c>
    </row>
    <row r="35" spans="1:4">
      <c r="A35" s="54" t="s">
        <v>150</v>
      </c>
      <c r="B35" s="28" t="s">
        <v>210</v>
      </c>
      <c r="C35" s="114">
        <f>'זכויות מקרקעין'!G10</f>
        <v>15665.202720000001</v>
      </c>
      <c r="D35" s="115">
        <f>C35/$C$42</f>
        <v>4.2955170261654175E-3</v>
      </c>
    </row>
    <row r="36" spans="1:4">
      <c r="A36" s="54" t="s">
        <v>150</v>
      </c>
      <c r="B36" s="55" t="s">
        <v>211</v>
      </c>
      <c r="C36" s="114" t="s" vm="15">
        <v>1744</v>
      </c>
      <c r="D36" s="115" t="s" vm="16">
        <v>1744</v>
      </c>
    </row>
    <row r="37" spans="1:4">
      <c r="A37" s="54" t="s">
        <v>150</v>
      </c>
      <c r="B37" s="28" t="s">
        <v>212</v>
      </c>
      <c r="C37" s="114">
        <f>'השקעות אחרות '!I10</f>
        <v>2019.8619000000001</v>
      </c>
      <c r="D37" s="115">
        <f>C37/$C$42</f>
        <v>5.5386140460701489E-4</v>
      </c>
    </row>
    <row r="38" spans="1:4">
      <c r="A38" s="54"/>
      <c r="B38" s="68" t="s">
        <v>214</v>
      </c>
      <c r="C38" s="114">
        <v>0</v>
      </c>
      <c r="D38" s="115">
        <f>C38/$C$42</f>
        <v>0</v>
      </c>
    </row>
    <row r="39" spans="1:4">
      <c r="A39" s="54" t="s">
        <v>150</v>
      </c>
      <c r="B39" s="69" t="s">
        <v>215</v>
      </c>
      <c r="C39" s="114" t="s" vm="17">
        <v>1744</v>
      </c>
      <c r="D39" s="115" t="s" vm="18">
        <v>1744</v>
      </c>
    </row>
    <row r="40" spans="1:4">
      <c r="A40" s="54" t="s">
        <v>150</v>
      </c>
      <c r="B40" s="69" t="s">
        <v>249</v>
      </c>
      <c r="C40" s="114" t="s" vm="19">
        <v>1744</v>
      </c>
      <c r="D40" s="115" t="s" vm="20">
        <v>1744</v>
      </c>
    </row>
    <row r="41" spans="1:4">
      <c r="A41" s="54" t="s">
        <v>150</v>
      </c>
      <c r="B41" s="69" t="s">
        <v>216</v>
      </c>
      <c r="C41" s="114" t="s" vm="21">
        <v>1744</v>
      </c>
      <c r="D41" s="115" t="s" vm="22">
        <v>1744</v>
      </c>
    </row>
    <row r="42" spans="1:4">
      <c r="B42" s="69" t="s">
        <v>90</v>
      </c>
      <c r="C42" s="114">
        <f>C38+C10</f>
        <v>3646872.4543700004</v>
      </c>
      <c r="D42" s="115">
        <f>C42/$C$42</f>
        <v>1</v>
      </c>
    </row>
    <row r="43" spans="1:4">
      <c r="A43" s="54" t="s">
        <v>150</v>
      </c>
      <c r="B43" s="69" t="s">
        <v>213</v>
      </c>
      <c r="C43" s="131">
        <f>'יתרת התחייבות להשקעה'!C10</f>
        <v>74917.395561945683</v>
      </c>
      <c r="D43" s="115"/>
    </row>
    <row r="44" spans="1:4">
      <c r="B44" s="6" t="s">
        <v>118</v>
      </c>
    </row>
    <row r="45" spans="1:4">
      <c r="C45" s="75" t="s">
        <v>195</v>
      </c>
      <c r="D45" s="35" t="s">
        <v>112</v>
      </c>
    </row>
    <row r="46" spans="1:4">
      <c r="C46" s="76" t="s">
        <v>1</v>
      </c>
      <c r="D46" s="24" t="s">
        <v>2</v>
      </c>
    </row>
    <row r="47" spans="1:4">
      <c r="C47" s="116" t="s">
        <v>176</v>
      </c>
      <c r="D47" s="132" vm="23">
        <v>2.6999</v>
      </c>
    </row>
    <row r="48" spans="1:4">
      <c r="C48" s="116" t="s">
        <v>185</v>
      </c>
      <c r="D48" s="132">
        <v>1.0645</v>
      </c>
    </row>
    <row r="49" spans="2:4">
      <c r="C49" s="116" t="s">
        <v>181</v>
      </c>
      <c r="D49" s="132" vm="24">
        <v>2.7238000000000002</v>
      </c>
    </row>
    <row r="50" spans="2:4">
      <c r="B50" s="12"/>
      <c r="C50" s="116" t="s">
        <v>1032</v>
      </c>
      <c r="D50" s="132" vm="25">
        <v>3.6745000000000001</v>
      </c>
    </row>
    <row r="51" spans="2:4">
      <c r="C51" s="116" t="s">
        <v>174</v>
      </c>
      <c r="D51" s="132" vm="26">
        <v>4.3288000000000002</v>
      </c>
    </row>
    <row r="52" spans="2:4">
      <c r="C52" s="116" t="s">
        <v>175</v>
      </c>
      <c r="D52" s="132" vm="27">
        <v>4.9442000000000004</v>
      </c>
    </row>
    <row r="53" spans="2:4">
      <c r="C53" s="116" t="s">
        <v>177</v>
      </c>
      <c r="D53" s="132">
        <v>0.44779999999999998</v>
      </c>
    </row>
    <row r="54" spans="2:4">
      <c r="C54" s="116" t="s">
        <v>182</v>
      </c>
      <c r="D54" s="132" vm="28">
        <v>3.2989999999999999</v>
      </c>
    </row>
    <row r="55" spans="2:4">
      <c r="C55" s="116" t="s">
        <v>183</v>
      </c>
      <c r="D55" s="132">
        <v>0.19320000000000001</v>
      </c>
    </row>
    <row r="56" spans="2:4">
      <c r="C56" s="116" t="s">
        <v>180</v>
      </c>
      <c r="D56" s="132" vm="29">
        <v>0.58079999999999998</v>
      </c>
    </row>
    <row r="57" spans="2:4">
      <c r="C57" s="116" t="s">
        <v>1745</v>
      </c>
      <c r="D57" s="132">
        <v>2.5392000000000001</v>
      </c>
    </row>
    <row r="58" spans="2:4">
      <c r="C58" s="116" t="s">
        <v>179</v>
      </c>
      <c r="D58" s="132" vm="30">
        <v>0.42099999999999999</v>
      </c>
    </row>
    <row r="59" spans="2:4">
      <c r="C59" s="116" t="s">
        <v>172</v>
      </c>
      <c r="D59" s="132" vm="31">
        <v>3.5139999999999998</v>
      </c>
    </row>
    <row r="60" spans="2:4">
      <c r="C60" s="116" t="s">
        <v>186</v>
      </c>
      <c r="D60" s="132" vm="32">
        <v>0.2964</v>
      </c>
    </row>
    <row r="61" spans="2:4">
      <c r="C61" s="116" t="s">
        <v>1746</v>
      </c>
      <c r="D61" s="132" vm="33">
        <v>0.44750000000000001</v>
      </c>
    </row>
    <row r="62" spans="2:4">
      <c r="C62" s="116" t="s">
        <v>1747</v>
      </c>
      <c r="D62" s="117">
        <v>6.13E-2</v>
      </c>
    </row>
    <row r="63" spans="2:4">
      <c r="C63" s="116" t="s">
        <v>173</v>
      </c>
      <c r="D63" s="117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6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pane ySplit="10" topLeftCell="A11" activePane="bottomLeft" state="frozen"/>
      <selection pane="bottomLeft" activeCell="C15" sqref="C15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0.140625" style="1" bestFit="1" customWidth="1"/>
    <col min="8" max="8" width="7.285156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188</v>
      </c>
      <c r="C1" s="78" t="s" vm="1">
        <v>264</v>
      </c>
    </row>
    <row r="2" spans="2:60">
      <c r="B2" s="56" t="s">
        <v>187</v>
      </c>
      <c r="C2" s="78" t="s">
        <v>265</v>
      </c>
    </row>
    <row r="3" spans="2:60">
      <c r="B3" s="56" t="s">
        <v>189</v>
      </c>
      <c r="C3" s="78" t="s">
        <v>266</v>
      </c>
    </row>
    <row r="4" spans="2:60">
      <c r="B4" s="56" t="s">
        <v>190</v>
      </c>
      <c r="C4" s="78">
        <v>2207</v>
      </c>
    </row>
    <row r="6" spans="2:60" ht="26.25" customHeight="1">
      <c r="B6" s="211" t="s">
        <v>218</v>
      </c>
      <c r="C6" s="212"/>
      <c r="D6" s="212"/>
      <c r="E6" s="212"/>
      <c r="F6" s="212"/>
      <c r="G6" s="212"/>
      <c r="H6" s="212"/>
      <c r="I6" s="212"/>
      <c r="J6" s="212"/>
      <c r="K6" s="212"/>
      <c r="L6" s="213"/>
    </row>
    <row r="7" spans="2:60" ht="26.25" customHeight="1">
      <c r="B7" s="211" t="s">
        <v>101</v>
      </c>
      <c r="C7" s="212"/>
      <c r="D7" s="212"/>
      <c r="E7" s="212"/>
      <c r="F7" s="212"/>
      <c r="G7" s="212"/>
      <c r="H7" s="212"/>
      <c r="I7" s="212"/>
      <c r="J7" s="212"/>
      <c r="K7" s="212"/>
      <c r="L7" s="213"/>
      <c r="BH7" s="3"/>
    </row>
    <row r="8" spans="2:60" s="3" customFormat="1" ht="78.75">
      <c r="B8" s="22" t="s">
        <v>125</v>
      </c>
      <c r="C8" s="30" t="s">
        <v>48</v>
      </c>
      <c r="D8" s="30" t="s">
        <v>128</v>
      </c>
      <c r="E8" s="30" t="s">
        <v>68</v>
      </c>
      <c r="F8" s="30" t="s">
        <v>110</v>
      </c>
      <c r="G8" s="30" t="s">
        <v>248</v>
      </c>
      <c r="H8" s="30" t="s">
        <v>247</v>
      </c>
      <c r="I8" s="30" t="s">
        <v>65</v>
      </c>
      <c r="J8" s="30" t="s">
        <v>62</v>
      </c>
      <c r="K8" s="30" t="s">
        <v>191</v>
      </c>
      <c r="L8" s="30" t="s">
        <v>193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255</v>
      </c>
      <c r="H9" s="16"/>
      <c r="I9" s="16" t="s">
        <v>251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127" t="s">
        <v>51</v>
      </c>
      <c r="C11" s="121"/>
      <c r="D11" s="121"/>
      <c r="E11" s="121"/>
      <c r="F11" s="121"/>
      <c r="G11" s="122"/>
      <c r="H11" s="124"/>
      <c r="I11" s="122">
        <v>8.3424300000000002</v>
      </c>
      <c r="J11" s="121"/>
      <c r="K11" s="123">
        <v>1</v>
      </c>
      <c r="L11" s="123">
        <f>I11/'סכום נכסי הקרן'!$C$42</f>
        <v>2.2875573808465314E-6</v>
      </c>
      <c r="BC11" s="96"/>
      <c r="BD11" s="3"/>
      <c r="BE11" s="96"/>
      <c r="BG11" s="96"/>
    </row>
    <row r="12" spans="2:60" s="4" customFormat="1" ht="18" customHeight="1">
      <c r="B12" s="128" t="s">
        <v>26</v>
      </c>
      <c r="C12" s="121"/>
      <c r="D12" s="121"/>
      <c r="E12" s="121"/>
      <c r="F12" s="121"/>
      <c r="G12" s="122"/>
      <c r="H12" s="124"/>
      <c r="I12" s="122">
        <v>8.3424300000000002</v>
      </c>
      <c r="J12" s="121"/>
      <c r="K12" s="123">
        <v>1</v>
      </c>
      <c r="L12" s="123">
        <f>I12/'סכום נכסי הקרן'!$C$42</f>
        <v>2.2875573808465314E-6</v>
      </c>
      <c r="BC12" s="96"/>
      <c r="BD12" s="3"/>
      <c r="BE12" s="96"/>
      <c r="BG12" s="96"/>
    </row>
    <row r="13" spans="2:60">
      <c r="B13" s="99" t="s">
        <v>1337</v>
      </c>
      <c r="C13" s="82"/>
      <c r="D13" s="82"/>
      <c r="E13" s="82"/>
      <c r="F13" s="82"/>
      <c r="G13" s="90"/>
      <c r="H13" s="92"/>
      <c r="I13" s="90">
        <v>8.3424300000000002</v>
      </c>
      <c r="J13" s="82"/>
      <c r="K13" s="91">
        <v>1</v>
      </c>
      <c r="L13" s="91">
        <f>I13/'סכום נכסי הקרן'!$C$42</f>
        <v>2.2875573808465314E-6</v>
      </c>
      <c r="BD13" s="3"/>
    </row>
    <row r="14" spans="2:60" ht="20.25">
      <c r="B14" s="86" t="s">
        <v>1338</v>
      </c>
      <c r="C14" s="80" t="s">
        <v>1339</v>
      </c>
      <c r="D14" s="93" t="s">
        <v>129</v>
      </c>
      <c r="E14" s="93" t="s">
        <v>739</v>
      </c>
      <c r="F14" s="93" t="s">
        <v>173</v>
      </c>
      <c r="G14" s="87">
        <v>8234</v>
      </c>
      <c r="H14" s="89">
        <v>88.9</v>
      </c>
      <c r="I14" s="87">
        <v>7.32003</v>
      </c>
      <c r="J14" s="88">
        <v>1.2789384282943304E-3</v>
      </c>
      <c r="K14" s="88">
        <v>0.87744578018634856</v>
      </c>
      <c r="L14" s="88">
        <f>I14/'סכום נכסי הקרן'!$C$42</f>
        <v>2.0072075707579248E-6</v>
      </c>
      <c r="BD14" s="4"/>
    </row>
    <row r="15" spans="2:60">
      <c r="B15" s="86" t="s">
        <v>1340</v>
      </c>
      <c r="C15" s="80" t="s">
        <v>1341</v>
      </c>
      <c r="D15" s="93" t="s">
        <v>129</v>
      </c>
      <c r="E15" s="93" t="s">
        <v>687</v>
      </c>
      <c r="F15" s="93" t="s">
        <v>173</v>
      </c>
      <c r="G15" s="87">
        <v>256</v>
      </c>
      <c r="H15" s="89">
        <v>216.9</v>
      </c>
      <c r="I15" s="87">
        <v>0.55525999999999998</v>
      </c>
      <c r="J15" s="88">
        <v>2.1333333333333333E-4</v>
      </c>
      <c r="K15" s="88">
        <v>6.6558544692613533E-2</v>
      </c>
      <c r="L15" s="88">
        <f>I15/'סכום נכסי הקרן'!$C$42</f>
        <v>1.5225649016999185E-7</v>
      </c>
    </row>
    <row r="16" spans="2:60">
      <c r="B16" s="86" t="s">
        <v>1342</v>
      </c>
      <c r="C16" s="80" t="s">
        <v>1343</v>
      </c>
      <c r="D16" s="93" t="s">
        <v>129</v>
      </c>
      <c r="E16" s="93" t="s">
        <v>874</v>
      </c>
      <c r="F16" s="93" t="s">
        <v>173</v>
      </c>
      <c r="G16" s="87">
        <v>46714</v>
      </c>
      <c r="H16" s="89">
        <v>1</v>
      </c>
      <c r="I16" s="87">
        <v>0.46714</v>
      </c>
      <c r="J16" s="88">
        <v>1.3247500886210564E-3</v>
      </c>
      <c r="K16" s="88">
        <v>5.5995675121037876E-2</v>
      </c>
      <c r="L16" s="88">
        <f>I16/'סכום נכסי הקרן'!$C$42</f>
        <v>1.280933199186147E-7</v>
      </c>
    </row>
    <row r="17" spans="2:56">
      <c r="B17" s="83"/>
      <c r="C17" s="80"/>
      <c r="D17" s="80"/>
      <c r="E17" s="80"/>
      <c r="F17" s="80"/>
      <c r="G17" s="87"/>
      <c r="H17" s="89"/>
      <c r="I17" s="80"/>
      <c r="J17" s="80"/>
      <c r="K17" s="88"/>
      <c r="L17" s="80"/>
    </row>
    <row r="18" spans="2:5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56" ht="20.2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BC19" s="4"/>
    </row>
    <row r="20" spans="2:56">
      <c r="B20" s="95" t="s">
        <v>263</v>
      </c>
      <c r="C20" s="79"/>
      <c r="D20" s="79"/>
      <c r="E20" s="79"/>
      <c r="F20" s="79"/>
      <c r="G20" s="79"/>
      <c r="H20" s="79"/>
      <c r="I20" s="79"/>
      <c r="J20" s="79"/>
      <c r="K20" s="79"/>
      <c r="L20" s="79"/>
      <c r="BD20" s="3"/>
    </row>
    <row r="21" spans="2:56">
      <c r="B21" s="95" t="s">
        <v>121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6">
      <c r="B22" s="95" t="s">
        <v>246</v>
      </c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95" t="s">
        <v>254</v>
      </c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</row>
    <row r="112" spans="2:12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</row>
    <row r="113" spans="2:12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</row>
    <row r="114" spans="2:12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</row>
    <row r="115" spans="2:12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</row>
    <row r="116" spans="2:12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A1:A1048576 B1:B19 C5:C1048576 D1:AF1048576 AH1:XFD1048576 AG1:AG19 B21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188</v>
      </c>
      <c r="C1" s="78" t="s" vm="1">
        <v>264</v>
      </c>
    </row>
    <row r="2" spans="2:61">
      <c r="B2" s="56" t="s">
        <v>187</v>
      </c>
      <c r="C2" s="78" t="s">
        <v>265</v>
      </c>
    </row>
    <row r="3" spans="2:61">
      <c r="B3" s="56" t="s">
        <v>189</v>
      </c>
      <c r="C3" s="78" t="s">
        <v>266</v>
      </c>
    </row>
    <row r="4" spans="2:61">
      <c r="B4" s="56" t="s">
        <v>190</v>
      </c>
      <c r="C4" s="78">
        <v>2207</v>
      </c>
    </row>
    <row r="6" spans="2:61" ht="26.25" customHeight="1">
      <c r="B6" s="211" t="s">
        <v>218</v>
      </c>
      <c r="C6" s="212"/>
      <c r="D6" s="212"/>
      <c r="E6" s="212"/>
      <c r="F6" s="212"/>
      <c r="G6" s="212"/>
      <c r="H6" s="212"/>
      <c r="I6" s="212"/>
      <c r="J6" s="212"/>
      <c r="K6" s="212"/>
      <c r="L6" s="213"/>
    </row>
    <row r="7" spans="2:61" ht="26.25" customHeight="1">
      <c r="B7" s="211" t="s">
        <v>102</v>
      </c>
      <c r="C7" s="212"/>
      <c r="D7" s="212"/>
      <c r="E7" s="212"/>
      <c r="F7" s="212"/>
      <c r="G7" s="212"/>
      <c r="H7" s="212"/>
      <c r="I7" s="212"/>
      <c r="J7" s="212"/>
      <c r="K7" s="212"/>
      <c r="L7" s="213"/>
      <c r="BI7" s="3"/>
    </row>
    <row r="8" spans="2:61" s="3" customFormat="1" ht="78.75">
      <c r="B8" s="22" t="s">
        <v>125</v>
      </c>
      <c r="C8" s="30" t="s">
        <v>48</v>
      </c>
      <c r="D8" s="30" t="s">
        <v>128</v>
      </c>
      <c r="E8" s="30" t="s">
        <v>68</v>
      </c>
      <c r="F8" s="30" t="s">
        <v>110</v>
      </c>
      <c r="G8" s="30" t="s">
        <v>248</v>
      </c>
      <c r="H8" s="30" t="s">
        <v>247</v>
      </c>
      <c r="I8" s="30" t="s">
        <v>65</v>
      </c>
      <c r="J8" s="30" t="s">
        <v>62</v>
      </c>
      <c r="K8" s="30" t="s">
        <v>191</v>
      </c>
      <c r="L8" s="31" t="s">
        <v>193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255</v>
      </c>
      <c r="H9" s="16"/>
      <c r="I9" s="16" t="s">
        <v>251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BD11" s="1"/>
      <c r="BE11" s="3"/>
      <c r="BF11" s="1"/>
      <c r="BH11" s="1"/>
    </row>
    <row r="12" spans="2:61">
      <c r="B12" s="95" t="s">
        <v>263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BE12" s="3"/>
    </row>
    <row r="13" spans="2:61" ht="20.25">
      <c r="B13" s="95" t="s">
        <v>121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BE13" s="4"/>
    </row>
    <row r="14" spans="2:61">
      <c r="B14" s="95" t="s">
        <v>246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61">
      <c r="B15" s="95" t="s">
        <v>254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6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 ht="20.2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BD18" s="4"/>
    </row>
    <row r="19" spans="2:5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BD21" s="3"/>
    </row>
    <row r="22" spans="2:5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pane ySplit="10" topLeftCell="A11" activePane="bottomLeft" state="frozen"/>
      <selection pane="bottomLeft" activeCell="C16" sqref="C16"/>
    </sheetView>
  </sheetViews>
  <sheetFormatPr defaultColWidth="9.140625" defaultRowHeight="18"/>
  <cols>
    <col min="1" max="1" width="6.28515625" style="2" customWidth="1"/>
    <col min="2" max="2" width="32.5703125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" style="1" bestFit="1" customWidth="1"/>
    <col min="8" max="8" width="10.7109375" style="1" bestFit="1" customWidth="1"/>
    <col min="9" max="9" width="8" style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6" t="s">
        <v>188</v>
      </c>
      <c r="C1" s="78" t="s" vm="1">
        <v>264</v>
      </c>
    </row>
    <row r="2" spans="1:60">
      <c r="B2" s="56" t="s">
        <v>187</v>
      </c>
      <c r="C2" s="78" t="s">
        <v>265</v>
      </c>
    </row>
    <row r="3" spans="1:60">
      <c r="B3" s="56" t="s">
        <v>189</v>
      </c>
      <c r="C3" s="78" t="s">
        <v>266</v>
      </c>
    </row>
    <row r="4" spans="1:60">
      <c r="B4" s="56" t="s">
        <v>190</v>
      </c>
      <c r="C4" s="78">
        <v>2207</v>
      </c>
    </row>
    <row r="6" spans="1:60" ht="26.25" customHeight="1">
      <c r="B6" s="211" t="s">
        <v>218</v>
      </c>
      <c r="C6" s="212"/>
      <c r="D6" s="212"/>
      <c r="E6" s="212"/>
      <c r="F6" s="212"/>
      <c r="G6" s="212"/>
      <c r="H6" s="212"/>
      <c r="I6" s="212"/>
      <c r="J6" s="212"/>
      <c r="K6" s="213"/>
      <c r="BD6" s="1" t="s">
        <v>129</v>
      </c>
      <c r="BF6" s="1" t="s">
        <v>196</v>
      </c>
      <c r="BH6" s="3" t="s">
        <v>173</v>
      </c>
    </row>
    <row r="7" spans="1:60" ht="26.25" customHeight="1">
      <c r="B7" s="211" t="s">
        <v>103</v>
      </c>
      <c r="C7" s="212"/>
      <c r="D7" s="212"/>
      <c r="E7" s="212"/>
      <c r="F7" s="212"/>
      <c r="G7" s="212"/>
      <c r="H7" s="212"/>
      <c r="I7" s="212"/>
      <c r="J7" s="212"/>
      <c r="K7" s="213"/>
      <c r="BD7" s="3" t="s">
        <v>131</v>
      </c>
      <c r="BF7" s="1" t="s">
        <v>151</v>
      </c>
      <c r="BH7" s="3" t="s">
        <v>172</v>
      </c>
    </row>
    <row r="8" spans="1:60" s="3" customFormat="1" ht="78.75">
      <c r="A8" s="2"/>
      <c r="B8" s="22" t="s">
        <v>125</v>
      </c>
      <c r="C8" s="30" t="s">
        <v>48</v>
      </c>
      <c r="D8" s="30" t="s">
        <v>128</v>
      </c>
      <c r="E8" s="30" t="s">
        <v>68</v>
      </c>
      <c r="F8" s="30" t="s">
        <v>110</v>
      </c>
      <c r="G8" s="30" t="s">
        <v>248</v>
      </c>
      <c r="H8" s="30" t="s">
        <v>247</v>
      </c>
      <c r="I8" s="30" t="s">
        <v>65</v>
      </c>
      <c r="J8" s="30" t="s">
        <v>191</v>
      </c>
      <c r="K8" s="30" t="s">
        <v>193</v>
      </c>
      <c r="BC8" s="1" t="s">
        <v>144</v>
      </c>
      <c r="BD8" s="1" t="s">
        <v>145</v>
      </c>
      <c r="BE8" s="1" t="s">
        <v>152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255</v>
      </c>
      <c r="H9" s="16"/>
      <c r="I9" s="16" t="s">
        <v>251</v>
      </c>
      <c r="J9" s="32" t="s">
        <v>20</v>
      </c>
      <c r="K9" s="57" t="s">
        <v>20</v>
      </c>
      <c r="BC9" s="1" t="s">
        <v>141</v>
      </c>
      <c r="BE9" s="1" t="s">
        <v>153</v>
      </c>
      <c r="BG9" s="4" t="s">
        <v>175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8" t="s">
        <v>6</v>
      </c>
      <c r="J10" s="58" t="s">
        <v>7</v>
      </c>
      <c r="K10" s="58" t="s">
        <v>8</v>
      </c>
      <c r="L10" s="3"/>
      <c r="M10" s="3"/>
      <c r="N10" s="3"/>
      <c r="O10" s="3"/>
      <c r="BC10" s="1" t="s">
        <v>137</v>
      </c>
      <c r="BD10" s="3"/>
      <c r="BE10" s="1" t="s">
        <v>197</v>
      </c>
      <c r="BG10" s="1" t="s">
        <v>181</v>
      </c>
    </row>
    <row r="11" spans="1:60" s="4" customFormat="1" ht="18" customHeight="1">
      <c r="A11" s="113"/>
      <c r="B11" s="127" t="s">
        <v>52</v>
      </c>
      <c r="C11" s="121"/>
      <c r="D11" s="121"/>
      <c r="E11" s="121"/>
      <c r="F11" s="121"/>
      <c r="G11" s="122"/>
      <c r="H11" s="124"/>
      <c r="I11" s="122">
        <v>-929.75468000000001</v>
      </c>
      <c r="J11" s="123">
        <v>1</v>
      </c>
      <c r="K11" s="123">
        <f>I11/'סכום נכסי הקרן'!$C$42</f>
        <v>-2.5494576287851439E-4</v>
      </c>
      <c r="L11" s="3"/>
      <c r="M11" s="3"/>
      <c r="N11" s="3"/>
      <c r="O11" s="3"/>
      <c r="BC11" s="96" t="s">
        <v>136</v>
      </c>
      <c r="BD11" s="3"/>
      <c r="BE11" s="96" t="s">
        <v>154</v>
      </c>
      <c r="BG11" s="96" t="s">
        <v>176</v>
      </c>
    </row>
    <row r="12" spans="1:60" s="96" customFormat="1" ht="20.25">
      <c r="A12" s="113"/>
      <c r="B12" s="128" t="s">
        <v>244</v>
      </c>
      <c r="C12" s="121"/>
      <c r="D12" s="121"/>
      <c r="E12" s="121"/>
      <c r="F12" s="121"/>
      <c r="G12" s="122"/>
      <c r="H12" s="124"/>
      <c r="I12" s="122">
        <v>-929.75468000000001</v>
      </c>
      <c r="J12" s="123">
        <v>1</v>
      </c>
      <c r="K12" s="123">
        <f>I12/'סכום נכסי הקרן'!$C$42</f>
        <v>-2.5494576287851439E-4</v>
      </c>
      <c r="L12" s="3"/>
      <c r="M12" s="3"/>
      <c r="N12" s="3"/>
      <c r="O12" s="3"/>
      <c r="BC12" s="96" t="s">
        <v>134</v>
      </c>
      <c r="BD12" s="4"/>
      <c r="BE12" s="96" t="s">
        <v>155</v>
      </c>
      <c r="BG12" s="96" t="s">
        <v>177</v>
      </c>
    </row>
    <row r="13" spans="1:60">
      <c r="B13" s="83" t="s">
        <v>1344</v>
      </c>
      <c r="C13" s="80" t="s">
        <v>1345</v>
      </c>
      <c r="D13" s="93" t="s">
        <v>28</v>
      </c>
      <c r="E13" s="93" t="s">
        <v>1059</v>
      </c>
      <c r="F13" s="93" t="s">
        <v>172</v>
      </c>
      <c r="G13" s="87">
        <v>5</v>
      </c>
      <c r="H13" s="89">
        <v>153120</v>
      </c>
      <c r="I13" s="87">
        <v>-48.858370000000001</v>
      </c>
      <c r="J13" s="88">
        <v>5.2549743551707641E-2</v>
      </c>
      <c r="K13" s="88">
        <f>I13/'סכום נכסי הקרן'!$C$42</f>
        <v>-1.3397334458860398E-5</v>
      </c>
      <c r="P13" s="1"/>
      <c r="BC13" s="1" t="s">
        <v>138</v>
      </c>
      <c r="BE13" s="1" t="s">
        <v>156</v>
      </c>
      <c r="BG13" s="1" t="s">
        <v>178</v>
      </c>
    </row>
    <row r="14" spans="1:60">
      <c r="B14" s="83" t="s">
        <v>1346</v>
      </c>
      <c r="C14" s="80" t="s">
        <v>1347</v>
      </c>
      <c r="D14" s="93" t="s">
        <v>28</v>
      </c>
      <c r="E14" s="93" t="s">
        <v>1059</v>
      </c>
      <c r="F14" s="93" t="s">
        <v>174</v>
      </c>
      <c r="G14" s="87">
        <v>17</v>
      </c>
      <c r="H14" s="89">
        <v>328100</v>
      </c>
      <c r="I14" s="87">
        <v>-5.4451099999999997</v>
      </c>
      <c r="J14" s="88">
        <v>5.8565018462719649E-3</v>
      </c>
      <c r="K14" s="88">
        <f>I14/'סכום נכסי הקרן'!$C$42</f>
        <v>-1.4930903309972341E-6</v>
      </c>
      <c r="P14" s="1"/>
      <c r="BC14" s="1" t="s">
        <v>135</v>
      </c>
      <c r="BE14" s="1" t="s">
        <v>157</v>
      </c>
      <c r="BG14" s="1" t="s">
        <v>180</v>
      </c>
    </row>
    <row r="15" spans="1:60">
      <c r="B15" s="83" t="s">
        <v>1348</v>
      </c>
      <c r="C15" s="80" t="s">
        <v>1349</v>
      </c>
      <c r="D15" s="93" t="s">
        <v>28</v>
      </c>
      <c r="E15" s="93" t="s">
        <v>1059</v>
      </c>
      <c r="F15" s="93" t="s">
        <v>175</v>
      </c>
      <c r="G15" s="87">
        <v>4</v>
      </c>
      <c r="H15" s="89">
        <v>699350</v>
      </c>
      <c r="I15" s="87">
        <v>-19.727360000000001</v>
      </c>
      <c r="J15" s="88">
        <v>2.1217811993159315E-2</v>
      </c>
      <c r="K15" s="88">
        <f>I15/'סכום נכסי הקרן'!$C$42</f>
        <v>-5.4093912652088938E-6</v>
      </c>
      <c r="P15" s="1"/>
      <c r="BC15" s="1" t="s">
        <v>146</v>
      </c>
      <c r="BE15" s="1" t="s">
        <v>198</v>
      </c>
      <c r="BG15" s="1" t="s">
        <v>182</v>
      </c>
    </row>
    <row r="16" spans="1:60" ht="20.25">
      <c r="B16" s="83" t="s">
        <v>1350</v>
      </c>
      <c r="C16" s="80" t="s">
        <v>1351</v>
      </c>
      <c r="D16" s="93" t="s">
        <v>28</v>
      </c>
      <c r="E16" s="93" t="s">
        <v>1059</v>
      </c>
      <c r="F16" s="93" t="s">
        <v>172</v>
      </c>
      <c r="G16" s="87">
        <v>35</v>
      </c>
      <c r="H16" s="89">
        <v>264300</v>
      </c>
      <c r="I16" s="87">
        <v>-872.06464000000005</v>
      </c>
      <c r="J16" s="88">
        <v>0.93795133142002585</v>
      </c>
      <c r="K16" s="88">
        <f>I16/'סכום נכסי הקרן'!$C$42</f>
        <v>-2.3912671773179678E-4</v>
      </c>
      <c r="P16" s="1"/>
      <c r="BC16" s="4" t="s">
        <v>132</v>
      </c>
      <c r="BD16" s="1" t="s">
        <v>147</v>
      </c>
      <c r="BE16" s="1" t="s">
        <v>158</v>
      </c>
      <c r="BG16" s="1" t="s">
        <v>183</v>
      </c>
    </row>
    <row r="17" spans="2:60">
      <c r="B17" s="83" t="s">
        <v>1352</v>
      </c>
      <c r="C17" s="80" t="s">
        <v>1353</v>
      </c>
      <c r="D17" s="93" t="s">
        <v>28</v>
      </c>
      <c r="E17" s="93" t="s">
        <v>1059</v>
      </c>
      <c r="F17" s="93" t="s">
        <v>182</v>
      </c>
      <c r="G17" s="87">
        <v>4</v>
      </c>
      <c r="H17" s="89">
        <v>171650</v>
      </c>
      <c r="I17" s="87">
        <v>16.340799999999998</v>
      </c>
      <c r="J17" s="88">
        <v>-1.7575388811164681E-2</v>
      </c>
      <c r="K17" s="88">
        <f>I17/'סכום נכסי הקרן'!$C$42</f>
        <v>4.4807709083488864E-6</v>
      </c>
      <c r="P17" s="1"/>
      <c r="BC17" s="1" t="s">
        <v>142</v>
      </c>
      <c r="BE17" s="1" t="s">
        <v>159</v>
      </c>
      <c r="BG17" s="1" t="s">
        <v>184</v>
      </c>
    </row>
    <row r="18" spans="2:60">
      <c r="B18" s="105"/>
      <c r="C18" s="80"/>
      <c r="D18" s="80"/>
      <c r="E18" s="80"/>
      <c r="F18" s="80"/>
      <c r="G18" s="87"/>
      <c r="H18" s="89"/>
      <c r="I18" s="80"/>
      <c r="J18" s="88"/>
      <c r="K18" s="80"/>
      <c r="BD18" s="1" t="s">
        <v>130</v>
      </c>
      <c r="BF18" s="1" t="s">
        <v>160</v>
      </c>
      <c r="BH18" s="1" t="s">
        <v>28</v>
      </c>
    </row>
    <row r="19" spans="2:60">
      <c r="B19" s="79"/>
      <c r="C19" s="79"/>
      <c r="D19" s="79"/>
      <c r="E19" s="79"/>
      <c r="F19" s="79"/>
      <c r="G19" s="79"/>
      <c r="H19" s="79"/>
      <c r="I19" s="79"/>
      <c r="J19" s="79"/>
      <c r="K19" s="79"/>
      <c r="BD19" s="1" t="s">
        <v>143</v>
      </c>
      <c r="BF19" s="1" t="s">
        <v>161</v>
      </c>
    </row>
    <row r="20" spans="2:60">
      <c r="B20" s="79"/>
      <c r="C20" s="79"/>
      <c r="D20" s="79"/>
      <c r="E20" s="79"/>
      <c r="F20" s="79"/>
      <c r="G20" s="79"/>
      <c r="H20" s="79"/>
      <c r="I20" s="79"/>
      <c r="J20" s="79"/>
      <c r="K20" s="79"/>
      <c r="BD20" s="1" t="s">
        <v>148</v>
      </c>
      <c r="BF20" s="1" t="s">
        <v>162</v>
      </c>
    </row>
    <row r="21" spans="2:60">
      <c r="B21" s="95" t="s">
        <v>263</v>
      </c>
      <c r="C21" s="79"/>
      <c r="D21" s="79"/>
      <c r="E21" s="79"/>
      <c r="F21" s="79"/>
      <c r="G21" s="79"/>
      <c r="H21" s="79"/>
      <c r="I21" s="79"/>
      <c r="J21" s="79"/>
      <c r="K21" s="79"/>
      <c r="BD21" s="1" t="s">
        <v>133</v>
      </c>
      <c r="BE21" s="1" t="s">
        <v>149</v>
      </c>
      <c r="BF21" s="1" t="s">
        <v>163</v>
      </c>
    </row>
    <row r="22" spans="2:60">
      <c r="B22" s="95" t="s">
        <v>121</v>
      </c>
      <c r="C22" s="79"/>
      <c r="D22" s="79"/>
      <c r="E22" s="79"/>
      <c r="F22" s="79"/>
      <c r="G22" s="79"/>
      <c r="H22" s="79"/>
      <c r="I22" s="79"/>
      <c r="J22" s="79"/>
      <c r="K22" s="79"/>
      <c r="BD22" s="1" t="s">
        <v>139</v>
      </c>
      <c r="BF22" s="1" t="s">
        <v>164</v>
      </c>
    </row>
    <row r="23" spans="2:60">
      <c r="B23" s="95" t="s">
        <v>246</v>
      </c>
      <c r="C23" s="79"/>
      <c r="D23" s="79"/>
      <c r="E23" s="79"/>
      <c r="F23" s="79"/>
      <c r="G23" s="79"/>
      <c r="H23" s="79"/>
      <c r="I23" s="79"/>
      <c r="J23" s="79"/>
      <c r="K23" s="79"/>
      <c r="BD23" s="1" t="s">
        <v>28</v>
      </c>
      <c r="BE23" s="1" t="s">
        <v>140</v>
      </c>
      <c r="BF23" s="1" t="s">
        <v>199</v>
      </c>
    </row>
    <row r="24" spans="2:60">
      <c r="B24" s="95" t="s">
        <v>254</v>
      </c>
      <c r="C24" s="79"/>
      <c r="D24" s="79"/>
      <c r="E24" s="79"/>
      <c r="F24" s="79"/>
      <c r="G24" s="79"/>
      <c r="H24" s="79"/>
      <c r="I24" s="79"/>
      <c r="J24" s="79"/>
      <c r="K24" s="79"/>
      <c r="BF24" s="1" t="s">
        <v>202</v>
      </c>
    </row>
    <row r="25" spans="2:60">
      <c r="B25" s="79"/>
      <c r="C25" s="79"/>
      <c r="D25" s="79"/>
      <c r="E25" s="79"/>
      <c r="F25" s="79"/>
      <c r="G25" s="79"/>
      <c r="H25" s="79"/>
      <c r="I25" s="79"/>
      <c r="J25" s="79"/>
      <c r="K25" s="79"/>
      <c r="BF25" s="1" t="s">
        <v>165</v>
      </c>
    </row>
    <row r="26" spans="2:60">
      <c r="B26" s="79"/>
      <c r="C26" s="79"/>
      <c r="D26" s="79"/>
      <c r="E26" s="79"/>
      <c r="F26" s="79"/>
      <c r="G26" s="79"/>
      <c r="H26" s="79"/>
      <c r="I26" s="79"/>
      <c r="J26" s="79"/>
      <c r="K26" s="79"/>
      <c r="BF26" s="1" t="s">
        <v>166</v>
      </c>
    </row>
    <row r="27" spans="2:60">
      <c r="B27" s="79"/>
      <c r="C27" s="79"/>
      <c r="D27" s="79"/>
      <c r="E27" s="79"/>
      <c r="F27" s="79"/>
      <c r="G27" s="79"/>
      <c r="H27" s="79"/>
      <c r="I27" s="79"/>
      <c r="J27" s="79"/>
      <c r="K27" s="79"/>
      <c r="BF27" s="1" t="s">
        <v>201</v>
      </c>
    </row>
    <row r="28" spans="2:60">
      <c r="B28" s="79"/>
      <c r="C28" s="79"/>
      <c r="D28" s="79"/>
      <c r="E28" s="79"/>
      <c r="F28" s="79"/>
      <c r="G28" s="79"/>
      <c r="H28" s="79"/>
      <c r="I28" s="79"/>
      <c r="J28" s="79"/>
      <c r="K28" s="79"/>
      <c r="BF28" s="1" t="s">
        <v>167</v>
      </c>
    </row>
    <row r="29" spans="2:60">
      <c r="B29" s="79"/>
      <c r="C29" s="79"/>
      <c r="D29" s="79"/>
      <c r="E29" s="79"/>
      <c r="F29" s="79"/>
      <c r="G29" s="79"/>
      <c r="H29" s="79"/>
      <c r="I29" s="79"/>
      <c r="J29" s="79"/>
      <c r="K29" s="79"/>
      <c r="BF29" s="1" t="s">
        <v>168</v>
      </c>
    </row>
    <row r="30" spans="2:60">
      <c r="B30" s="79"/>
      <c r="C30" s="79"/>
      <c r="D30" s="79"/>
      <c r="E30" s="79"/>
      <c r="F30" s="79"/>
      <c r="G30" s="79"/>
      <c r="H30" s="79"/>
      <c r="I30" s="79"/>
      <c r="J30" s="79"/>
      <c r="K30" s="79"/>
      <c r="BF30" s="1" t="s">
        <v>200</v>
      </c>
    </row>
    <row r="31" spans="2:60">
      <c r="B31" s="79"/>
      <c r="C31" s="79"/>
      <c r="D31" s="79"/>
      <c r="E31" s="79"/>
      <c r="F31" s="79"/>
      <c r="G31" s="79"/>
      <c r="H31" s="79"/>
      <c r="I31" s="79"/>
      <c r="J31" s="79"/>
      <c r="K31" s="79"/>
      <c r="BF31" s="1" t="s">
        <v>28</v>
      </c>
    </row>
    <row r="32" spans="2:60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B111" s="79"/>
      <c r="C111" s="79"/>
      <c r="D111" s="79"/>
      <c r="E111" s="79"/>
      <c r="F111" s="79"/>
      <c r="G111" s="79"/>
      <c r="H111" s="79"/>
      <c r="I111" s="79"/>
      <c r="J111" s="79"/>
      <c r="K111" s="79"/>
    </row>
    <row r="112" spans="2:11">
      <c r="B112" s="79"/>
      <c r="C112" s="79"/>
      <c r="D112" s="79"/>
      <c r="E112" s="79"/>
      <c r="F112" s="79"/>
      <c r="G112" s="79"/>
      <c r="H112" s="79"/>
      <c r="I112" s="79"/>
      <c r="J112" s="79"/>
      <c r="K112" s="79"/>
    </row>
    <row r="113" spans="2:11">
      <c r="B113" s="79"/>
      <c r="C113" s="79"/>
      <c r="D113" s="79"/>
      <c r="E113" s="79"/>
      <c r="F113" s="79"/>
      <c r="G113" s="79"/>
      <c r="H113" s="79"/>
      <c r="I113" s="79"/>
      <c r="J113" s="79"/>
      <c r="K113" s="79"/>
    </row>
    <row r="114" spans="2:11">
      <c r="B114" s="79"/>
      <c r="C114" s="79"/>
      <c r="D114" s="79"/>
      <c r="E114" s="79"/>
      <c r="F114" s="79"/>
      <c r="G114" s="79"/>
      <c r="H114" s="79"/>
      <c r="I114" s="79"/>
      <c r="J114" s="79"/>
      <c r="K114" s="79"/>
    </row>
    <row r="115" spans="2:11">
      <c r="B115" s="79"/>
      <c r="C115" s="79"/>
      <c r="D115" s="79"/>
      <c r="E115" s="79"/>
      <c r="F115" s="79"/>
      <c r="G115" s="79"/>
      <c r="H115" s="79"/>
      <c r="I115" s="79"/>
      <c r="J115" s="79"/>
      <c r="K115" s="79"/>
    </row>
    <row r="116" spans="2:11">
      <c r="B116" s="79"/>
      <c r="C116" s="79"/>
      <c r="D116" s="79"/>
      <c r="E116" s="79"/>
      <c r="F116" s="79"/>
      <c r="G116" s="79"/>
      <c r="H116" s="79"/>
      <c r="I116" s="79"/>
      <c r="J116" s="79"/>
      <c r="K116" s="79"/>
    </row>
    <row r="117" spans="2:11">
      <c r="B117" s="79"/>
      <c r="C117" s="79"/>
      <c r="D117" s="79"/>
      <c r="E117" s="79"/>
      <c r="F117" s="79"/>
      <c r="G117" s="79"/>
      <c r="H117" s="79"/>
      <c r="I117" s="79"/>
      <c r="J117" s="79"/>
      <c r="K117" s="79"/>
    </row>
    <row r="118" spans="2:11">
      <c r="C118" s="3"/>
      <c r="D118" s="3"/>
      <c r="E118" s="3"/>
      <c r="F118" s="3"/>
      <c r="G118" s="3"/>
      <c r="H118" s="3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6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6" t="s">
        <v>188</v>
      </c>
      <c r="C1" s="78" t="s" vm="1">
        <v>264</v>
      </c>
    </row>
    <row r="2" spans="2:81">
      <c r="B2" s="56" t="s">
        <v>187</v>
      </c>
      <c r="C2" s="78" t="s">
        <v>265</v>
      </c>
    </row>
    <row r="3" spans="2:81">
      <c r="B3" s="56" t="s">
        <v>189</v>
      </c>
      <c r="C3" s="78" t="s">
        <v>266</v>
      </c>
      <c r="E3" s="2"/>
    </row>
    <row r="4" spans="2:81">
      <c r="B4" s="56" t="s">
        <v>190</v>
      </c>
      <c r="C4" s="78">
        <v>2207</v>
      </c>
    </row>
    <row r="6" spans="2:81" ht="26.25" customHeight="1">
      <c r="B6" s="211" t="s">
        <v>218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3"/>
    </row>
    <row r="7" spans="2:81" ht="26.25" customHeight="1">
      <c r="B7" s="211" t="s">
        <v>104</v>
      </c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3"/>
    </row>
    <row r="8" spans="2:81" s="3" customFormat="1" ht="47.25">
      <c r="B8" s="22" t="s">
        <v>125</v>
      </c>
      <c r="C8" s="30" t="s">
        <v>48</v>
      </c>
      <c r="D8" s="13" t="s">
        <v>53</v>
      </c>
      <c r="E8" s="30" t="s">
        <v>15</v>
      </c>
      <c r="F8" s="30" t="s">
        <v>69</v>
      </c>
      <c r="G8" s="30" t="s">
        <v>111</v>
      </c>
      <c r="H8" s="30" t="s">
        <v>18</v>
      </c>
      <c r="I8" s="30" t="s">
        <v>110</v>
      </c>
      <c r="J8" s="30" t="s">
        <v>17</v>
      </c>
      <c r="K8" s="30" t="s">
        <v>19</v>
      </c>
      <c r="L8" s="30" t="s">
        <v>248</v>
      </c>
      <c r="M8" s="30" t="s">
        <v>247</v>
      </c>
      <c r="N8" s="30" t="s">
        <v>65</v>
      </c>
      <c r="O8" s="30" t="s">
        <v>62</v>
      </c>
      <c r="P8" s="30" t="s">
        <v>191</v>
      </c>
      <c r="Q8" s="31" t="s">
        <v>193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255</v>
      </c>
      <c r="M9" s="32"/>
      <c r="N9" s="32" t="s">
        <v>251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5" t="s">
        <v>263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81">
      <c r="B13" s="95" t="s">
        <v>121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81">
      <c r="B14" s="95" t="s">
        <v>246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81">
      <c r="B15" s="95" t="s">
        <v>254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8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</sheetData>
  <sheetProtection sheet="1" objects="1" scenarios="1"/>
  <mergeCells count="2">
    <mergeCell ref="B6:Q6"/>
    <mergeCell ref="B7:Q7"/>
  </mergeCells>
  <phoneticPr fontId="6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07"/>
  <sheetViews>
    <sheetView rightToLeft="1" workbookViewId="0">
      <pane ySplit="10" topLeftCell="A11" activePane="bottomLeft" state="frozen"/>
      <selection pane="bottomLeft" activeCell="C15" sqref="C15"/>
    </sheetView>
  </sheetViews>
  <sheetFormatPr defaultColWidth="9.140625" defaultRowHeight="18"/>
  <cols>
    <col min="1" max="1" width="3" style="1" customWidth="1"/>
    <col min="2" max="2" width="35.42578125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5.42578125" style="1" bestFit="1" customWidth="1"/>
    <col min="12" max="12" width="9.5703125" style="1" bestFit="1" customWidth="1"/>
    <col min="13" max="13" width="13.140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6" t="s">
        <v>188</v>
      </c>
      <c r="C1" s="78" t="s" vm="1">
        <v>264</v>
      </c>
    </row>
    <row r="2" spans="2:72">
      <c r="B2" s="56" t="s">
        <v>187</v>
      </c>
      <c r="C2" s="78" t="s">
        <v>265</v>
      </c>
    </row>
    <row r="3" spans="2:72">
      <c r="B3" s="56" t="s">
        <v>189</v>
      </c>
      <c r="C3" s="78" t="s">
        <v>266</v>
      </c>
    </row>
    <row r="4" spans="2:72">
      <c r="B4" s="56" t="s">
        <v>190</v>
      </c>
      <c r="C4" s="78">
        <v>2207</v>
      </c>
    </row>
    <row r="6" spans="2:72" ht="26.25" customHeight="1">
      <c r="B6" s="211" t="s">
        <v>219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3"/>
    </row>
    <row r="7" spans="2:72" ht="26.25" customHeight="1">
      <c r="B7" s="211" t="s">
        <v>95</v>
      </c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3"/>
    </row>
    <row r="8" spans="2:72" s="3" customFormat="1" ht="78.75">
      <c r="B8" s="22" t="s">
        <v>125</v>
      </c>
      <c r="C8" s="30" t="s">
        <v>48</v>
      </c>
      <c r="D8" s="30" t="s">
        <v>15</v>
      </c>
      <c r="E8" s="30" t="s">
        <v>69</v>
      </c>
      <c r="F8" s="30" t="s">
        <v>111</v>
      </c>
      <c r="G8" s="30" t="s">
        <v>18</v>
      </c>
      <c r="H8" s="30" t="s">
        <v>110</v>
      </c>
      <c r="I8" s="30" t="s">
        <v>17</v>
      </c>
      <c r="J8" s="30" t="s">
        <v>19</v>
      </c>
      <c r="K8" s="30" t="s">
        <v>248</v>
      </c>
      <c r="L8" s="30" t="s">
        <v>247</v>
      </c>
      <c r="M8" s="30" t="s">
        <v>119</v>
      </c>
      <c r="N8" s="30" t="s">
        <v>62</v>
      </c>
      <c r="O8" s="30" t="s">
        <v>191</v>
      </c>
      <c r="P8" s="31" t="s">
        <v>193</v>
      </c>
    </row>
    <row r="9" spans="2:72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255</v>
      </c>
      <c r="L9" s="32"/>
      <c r="M9" s="32" t="s">
        <v>251</v>
      </c>
      <c r="N9" s="32" t="s">
        <v>20</v>
      </c>
      <c r="O9" s="32" t="s">
        <v>20</v>
      </c>
      <c r="P9" s="33" t="s">
        <v>20</v>
      </c>
    </row>
    <row r="10" spans="2:7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97" t="s">
        <v>27</v>
      </c>
      <c r="C11" s="98"/>
      <c r="D11" s="98"/>
      <c r="E11" s="98"/>
      <c r="F11" s="98"/>
      <c r="G11" s="100">
        <v>8.146214665596915</v>
      </c>
      <c r="H11" s="98"/>
      <c r="I11" s="98"/>
      <c r="J11" s="101">
        <v>4.8555480957638196E-2</v>
      </c>
      <c r="K11" s="100"/>
      <c r="L11" s="98"/>
      <c r="M11" s="100">
        <v>2181532.8208700004</v>
      </c>
      <c r="N11" s="98"/>
      <c r="O11" s="103">
        <v>1</v>
      </c>
      <c r="P11" s="103">
        <f>M11/'סכום נכסי הקרן'!$C$42</f>
        <v>0.59819279345947451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81" t="s">
        <v>242</v>
      </c>
      <c r="C12" s="82"/>
      <c r="D12" s="82"/>
      <c r="E12" s="82"/>
      <c r="F12" s="82"/>
      <c r="G12" s="90">
        <v>8.146214665596915</v>
      </c>
      <c r="H12" s="82"/>
      <c r="I12" s="82"/>
      <c r="J12" s="104">
        <v>4.8555480957638196E-2</v>
      </c>
      <c r="K12" s="90"/>
      <c r="L12" s="82"/>
      <c r="M12" s="90">
        <v>2181532.8208700004</v>
      </c>
      <c r="N12" s="82"/>
      <c r="O12" s="91">
        <v>1</v>
      </c>
      <c r="P12" s="91">
        <f>M12/'סכום נכסי הקרן'!$C$42</f>
        <v>0.59819279345947451</v>
      </c>
    </row>
    <row r="13" spans="2:72">
      <c r="B13" s="99" t="s">
        <v>72</v>
      </c>
      <c r="C13" s="82"/>
      <c r="D13" s="82"/>
      <c r="E13" s="82"/>
      <c r="F13" s="82"/>
      <c r="G13" s="90">
        <v>8.146214665596915</v>
      </c>
      <c r="H13" s="82"/>
      <c r="I13" s="82"/>
      <c r="J13" s="104">
        <v>4.8555480957638196E-2</v>
      </c>
      <c r="K13" s="90"/>
      <c r="L13" s="82"/>
      <c r="M13" s="90">
        <v>2181532.8208700004</v>
      </c>
      <c r="N13" s="82"/>
      <c r="O13" s="91">
        <v>1</v>
      </c>
      <c r="P13" s="91">
        <f>M13/'סכום נכסי הקרן'!$C$42</f>
        <v>0.59819279345947451</v>
      </c>
    </row>
    <row r="14" spans="2:72">
      <c r="B14" s="86" t="s">
        <v>1354</v>
      </c>
      <c r="C14" s="80" t="s">
        <v>1355</v>
      </c>
      <c r="D14" s="80" t="s">
        <v>269</v>
      </c>
      <c r="E14" s="80"/>
      <c r="F14" s="106">
        <v>38718</v>
      </c>
      <c r="G14" s="87">
        <v>2.5900000000000003</v>
      </c>
      <c r="H14" s="93" t="s">
        <v>173</v>
      </c>
      <c r="I14" s="94">
        <v>4.8000000000000001E-2</v>
      </c>
      <c r="J14" s="94">
        <v>4.8500000000000008E-2</v>
      </c>
      <c r="K14" s="87">
        <v>84116</v>
      </c>
      <c r="L14" s="107">
        <v>120.4396</v>
      </c>
      <c r="M14" s="87">
        <v>101.30367</v>
      </c>
      <c r="N14" s="80"/>
      <c r="O14" s="88">
        <v>4.6436922255242465E-5</v>
      </c>
      <c r="P14" s="88">
        <f>M14/'סכום נכסי הקרן'!$C$42</f>
        <v>2.7778232243523929E-5</v>
      </c>
    </row>
    <row r="15" spans="2:72">
      <c r="B15" s="86" t="s">
        <v>1356</v>
      </c>
      <c r="C15" s="80" t="s">
        <v>1357</v>
      </c>
      <c r="D15" s="80" t="s">
        <v>269</v>
      </c>
      <c r="E15" s="80"/>
      <c r="F15" s="106">
        <v>39203</v>
      </c>
      <c r="G15" s="87">
        <v>3.6899999999999995</v>
      </c>
      <c r="H15" s="93" t="s">
        <v>173</v>
      </c>
      <c r="I15" s="94">
        <v>4.8000000000000001E-2</v>
      </c>
      <c r="J15" s="94">
        <v>4.8499999999999995E-2</v>
      </c>
      <c r="K15" s="87">
        <v>7430124</v>
      </c>
      <c r="L15" s="107">
        <v>122.0348</v>
      </c>
      <c r="M15" s="87">
        <v>9067.7085600000009</v>
      </c>
      <c r="N15" s="80"/>
      <c r="O15" s="88">
        <v>4.1565767304769579E-3</v>
      </c>
      <c r="P15" s="88">
        <f>M15/'סכום נכסי הקרן'!$C$42</f>
        <v>2.4864342456326605E-3</v>
      </c>
    </row>
    <row r="16" spans="2:72">
      <c r="B16" s="86" t="s">
        <v>1358</v>
      </c>
      <c r="C16" s="80" t="s">
        <v>1359</v>
      </c>
      <c r="D16" s="80" t="s">
        <v>269</v>
      </c>
      <c r="E16" s="80"/>
      <c r="F16" s="106">
        <v>39295</v>
      </c>
      <c r="G16" s="87">
        <v>3.9399999999999995</v>
      </c>
      <c r="H16" s="93" t="s">
        <v>173</v>
      </c>
      <c r="I16" s="94">
        <v>4.8000000000000001E-2</v>
      </c>
      <c r="J16" s="94">
        <v>4.8499999999999995E-2</v>
      </c>
      <c r="K16" s="87">
        <v>6727677</v>
      </c>
      <c r="L16" s="107">
        <v>119.15430000000001</v>
      </c>
      <c r="M16" s="87">
        <v>8016.6706900000008</v>
      </c>
      <c r="N16" s="80"/>
      <c r="O16" s="88">
        <v>3.6747880267063476E-3</v>
      </c>
      <c r="P16" s="88">
        <f>M16/'סכום נכסי הקרן'!$C$42</f>
        <v>2.1982317150668999E-3</v>
      </c>
    </row>
    <row r="17" spans="2:16">
      <c r="B17" s="86" t="s">
        <v>1360</v>
      </c>
      <c r="C17" s="80" t="s">
        <v>1361</v>
      </c>
      <c r="D17" s="80" t="s">
        <v>269</v>
      </c>
      <c r="E17" s="80"/>
      <c r="F17" s="106">
        <v>39873</v>
      </c>
      <c r="G17" s="87">
        <v>5.21</v>
      </c>
      <c r="H17" s="93" t="s">
        <v>173</v>
      </c>
      <c r="I17" s="94">
        <v>4.8000000000000001E-2</v>
      </c>
      <c r="J17" s="94">
        <v>4.8499999999999995E-2</v>
      </c>
      <c r="K17" s="87">
        <v>2931318</v>
      </c>
      <c r="L17" s="107">
        <v>112.2514</v>
      </c>
      <c r="M17" s="87">
        <v>3290.8217400000003</v>
      </c>
      <c r="N17" s="80"/>
      <c r="O17" s="88">
        <v>1.508490593640307E-3</v>
      </c>
      <c r="P17" s="88">
        <f>M17/'סכום נכסי הקרן'!$C$42</f>
        <v>9.0236820211703618E-4</v>
      </c>
    </row>
    <row r="18" spans="2:16">
      <c r="B18" s="86" t="s">
        <v>1362</v>
      </c>
      <c r="C18" s="80" t="s">
        <v>1363</v>
      </c>
      <c r="D18" s="80" t="s">
        <v>269</v>
      </c>
      <c r="E18" s="80"/>
      <c r="F18" s="106">
        <v>37956</v>
      </c>
      <c r="G18" s="87">
        <v>0.66</v>
      </c>
      <c r="H18" s="93" t="s">
        <v>173</v>
      </c>
      <c r="I18" s="94">
        <v>4.8000000000000001E-2</v>
      </c>
      <c r="J18" s="94">
        <v>5.1399999999999994E-2</v>
      </c>
      <c r="K18" s="87">
        <v>32754904</v>
      </c>
      <c r="L18" s="107">
        <v>124.8569</v>
      </c>
      <c r="M18" s="87">
        <v>40876.562180000001</v>
      </c>
      <c r="N18" s="80"/>
      <c r="O18" s="88">
        <v>1.8737541690387372E-2</v>
      </c>
      <c r="P18" s="88">
        <f>M18/'סכום נכסי הקרן'!$C$42</f>
        <v>1.1208662406336186E-2</v>
      </c>
    </row>
    <row r="19" spans="2:16">
      <c r="B19" s="86" t="s">
        <v>1364</v>
      </c>
      <c r="C19" s="80" t="s">
        <v>1365</v>
      </c>
      <c r="D19" s="80" t="s">
        <v>269</v>
      </c>
      <c r="E19" s="80"/>
      <c r="F19" s="106">
        <v>39448</v>
      </c>
      <c r="G19" s="87">
        <v>4.26</v>
      </c>
      <c r="H19" s="93" t="s">
        <v>173</v>
      </c>
      <c r="I19" s="94">
        <v>4.8000000000000001E-2</v>
      </c>
      <c r="J19" s="94">
        <v>4.8500000000000008E-2</v>
      </c>
      <c r="K19" s="87">
        <v>2727906</v>
      </c>
      <c r="L19" s="107">
        <v>117.5125</v>
      </c>
      <c r="M19" s="87">
        <v>3205.9745499999999</v>
      </c>
      <c r="N19" s="80"/>
      <c r="O19" s="88">
        <v>1.4695972113412668E-3</v>
      </c>
      <c r="P19" s="88">
        <f>M19/'סכום נכסי הקרן'!$C$42</f>
        <v>8.7910246111248607E-4</v>
      </c>
    </row>
    <row r="20" spans="2:16">
      <c r="B20" s="86" t="s">
        <v>1366</v>
      </c>
      <c r="C20" s="80" t="s">
        <v>1367</v>
      </c>
      <c r="D20" s="80" t="s">
        <v>269</v>
      </c>
      <c r="E20" s="80"/>
      <c r="F20" s="106">
        <v>40148</v>
      </c>
      <c r="G20" s="87">
        <v>5.7</v>
      </c>
      <c r="H20" s="93" t="s">
        <v>173</v>
      </c>
      <c r="I20" s="94">
        <v>4.8000000000000001E-2</v>
      </c>
      <c r="J20" s="94">
        <v>4.8499999999999995E-2</v>
      </c>
      <c r="K20" s="87">
        <v>4008000</v>
      </c>
      <c r="L20" s="107">
        <v>109.0397</v>
      </c>
      <c r="M20" s="87">
        <v>4369.8928699999997</v>
      </c>
      <c r="N20" s="80"/>
      <c r="O20" s="88">
        <v>2.0031295556017701E-3</v>
      </c>
      <c r="P20" s="88">
        <f>M20/'סכום נכסי הקרן'!$C$42</f>
        <v>1.1982576645266584E-3</v>
      </c>
    </row>
    <row r="21" spans="2:16">
      <c r="B21" s="86" t="s">
        <v>1368</v>
      </c>
      <c r="C21" s="80" t="s">
        <v>1369</v>
      </c>
      <c r="D21" s="80" t="s">
        <v>269</v>
      </c>
      <c r="E21" s="80"/>
      <c r="F21" s="106">
        <v>40269</v>
      </c>
      <c r="G21" s="87">
        <v>5.89</v>
      </c>
      <c r="H21" s="93" t="s">
        <v>173</v>
      </c>
      <c r="I21" s="94">
        <v>4.8000000000000001E-2</v>
      </c>
      <c r="J21" s="94">
        <v>4.8499999999999995E-2</v>
      </c>
      <c r="K21" s="87">
        <v>27130000</v>
      </c>
      <c r="L21" s="107">
        <v>110.6407</v>
      </c>
      <c r="M21" s="87">
        <v>30017.668109999999</v>
      </c>
      <c r="N21" s="80"/>
      <c r="O21" s="88">
        <v>1.3759897546729957E-2</v>
      </c>
      <c r="P21" s="88">
        <f>M21/'סכום נכסי הקרן'!$C$42</f>
        <v>8.2310715511945617E-3</v>
      </c>
    </row>
    <row r="22" spans="2:16">
      <c r="B22" s="86" t="s">
        <v>1370</v>
      </c>
      <c r="C22" s="80" t="s">
        <v>1371</v>
      </c>
      <c r="D22" s="80" t="s">
        <v>269</v>
      </c>
      <c r="E22" s="80"/>
      <c r="F22" s="106">
        <v>40391</v>
      </c>
      <c r="G22" s="87">
        <v>6.2299999999999995</v>
      </c>
      <c r="H22" s="93" t="s">
        <v>173</v>
      </c>
      <c r="I22" s="94">
        <v>4.8000000000000001E-2</v>
      </c>
      <c r="J22" s="94">
        <v>4.8500000000000008E-2</v>
      </c>
      <c r="K22" s="87">
        <v>6327000</v>
      </c>
      <c r="L22" s="107">
        <v>107.16030000000001</v>
      </c>
      <c r="M22" s="87">
        <v>6779.8473899999999</v>
      </c>
      <c r="N22" s="80"/>
      <c r="O22" s="88">
        <v>3.1078365290402466E-3</v>
      </c>
      <c r="P22" s="88">
        <f>M22/'סכום נכסי הקרן'!$C$42</f>
        <v>1.8590854149219823E-3</v>
      </c>
    </row>
    <row r="23" spans="2:16">
      <c r="B23" s="86" t="s">
        <v>1372</v>
      </c>
      <c r="C23" s="80" t="s">
        <v>1373</v>
      </c>
      <c r="D23" s="80" t="s">
        <v>269</v>
      </c>
      <c r="E23" s="80"/>
      <c r="F23" s="106">
        <v>40452</v>
      </c>
      <c r="G23" s="87">
        <v>6.25</v>
      </c>
      <c r="H23" s="93" t="s">
        <v>173</v>
      </c>
      <c r="I23" s="94">
        <v>4.8000000000000001E-2</v>
      </c>
      <c r="J23" s="94">
        <v>4.8600000000000004E-2</v>
      </c>
      <c r="K23" s="87">
        <v>6348000</v>
      </c>
      <c r="L23" s="107">
        <v>107.8113</v>
      </c>
      <c r="M23" s="87">
        <v>6844.1537199999993</v>
      </c>
      <c r="N23" s="80"/>
      <c r="O23" s="88">
        <v>3.1373141190103823E-3</v>
      </c>
      <c r="P23" s="88">
        <f>M23/'סכום נכסי הקרן'!$C$42</f>
        <v>1.8767186968106707E-3</v>
      </c>
    </row>
    <row r="24" spans="2:16">
      <c r="B24" s="86" t="s">
        <v>1374</v>
      </c>
      <c r="C24" s="80" t="s">
        <v>1375</v>
      </c>
      <c r="D24" s="80" t="s">
        <v>269</v>
      </c>
      <c r="E24" s="80"/>
      <c r="F24" s="106">
        <v>37865</v>
      </c>
      <c r="G24" s="87">
        <v>0.42000000000000004</v>
      </c>
      <c r="H24" s="93" t="s">
        <v>173</v>
      </c>
      <c r="I24" s="94">
        <v>4.8000000000000001E-2</v>
      </c>
      <c r="J24" s="94">
        <v>4.9500000000000002E-2</v>
      </c>
      <c r="K24" s="87">
        <v>63474</v>
      </c>
      <c r="L24" s="107">
        <v>123.1202</v>
      </c>
      <c r="M24" s="87">
        <v>78.149699999999996</v>
      </c>
      <c r="N24" s="80"/>
      <c r="O24" s="88">
        <v>3.5823297844693305E-5</v>
      </c>
      <c r="P24" s="88">
        <f>M24/'סכום נכסי הקרן'!$C$42</f>
        <v>2.1429238608647859E-5</v>
      </c>
    </row>
    <row r="25" spans="2:16">
      <c r="B25" s="86" t="s">
        <v>1376</v>
      </c>
      <c r="C25" s="80" t="s">
        <v>1377</v>
      </c>
      <c r="D25" s="80" t="s">
        <v>269</v>
      </c>
      <c r="E25" s="80"/>
      <c r="F25" s="106">
        <v>38384</v>
      </c>
      <c r="G25" s="87">
        <v>1.77</v>
      </c>
      <c r="H25" s="93" t="s">
        <v>173</v>
      </c>
      <c r="I25" s="94">
        <v>4.8000000000000001E-2</v>
      </c>
      <c r="J25" s="94">
        <v>4.8399999999999999E-2</v>
      </c>
      <c r="K25" s="87">
        <v>815824</v>
      </c>
      <c r="L25" s="107">
        <v>123.0959</v>
      </c>
      <c r="M25" s="87">
        <v>1004.0413000000001</v>
      </c>
      <c r="N25" s="80"/>
      <c r="O25" s="88">
        <v>4.6024579158042927E-4</v>
      </c>
      <c r="P25" s="88">
        <f>M25/'סכום נכסי הקרן'!$C$42</f>
        <v>2.7531571574346405E-4</v>
      </c>
    </row>
    <row r="26" spans="2:16">
      <c r="B26" s="86" t="s">
        <v>1378</v>
      </c>
      <c r="C26" s="80" t="s">
        <v>1379</v>
      </c>
      <c r="D26" s="80" t="s">
        <v>269</v>
      </c>
      <c r="E26" s="80"/>
      <c r="F26" s="106">
        <v>40909</v>
      </c>
      <c r="G26" s="87">
        <v>7.17</v>
      </c>
      <c r="H26" s="93" t="s">
        <v>173</v>
      </c>
      <c r="I26" s="94">
        <v>4.8000000000000001E-2</v>
      </c>
      <c r="J26" s="94">
        <v>4.8499999999999988E-2</v>
      </c>
      <c r="K26" s="87">
        <v>44209000</v>
      </c>
      <c r="L26" s="107">
        <v>103.25749999999999</v>
      </c>
      <c r="M26" s="87">
        <v>45647.036169999999</v>
      </c>
      <c r="N26" s="80"/>
      <c r="O26" s="88">
        <v>2.0924294942212172E-2</v>
      </c>
      <c r="P26" s="88">
        <f>M26/'סכום נכסי הקרן'!$C$42</f>
        <v>1.2516762442651852E-2</v>
      </c>
    </row>
    <row r="27" spans="2:16">
      <c r="B27" s="86" t="s">
        <v>1380</v>
      </c>
      <c r="C27" s="80">
        <v>8793</v>
      </c>
      <c r="D27" s="80" t="s">
        <v>269</v>
      </c>
      <c r="E27" s="80"/>
      <c r="F27" s="106">
        <v>41122</v>
      </c>
      <c r="G27" s="87">
        <v>7.5799999999999992</v>
      </c>
      <c r="H27" s="93" t="s">
        <v>173</v>
      </c>
      <c r="I27" s="94">
        <v>4.8000000000000001E-2</v>
      </c>
      <c r="J27" s="94">
        <v>4.8500000000000008E-2</v>
      </c>
      <c r="K27" s="87">
        <v>19359000</v>
      </c>
      <c r="L27" s="107">
        <v>101.8613</v>
      </c>
      <c r="M27" s="87">
        <v>19719.335230000001</v>
      </c>
      <c r="N27" s="80"/>
      <c r="O27" s="88">
        <v>9.0392108894038481E-3</v>
      </c>
      <c r="P27" s="88">
        <f>M27/'סכום נכסי הקרן'!$C$42</f>
        <v>5.407190812601788E-3</v>
      </c>
    </row>
    <row r="28" spans="2:16">
      <c r="B28" s="86" t="s">
        <v>1381</v>
      </c>
      <c r="C28" s="80" t="s">
        <v>1382</v>
      </c>
      <c r="D28" s="80" t="s">
        <v>269</v>
      </c>
      <c r="E28" s="80"/>
      <c r="F28" s="106">
        <v>41154</v>
      </c>
      <c r="G28" s="87">
        <v>7.67</v>
      </c>
      <c r="H28" s="93" t="s">
        <v>173</v>
      </c>
      <c r="I28" s="94">
        <v>4.8000000000000001E-2</v>
      </c>
      <c r="J28" s="94">
        <v>4.8500000000000008E-2</v>
      </c>
      <c r="K28" s="87">
        <v>5375000</v>
      </c>
      <c r="L28" s="107">
        <v>101.3535</v>
      </c>
      <c r="M28" s="87">
        <v>5447.7515899999999</v>
      </c>
      <c r="N28" s="80"/>
      <c r="O28" s="88">
        <v>2.4972127569583957E-3</v>
      </c>
      <c r="P28" s="88">
        <f>M28/'סכום נכסי הקרן'!$C$42</f>
        <v>1.4938146749475785E-3</v>
      </c>
    </row>
    <row r="29" spans="2:16">
      <c r="B29" s="86" t="s">
        <v>1383</v>
      </c>
      <c r="C29" s="80" t="s">
        <v>1384</v>
      </c>
      <c r="D29" s="80" t="s">
        <v>269</v>
      </c>
      <c r="E29" s="80"/>
      <c r="F29" s="106">
        <v>41184</v>
      </c>
      <c r="G29" s="87">
        <v>7.5699999999999994</v>
      </c>
      <c r="H29" s="93" t="s">
        <v>173</v>
      </c>
      <c r="I29" s="94">
        <v>4.8000000000000001E-2</v>
      </c>
      <c r="J29" s="94">
        <v>4.8600000000000004E-2</v>
      </c>
      <c r="K29" s="87">
        <v>7085000</v>
      </c>
      <c r="L29" s="107">
        <v>102.37050000000001</v>
      </c>
      <c r="M29" s="87">
        <v>7252.9359299999996</v>
      </c>
      <c r="N29" s="80"/>
      <c r="O29" s="88">
        <v>3.3246971398337762E-3</v>
      </c>
      <c r="P29" s="88">
        <f>M29/'סכום נכסי הקרן'!$C$42</f>
        <v>1.9888098694838914E-3</v>
      </c>
    </row>
    <row r="30" spans="2:16">
      <c r="B30" s="86" t="s">
        <v>1385</v>
      </c>
      <c r="C30" s="80" t="s">
        <v>1386</v>
      </c>
      <c r="D30" s="80" t="s">
        <v>269</v>
      </c>
      <c r="E30" s="80"/>
      <c r="F30" s="106">
        <v>41245</v>
      </c>
      <c r="G30" s="87">
        <v>7.73</v>
      </c>
      <c r="H30" s="93" t="s">
        <v>173</v>
      </c>
      <c r="I30" s="94">
        <v>4.8000000000000001E-2</v>
      </c>
      <c r="J30" s="94">
        <v>4.8499999999999995E-2</v>
      </c>
      <c r="K30" s="87">
        <v>2909000</v>
      </c>
      <c r="L30" s="107">
        <v>101.6893</v>
      </c>
      <c r="M30" s="87">
        <v>2958.1413299999999</v>
      </c>
      <c r="N30" s="80"/>
      <c r="O30" s="88">
        <v>1.3559921270495882E-3</v>
      </c>
      <c r="P30" s="88">
        <f>M30/'סכום נכסי הקרן'!$C$42</f>
        <v>8.1114471838884773E-4</v>
      </c>
    </row>
    <row r="31" spans="2:16">
      <c r="B31" s="86" t="s">
        <v>1387</v>
      </c>
      <c r="C31" s="80" t="s">
        <v>1388</v>
      </c>
      <c r="D31" s="80" t="s">
        <v>269</v>
      </c>
      <c r="E31" s="80"/>
      <c r="F31" s="106">
        <v>41275</v>
      </c>
      <c r="G31" s="87">
        <v>7.8199999999999994</v>
      </c>
      <c r="H31" s="93" t="s">
        <v>173</v>
      </c>
      <c r="I31" s="94">
        <v>4.8000000000000001E-2</v>
      </c>
      <c r="J31" s="94">
        <v>4.8499999999999988E-2</v>
      </c>
      <c r="K31" s="87">
        <v>10748000</v>
      </c>
      <c r="L31" s="107">
        <v>101.7777</v>
      </c>
      <c r="M31" s="87">
        <v>10939.06839</v>
      </c>
      <c r="N31" s="80"/>
      <c r="O31" s="88">
        <v>5.0143955137184112E-3</v>
      </c>
      <c r="P31" s="88">
        <f>M31/'סכום נכסי הקרן'!$C$42</f>
        <v>2.9995752598618729E-3</v>
      </c>
    </row>
    <row r="32" spans="2:16">
      <c r="B32" s="86" t="s">
        <v>1389</v>
      </c>
      <c r="C32" s="80" t="s">
        <v>1390</v>
      </c>
      <c r="D32" s="80" t="s">
        <v>269</v>
      </c>
      <c r="E32" s="80"/>
      <c r="F32" s="106">
        <v>41306</v>
      </c>
      <c r="G32" s="87">
        <v>7.9</v>
      </c>
      <c r="H32" s="93" t="s">
        <v>173</v>
      </c>
      <c r="I32" s="94">
        <v>4.8000000000000001E-2</v>
      </c>
      <c r="J32" s="94">
        <v>4.8500000000000008E-2</v>
      </c>
      <c r="K32" s="87">
        <v>6369000</v>
      </c>
      <c r="L32" s="107">
        <v>101.18470000000001</v>
      </c>
      <c r="M32" s="87">
        <v>6444.6898799999999</v>
      </c>
      <c r="N32" s="80"/>
      <c r="O32" s="88">
        <v>2.9542025764388189E-3</v>
      </c>
      <c r="P32" s="88">
        <f>M32/'סכום נכסי הקרן'!$C$42</f>
        <v>1.7671826916451137E-3</v>
      </c>
    </row>
    <row r="33" spans="2:16">
      <c r="B33" s="86" t="s">
        <v>1391</v>
      </c>
      <c r="C33" s="80" t="s">
        <v>1392</v>
      </c>
      <c r="D33" s="80" t="s">
        <v>269</v>
      </c>
      <c r="E33" s="80"/>
      <c r="F33" s="106">
        <v>41334</v>
      </c>
      <c r="G33" s="87">
        <v>7.9799999999999995</v>
      </c>
      <c r="H33" s="93" t="s">
        <v>173</v>
      </c>
      <c r="I33" s="94">
        <v>4.8000000000000001E-2</v>
      </c>
      <c r="J33" s="94">
        <v>4.8499999999999995E-2</v>
      </c>
      <c r="K33" s="87">
        <v>8061000</v>
      </c>
      <c r="L33" s="107">
        <v>100.9615</v>
      </c>
      <c r="M33" s="87">
        <v>8138.5033800000001</v>
      </c>
      <c r="N33" s="80"/>
      <c r="O33" s="88">
        <v>3.7306353139139781E-3</v>
      </c>
      <c r="P33" s="88">
        <f>M33/'סכום נכסי הקרן'!$C$42</f>
        <v>2.2316391598087662E-3</v>
      </c>
    </row>
    <row r="34" spans="2:16">
      <c r="B34" s="86" t="s">
        <v>1393</v>
      </c>
      <c r="C34" s="80" t="s">
        <v>1394</v>
      </c>
      <c r="D34" s="80" t="s">
        <v>269</v>
      </c>
      <c r="E34" s="80"/>
      <c r="F34" s="106">
        <v>41366</v>
      </c>
      <c r="G34" s="87">
        <v>7.8800000000000008</v>
      </c>
      <c r="H34" s="93" t="s">
        <v>173</v>
      </c>
      <c r="I34" s="94">
        <v>4.8000000000000001E-2</v>
      </c>
      <c r="J34" s="94">
        <v>4.8500000000000008E-2</v>
      </c>
      <c r="K34" s="87">
        <v>11098000</v>
      </c>
      <c r="L34" s="107">
        <v>102.9658</v>
      </c>
      <c r="M34" s="87">
        <v>11427.39041</v>
      </c>
      <c r="N34" s="80"/>
      <c r="O34" s="88">
        <v>5.2382390494783984E-3</v>
      </c>
      <c r="P34" s="88">
        <f>M34/'סכום נכסי הקרן'!$C$42</f>
        <v>3.1334768498159854E-3</v>
      </c>
    </row>
    <row r="35" spans="2:16">
      <c r="B35" s="86" t="s">
        <v>1395</v>
      </c>
      <c r="C35" s="80">
        <v>2704</v>
      </c>
      <c r="D35" s="80" t="s">
        <v>269</v>
      </c>
      <c r="E35" s="80"/>
      <c r="F35" s="106">
        <v>41395</v>
      </c>
      <c r="G35" s="87">
        <v>7.96</v>
      </c>
      <c r="H35" s="93" t="s">
        <v>173</v>
      </c>
      <c r="I35" s="94">
        <v>4.8000000000000001E-2</v>
      </c>
      <c r="J35" s="94">
        <v>4.8500000000000008E-2</v>
      </c>
      <c r="K35" s="87">
        <v>2895000</v>
      </c>
      <c r="L35" s="107">
        <v>102.3657</v>
      </c>
      <c r="M35" s="87">
        <v>2963.4865</v>
      </c>
      <c r="N35" s="80"/>
      <c r="O35" s="88">
        <v>1.3584423170943422E-3</v>
      </c>
      <c r="P35" s="88">
        <f>M35/'סכום נכסי הקרן'!$C$42</f>
        <v>8.1261040441622584E-4</v>
      </c>
    </row>
    <row r="36" spans="2:16">
      <c r="B36" s="86" t="s">
        <v>1396</v>
      </c>
      <c r="C36" s="80" t="s">
        <v>1397</v>
      </c>
      <c r="D36" s="80" t="s">
        <v>269</v>
      </c>
      <c r="E36" s="80"/>
      <c r="F36" s="106">
        <v>41427</v>
      </c>
      <c r="G36" s="87">
        <v>8.0400000000000009</v>
      </c>
      <c r="H36" s="93" t="s">
        <v>173</v>
      </c>
      <c r="I36" s="94">
        <v>4.8000000000000001E-2</v>
      </c>
      <c r="J36" s="94">
        <v>4.8500000000000008E-2</v>
      </c>
      <c r="K36" s="87">
        <v>26187000</v>
      </c>
      <c r="L36" s="107">
        <v>101.5699</v>
      </c>
      <c r="M36" s="87">
        <v>26598.113559999998</v>
      </c>
      <c r="N36" s="80"/>
      <c r="O36" s="88">
        <v>1.2192396697195969E-2</v>
      </c>
      <c r="P36" s="88">
        <f>M36/'סכום נכסי הקרן'!$C$42</f>
        <v>7.2934038392617273E-3</v>
      </c>
    </row>
    <row r="37" spans="2:16">
      <c r="B37" s="86" t="s">
        <v>1398</v>
      </c>
      <c r="C37" s="80">
        <v>8805</v>
      </c>
      <c r="D37" s="80" t="s">
        <v>269</v>
      </c>
      <c r="E37" s="80"/>
      <c r="F37" s="106">
        <v>41487</v>
      </c>
      <c r="G37" s="87">
        <v>8.2099999999999991</v>
      </c>
      <c r="H37" s="93" t="s">
        <v>173</v>
      </c>
      <c r="I37" s="94">
        <v>4.8000000000000001E-2</v>
      </c>
      <c r="J37" s="94">
        <v>4.8499999999999995E-2</v>
      </c>
      <c r="K37" s="87">
        <v>4833000</v>
      </c>
      <c r="L37" s="107">
        <v>100.7809</v>
      </c>
      <c r="M37" s="87">
        <v>4870.8790799999997</v>
      </c>
      <c r="N37" s="80"/>
      <c r="O37" s="88">
        <v>2.2327782710403971E-3</v>
      </c>
      <c r="P37" s="88">
        <f>M37/'סכום נכסי הקרן'!$C$42</f>
        <v>1.3356318711292708E-3</v>
      </c>
    </row>
    <row r="38" spans="2:16">
      <c r="B38" s="86" t="s">
        <v>1399</v>
      </c>
      <c r="C38" s="80">
        <v>8806</v>
      </c>
      <c r="D38" s="80" t="s">
        <v>269</v>
      </c>
      <c r="E38" s="80"/>
      <c r="F38" s="106">
        <v>41518</v>
      </c>
      <c r="G38" s="87">
        <v>8.2999999999999989</v>
      </c>
      <c r="H38" s="93" t="s">
        <v>173</v>
      </c>
      <c r="I38" s="94">
        <v>4.8000000000000001E-2</v>
      </c>
      <c r="J38" s="94">
        <v>4.8499999999999995E-2</v>
      </c>
      <c r="K38" s="87">
        <v>4568000</v>
      </c>
      <c r="L38" s="107">
        <v>100.3909</v>
      </c>
      <c r="M38" s="87">
        <v>4585.4899100000002</v>
      </c>
      <c r="N38" s="80"/>
      <c r="O38" s="88">
        <v>2.101957791389678E-3</v>
      </c>
      <c r="P38" s="88">
        <f>M38/'סכום נכסי הקרן'!$C$42</f>
        <v>1.2573760029652987E-3</v>
      </c>
    </row>
    <row r="39" spans="2:16">
      <c r="B39" s="86" t="s">
        <v>1400</v>
      </c>
      <c r="C39" s="80" t="s">
        <v>1401</v>
      </c>
      <c r="D39" s="80" t="s">
        <v>269</v>
      </c>
      <c r="E39" s="80"/>
      <c r="F39" s="106">
        <v>41548</v>
      </c>
      <c r="G39" s="87">
        <v>8.1800000000000015</v>
      </c>
      <c r="H39" s="93" t="s">
        <v>173</v>
      </c>
      <c r="I39" s="94">
        <v>4.8000000000000001E-2</v>
      </c>
      <c r="J39" s="94">
        <v>4.8500000000000008E-2</v>
      </c>
      <c r="K39" s="87">
        <v>2774000</v>
      </c>
      <c r="L39" s="107">
        <v>102.38890000000001</v>
      </c>
      <c r="M39" s="87">
        <v>2840.2675099999997</v>
      </c>
      <c r="N39" s="80"/>
      <c r="O39" s="88">
        <v>1.3019595592732335E-3</v>
      </c>
      <c r="P39" s="88">
        <f>M39/'סכום נכסי הקרן'!$C$42</f>
        <v>7.788228257329218E-4</v>
      </c>
    </row>
    <row r="40" spans="2:16">
      <c r="B40" s="86" t="s">
        <v>1402</v>
      </c>
      <c r="C40" s="80" t="s">
        <v>1403</v>
      </c>
      <c r="D40" s="80" t="s">
        <v>269</v>
      </c>
      <c r="E40" s="80"/>
      <c r="F40" s="106">
        <v>41579</v>
      </c>
      <c r="G40" s="87">
        <v>8.27</v>
      </c>
      <c r="H40" s="93" t="s">
        <v>173</v>
      </c>
      <c r="I40" s="94">
        <v>4.8000000000000001E-2</v>
      </c>
      <c r="J40" s="94">
        <v>4.8499999999999988E-2</v>
      </c>
      <c r="K40" s="87">
        <v>20700000</v>
      </c>
      <c r="L40" s="107">
        <v>101.9849</v>
      </c>
      <c r="M40" s="87">
        <v>21110.884280000002</v>
      </c>
      <c r="N40" s="80"/>
      <c r="O40" s="88">
        <v>9.6770876321635776E-3</v>
      </c>
      <c r="P40" s="88">
        <f>M40/'סכום נכסי הקרן'!$C$42</f>
        <v>5.7887640832360622E-3</v>
      </c>
    </row>
    <row r="41" spans="2:16">
      <c r="B41" s="86" t="s">
        <v>1404</v>
      </c>
      <c r="C41" s="80" t="s">
        <v>1405</v>
      </c>
      <c r="D41" s="80" t="s">
        <v>269</v>
      </c>
      <c r="E41" s="80"/>
      <c r="F41" s="106">
        <v>41609</v>
      </c>
      <c r="G41" s="87">
        <v>8.35</v>
      </c>
      <c r="H41" s="93" t="s">
        <v>173</v>
      </c>
      <c r="I41" s="94">
        <v>4.8000000000000001E-2</v>
      </c>
      <c r="J41" s="94">
        <v>4.8499999999999988E-2</v>
      </c>
      <c r="K41" s="87">
        <v>13454000</v>
      </c>
      <c r="L41" s="107">
        <v>101.5823</v>
      </c>
      <c r="M41" s="87">
        <v>13666.88796</v>
      </c>
      <c r="N41" s="80"/>
      <c r="O41" s="88">
        <v>6.2648096921822209E-3</v>
      </c>
      <c r="P41" s="88">
        <f>M41/'סכום נכסי הקרן'!$C$42</f>
        <v>3.7475640102584734E-3</v>
      </c>
    </row>
    <row r="42" spans="2:16">
      <c r="B42" s="86" t="s">
        <v>1406</v>
      </c>
      <c r="C42" s="80" t="s">
        <v>1407</v>
      </c>
      <c r="D42" s="80" t="s">
        <v>269</v>
      </c>
      <c r="E42" s="80"/>
      <c r="F42" s="106">
        <v>41672</v>
      </c>
      <c r="G42" s="87">
        <v>8.52</v>
      </c>
      <c r="H42" s="93" t="s">
        <v>173</v>
      </c>
      <c r="I42" s="94">
        <v>4.8000000000000001E-2</v>
      </c>
      <c r="J42" s="94">
        <v>4.8499999999999995E-2</v>
      </c>
      <c r="K42" s="87">
        <v>2888000</v>
      </c>
      <c r="L42" s="107">
        <v>100.773</v>
      </c>
      <c r="M42" s="87">
        <v>2910.2861800000001</v>
      </c>
      <c r="N42" s="80"/>
      <c r="O42" s="88">
        <v>1.3340556475512346E-3</v>
      </c>
      <c r="P42" s="88">
        <f>M42/'סכום נכסי הקרן'!$C$42</f>
        <v>7.9802247443906118E-4</v>
      </c>
    </row>
    <row r="43" spans="2:16">
      <c r="B43" s="86" t="s">
        <v>1408</v>
      </c>
      <c r="C43" s="80" t="s">
        <v>1409</v>
      </c>
      <c r="D43" s="80" t="s">
        <v>269</v>
      </c>
      <c r="E43" s="80"/>
      <c r="F43" s="106">
        <v>41700</v>
      </c>
      <c r="G43" s="87">
        <v>8.6</v>
      </c>
      <c r="H43" s="93" t="s">
        <v>173</v>
      </c>
      <c r="I43" s="94">
        <v>4.8000000000000001E-2</v>
      </c>
      <c r="J43" s="94">
        <v>4.8499999999999995E-2</v>
      </c>
      <c r="K43" s="87">
        <v>4281000</v>
      </c>
      <c r="L43" s="107">
        <v>100.37439999999999</v>
      </c>
      <c r="M43" s="87">
        <v>4297.1633300000003</v>
      </c>
      <c r="N43" s="80"/>
      <c r="O43" s="88">
        <v>1.9697908227144074E-3</v>
      </c>
      <c r="P43" s="88">
        <f>M43/'סכום נכסי הקרן'!$C$42</f>
        <v>1.1783146747703678E-3</v>
      </c>
    </row>
    <row r="44" spans="2:16">
      <c r="B44" s="86" t="s">
        <v>1410</v>
      </c>
      <c r="C44" s="80" t="s">
        <v>1411</v>
      </c>
      <c r="D44" s="80" t="s">
        <v>269</v>
      </c>
      <c r="E44" s="80"/>
      <c r="F44" s="106">
        <v>41730</v>
      </c>
      <c r="G44" s="87">
        <v>8.48</v>
      </c>
      <c r="H44" s="93" t="s">
        <v>173</v>
      </c>
      <c r="I44" s="94">
        <v>4.8000000000000001E-2</v>
      </c>
      <c r="J44" s="94">
        <v>4.8499999999999995E-2</v>
      </c>
      <c r="K44" s="87">
        <v>497000</v>
      </c>
      <c r="L44" s="107">
        <v>102.3888</v>
      </c>
      <c r="M44" s="87">
        <v>508.96161000000001</v>
      </c>
      <c r="N44" s="80"/>
      <c r="O44" s="88">
        <v>2.3330458525809615E-4</v>
      </c>
      <c r="P44" s="88">
        <f>M44/'סכום נכסי הקרן'!$C$42</f>
        <v>1.3956112158244467E-4</v>
      </c>
    </row>
    <row r="45" spans="2:16">
      <c r="B45" s="86" t="s">
        <v>1412</v>
      </c>
      <c r="C45" s="80" t="s">
        <v>1413</v>
      </c>
      <c r="D45" s="80" t="s">
        <v>269</v>
      </c>
      <c r="E45" s="80"/>
      <c r="F45" s="106">
        <v>41821</v>
      </c>
      <c r="G45" s="87">
        <v>8.7299999999999986</v>
      </c>
      <c r="H45" s="93" t="s">
        <v>173</v>
      </c>
      <c r="I45" s="94">
        <v>4.8000000000000001E-2</v>
      </c>
      <c r="J45" s="94">
        <v>4.8499999999999995E-2</v>
      </c>
      <c r="K45" s="87">
        <v>7513000</v>
      </c>
      <c r="L45" s="107">
        <v>101.1815</v>
      </c>
      <c r="M45" s="87">
        <v>7601.7646100000002</v>
      </c>
      <c r="N45" s="80"/>
      <c r="O45" s="88">
        <v>3.4845978649857756E-3</v>
      </c>
      <c r="P45" s="88">
        <f>M45/'סכום נכסי הקרן'!$C$42</f>
        <v>2.0844613309387618E-3</v>
      </c>
    </row>
    <row r="46" spans="2:16">
      <c r="B46" s="86" t="s">
        <v>1414</v>
      </c>
      <c r="C46" s="80" t="s">
        <v>1415</v>
      </c>
      <c r="D46" s="80" t="s">
        <v>269</v>
      </c>
      <c r="E46" s="80"/>
      <c r="F46" s="106">
        <v>41852</v>
      </c>
      <c r="G46" s="87">
        <v>8.82</v>
      </c>
      <c r="H46" s="93" t="s">
        <v>173</v>
      </c>
      <c r="I46" s="94">
        <v>4.8000000000000001E-2</v>
      </c>
      <c r="J46" s="94">
        <v>4.8500000000000008E-2</v>
      </c>
      <c r="K46" s="87">
        <v>11831000</v>
      </c>
      <c r="L46" s="107">
        <v>100.7824</v>
      </c>
      <c r="M46" s="87">
        <v>11923.621359999999</v>
      </c>
      <c r="N46" s="80"/>
      <c r="O46" s="88">
        <v>5.4657079856560813E-3</v>
      </c>
      <c r="P46" s="88">
        <f>M46/'סכום נכסי הקרן'!$C$42</f>
        <v>3.2695471281733684E-3</v>
      </c>
    </row>
    <row r="47" spans="2:16">
      <c r="B47" s="86" t="s">
        <v>1416</v>
      </c>
      <c r="C47" s="80" t="s">
        <v>1417</v>
      </c>
      <c r="D47" s="80" t="s">
        <v>269</v>
      </c>
      <c r="E47" s="80"/>
      <c r="F47" s="106">
        <v>41913</v>
      </c>
      <c r="G47" s="87">
        <v>8.77</v>
      </c>
      <c r="H47" s="93" t="s">
        <v>173</v>
      </c>
      <c r="I47" s="94">
        <v>4.8000000000000001E-2</v>
      </c>
      <c r="J47" s="94">
        <v>4.8499999999999995E-2</v>
      </c>
      <c r="K47" s="87">
        <v>6882000</v>
      </c>
      <c r="L47" s="107">
        <v>102.38890000000001</v>
      </c>
      <c r="M47" s="87">
        <v>7046.7722400000002</v>
      </c>
      <c r="N47" s="80"/>
      <c r="O47" s="88">
        <v>3.2301930883578138E-3</v>
      </c>
      <c r="P47" s="88">
        <f>M47/'סכום נכסי הקרן'!$C$42</f>
        <v>1.9322782269382477E-3</v>
      </c>
    </row>
    <row r="48" spans="2:16">
      <c r="B48" s="86" t="s">
        <v>1418</v>
      </c>
      <c r="C48" s="80" t="s">
        <v>1419</v>
      </c>
      <c r="D48" s="80" t="s">
        <v>269</v>
      </c>
      <c r="E48" s="80"/>
      <c r="F48" s="106">
        <v>41945</v>
      </c>
      <c r="G48" s="87">
        <v>8.8600000000000012</v>
      </c>
      <c r="H48" s="93" t="s">
        <v>173</v>
      </c>
      <c r="I48" s="94">
        <v>4.8000000000000001E-2</v>
      </c>
      <c r="J48" s="94">
        <v>4.8499999999999995E-2</v>
      </c>
      <c r="K48" s="87">
        <v>7386000</v>
      </c>
      <c r="L48" s="107">
        <v>101.9713</v>
      </c>
      <c r="M48" s="87">
        <v>7531.6009800000002</v>
      </c>
      <c r="N48" s="80"/>
      <c r="O48" s="88">
        <v>3.4524353280169216E-3</v>
      </c>
      <c r="P48" s="88">
        <f>M48/'סכום נכסי הקרן'!$C$42</f>
        <v>2.0652219331046195E-3</v>
      </c>
    </row>
    <row r="49" spans="2:16">
      <c r="B49" s="86" t="s">
        <v>1420</v>
      </c>
      <c r="C49" s="80" t="s">
        <v>1421</v>
      </c>
      <c r="D49" s="80" t="s">
        <v>269</v>
      </c>
      <c r="E49" s="80"/>
      <c r="F49" s="106">
        <v>41974</v>
      </c>
      <c r="G49" s="87">
        <v>8.93</v>
      </c>
      <c r="H49" s="93" t="s">
        <v>173</v>
      </c>
      <c r="I49" s="94">
        <v>4.8000000000000001E-2</v>
      </c>
      <c r="J49" s="94">
        <v>4.8499999999999995E-2</v>
      </c>
      <c r="K49" s="87">
        <v>11839000</v>
      </c>
      <c r="L49" s="107">
        <v>101.5796</v>
      </c>
      <c r="M49" s="87">
        <v>12026.432839999999</v>
      </c>
      <c r="N49" s="80"/>
      <c r="O49" s="88">
        <v>5.5128360778930801E-3</v>
      </c>
      <c r="P49" s="88">
        <f>M49/'סכום נכסי הקרן'!$C$42</f>
        <v>3.2977388133190342E-3</v>
      </c>
    </row>
    <row r="50" spans="2:16">
      <c r="B50" s="86" t="s">
        <v>1422</v>
      </c>
      <c r="C50" s="80" t="s">
        <v>1423</v>
      </c>
      <c r="D50" s="80" t="s">
        <v>269</v>
      </c>
      <c r="E50" s="80"/>
      <c r="F50" s="106">
        <v>42005</v>
      </c>
      <c r="G50" s="87">
        <v>9.0200000000000014</v>
      </c>
      <c r="H50" s="93" t="s">
        <v>173</v>
      </c>
      <c r="I50" s="94">
        <v>4.8000000000000001E-2</v>
      </c>
      <c r="J50" s="94">
        <v>4.8500000000000008E-2</v>
      </c>
      <c r="K50" s="87">
        <v>4523000</v>
      </c>
      <c r="L50" s="107">
        <v>101.1814</v>
      </c>
      <c r="M50" s="87">
        <v>4576.43397</v>
      </c>
      <c r="N50" s="80"/>
      <c r="O50" s="88">
        <v>2.0978066092881002E-3</v>
      </c>
      <c r="P50" s="88">
        <f>M50/'סכום נכסי הקרן'!$C$42</f>
        <v>1.2548927957477969E-3</v>
      </c>
    </row>
    <row r="51" spans="2:16">
      <c r="B51" s="86" t="s">
        <v>1424</v>
      </c>
      <c r="C51" s="80" t="s">
        <v>1425</v>
      </c>
      <c r="D51" s="80" t="s">
        <v>269</v>
      </c>
      <c r="E51" s="80"/>
      <c r="F51" s="106">
        <v>42036</v>
      </c>
      <c r="G51" s="87">
        <v>9.1100000000000012</v>
      </c>
      <c r="H51" s="93" t="s">
        <v>173</v>
      </c>
      <c r="I51" s="94">
        <v>4.8000000000000001E-2</v>
      </c>
      <c r="J51" s="94">
        <v>4.8500000000000008E-2</v>
      </c>
      <c r="K51" s="87">
        <v>23460000</v>
      </c>
      <c r="L51" s="107">
        <v>100.7822</v>
      </c>
      <c r="M51" s="87">
        <v>23643.507289999998</v>
      </c>
      <c r="N51" s="80"/>
      <c r="O51" s="88">
        <v>1.0838025017918782E-2</v>
      </c>
      <c r="P51" s="88">
        <f>M51/'סכום נכסי הקרן'!$C$42</f>
        <v>6.4832284610525075E-3</v>
      </c>
    </row>
    <row r="52" spans="2:16">
      <c r="B52" s="86" t="s">
        <v>1426</v>
      </c>
      <c r="C52" s="80" t="s">
        <v>1427</v>
      </c>
      <c r="D52" s="80" t="s">
        <v>269</v>
      </c>
      <c r="E52" s="80"/>
      <c r="F52" s="106">
        <v>42064</v>
      </c>
      <c r="G52" s="87">
        <v>9.18</v>
      </c>
      <c r="H52" s="93" t="s">
        <v>173</v>
      </c>
      <c r="I52" s="94">
        <v>4.8000000000000001E-2</v>
      </c>
      <c r="J52" s="94">
        <v>4.8500000000000008E-2</v>
      </c>
      <c r="K52" s="87">
        <v>15659000</v>
      </c>
      <c r="L52" s="107">
        <v>100.3806</v>
      </c>
      <c r="M52" s="87">
        <v>15718.594080000001</v>
      </c>
      <c r="N52" s="80"/>
      <c r="O52" s="88">
        <v>7.2052980040572517E-3</v>
      </c>
      <c r="P52" s="88">
        <f>M52/'סכום נכסי הקרן'!$C$42</f>
        <v>4.3101573407549835E-3</v>
      </c>
    </row>
    <row r="53" spans="2:16">
      <c r="B53" s="86" t="s">
        <v>1428</v>
      </c>
      <c r="C53" s="80" t="s">
        <v>1429</v>
      </c>
      <c r="D53" s="80" t="s">
        <v>269</v>
      </c>
      <c r="E53" s="80"/>
      <c r="F53" s="106">
        <v>42095</v>
      </c>
      <c r="G53" s="87">
        <v>9.0500000000000007</v>
      </c>
      <c r="H53" s="93" t="s">
        <v>173</v>
      </c>
      <c r="I53" s="94">
        <v>4.8000000000000001E-2</v>
      </c>
      <c r="J53" s="94">
        <v>4.8499999999999995E-2</v>
      </c>
      <c r="K53" s="87">
        <v>30858000</v>
      </c>
      <c r="L53" s="107">
        <v>102.8044</v>
      </c>
      <c r="M53" s="87">
        <v>31723.376379999998</v>
      </c>
      <c r="N53" s="80"/>
      <c r="O53" s="88">
        <v>1.4541782766921032E-2</v>
      </c>
      <c r="P53" s="88">
        <f>M53/'סכום נכסי הקרן'!$C$42</f>
        <v>8.6987896552253377E-3</v>
      </c>
    </row>
    <row r="54" spans="2:16">
      <c r="B54" s="86" t="s">
        <v>1430</v>
      </c>
      <c r="C54" s="80" t="s">
        <v>1431</v>
      </c>
      <c r="D54" s="80" t="s">
        <v>269</v>
      </c>
      <c r="E54" s="80"/>
      <c r="F54" s="106">
        <v>42125</v>
      </c>
      <c r="G54" s="87">
        <v>9.129999999999999</v>
      </c>
      <c r="H54" s="93" t="s">
        <v>173</v>
      </c>
      <c r="I54" s="94">
        <v>4.8000000000000001E-2</v>
      </c>
      <c r="J54" s="94">
        <v>4.8499999999999995E-2</v>
      </c>
      <c r="K54" s="87">
        <v>3766000</v>
      </c>
      <c r="L54" s="107">
        <v>102.0879</v>
      </c>
      <c r="M54" s="87">
        <v>3844.6295800000003</v>
      </c>
      <c r="N54" s="80"/>
      <c r="O54" s="88">
        <v>1.7623523896682669E-3</v>
      </c>
      <c r="P54" s="88">
        <f>M54/'סכום נכסי הקרן'!$C$42</f>
        <v>1.0542264990356408E-3</v>
      </c>
    </row>
    <row r="55" spans="2:16">
      <c r="B55" s="86" t="s">
        <v>1432</v>
      </c>
      <c r="C55" s="80" t="s">
        <v>1433</v>
      </c>
      <c r="D55" s="80" t="s">
        <v>269</v>
      </c>
      <c r="E55" s="80"/>
      <c r="F55" s="106">
        <v>42156</v>
      </c>
      <c r="G55" s="87">
        <v>9.2200000000000006</v>
      </c>
      <c r="H55" s="93" t="s">
        <v>173</v>
      </c>
      <c r="I55" s="94">
        <v>4.8000000000000001E-2</v>
      </c>
      <c r="J55" s="94">
        <v>4.8500000000000008E-2</v>
      </c>
      <c r="K55" s="87">
        <v>33682000</v>
      </c>
      <c r="L55" s="107">
        <v>101.5829</v>
      </c>
      <c r="M55" s="87">
        <v>34215.511760000001</v>
      </c>
      <c r="N55" s="80"/>
      <c r="O55" s="88">
        <v>1.5684160894886182E-2</v>
      </c>
      <c r="P55" s="88">
        <f>M55/'סכום נכסי הקרן'!$C$42</f>
        <v>9.3821520187798157E-3</v>
      </c>
    </row>
    <row r="56" spans="2:16">
      <c r="B56" s="86" t="s">
        <v>1434</v>
      </c>
      <c r="C56" s="80" t="s">
        <v>1435</v>
      </c>
      <c r="D56" s="80" t="s">
        <v>269</v>
      </c>
      <c r="E56" s="80"/>
      <c r="F56" s="106">
        <v>42218</v>
      </c>
      <c r="G56" s="87">
        <v>9.3899999999999988</v>
      </c>
      <c r="H56" s="93" t="s">
        <v>173</v>
      </c>
      <c r="I56" s="94">
        <v>4.8000000000000001E-2</v>
      </c>
      <c r="J56" s="94">
        <v>4.8500000000000008E-2</v>
      </c>
      <c r="K56" s="87">
        <v>14923000</v>
      </c>
      <c r="L56" s="107">
        <v>100.7689</v>
      </c>
      <c r="M56" s="87">
        <v>15037.748380000001</v>
      </c>
      <c r="N56" s="80"/>
      <c r="O56" s="88">
        <v>6.8932029058370583E-3</v>
      </c>
      <c r="P56" s="88">
        <f>M56/'סכום נכסי הקרן'!$C$42</f>
        <v>4.1234643021256364E-3</v>
      </c>
    </row>
    <row r="57" spans="2:16">
      <c r="B57" s="86" t="s">
        <v>1436</v>
      </c>
      <c r="C57" s="80" t="s">
        <v>1437</v>
      </c>
      <c r="D57" s="80" t="s">
        <v>269</v>
      </c>
      <c r="E57" s="80"/>
      <c r="F57" s="106">
        <v>42309</v>
      </c>
      <c r="G57" s="87">
        <v>9.4099999999999984</v>
      </c>
      <c r="H57" s="93" t="s">
        <v>173</v>
      </c>
      <c r="I57" s="94">
        <v>4.8000000000000001E-2</v>
      </c>
      <c r="J57" s="94">
        <v>4.8499999999999995E-2</v>
      </c>
      <c r="K57" s="87">
        <v>14985000</v>
      </c>
      <c r="L57" s="107">
        <v>101.98439999999999</v>
      </c>
      <c r="M57" s="87">
        <v>15282.362570000001</v>
      </c>
      <c r="N57" s="80"/>
      <c r="O57" s="88">
        <v>7.0053324083867597E-3</v>
      </c>
      <c r="P57" s="88">
        <f>M57/'סכום נכסי הקרן'!$C$42</f>
        <v>4.1905393624850637E-3</v>
      </c>
    </row>
    <row r="58" spans="2:16">
      <c r="B58" s="86" t="s">
        <v>1438</v>
      </c>
      <c r="C58" s="80" t="s">
        <v>1439</v>
      </c>
      <c r="D58" s="80" t="s">
        <v>269</v>
      </c>
      <c r="E58" s="80"/>
      <c r="F58" s="106">
        <v>42339</v>
      </c>
      <c r="G58" s="87">
        <v>9.4899999999999984</v>
      </c>
      <c r="H58" s="93" t="s">
        <v>173</v>
      </c>
      <c r="I58" s="94">
        <v>4.8000000000000001E-2</v>
      </c>
      <c r="J58" s="94">
        <v>4.8500000000000008E-2</v>
      </c>
      <c r="K58" s="87">
        <v>25372000</v>
      </c>
      <c r="L58" s="107">
        <v>101.58199999999999</v>
      </c>
      <c r="M58" s="87">
        <v>25773.378690000001</v>
      </c>
      <c r="N58" s="80"/>
      <c r="O58" s="88">
        <v>1.1814343769405915E-2</v>
      </c>
      <c r="P58" s="88">
        <f>M58/'סכום נכסי הקרן'!$C$42</f>
        <v>7.067255302311462E-3</v>
      </c>
    </row>
    <row r="59" spans="2:16">
      <c r="B59" s="86" t="s">
        <v>1440</v>
      </c>
      <c r="C59" s="80" t="s">
        <v>1441</v>
      </c>
      <c r="D59" s="80" t="s">
        <v>269</v>
      </c>
      <c r="E59" s="80"/>
      <c r="F59" s="106">
        <v>42370</v>
      </c>
      <c r="G59" s="87">
        <v>9.58</v>
      </c>
      <c r="H59" s="93" t="s">
        <v>173</v>
      </c>
      <c r="I59" s="94">
        <v>4.8000000000000001E-2</v>
      </c>
      <c r="J59" s="94">
        <v>4.8500000000000008E-2</v>
      </c>
      <c r="K59" s="87">
        <v>15147000</v>
      </c>
      <c r="L59" s="107">
        <v>101.1811</v>
      </c>
      <c r="M59" s="87">
        <v>15325.90677</v>
      </c>
      <c r="N59" s="80"/>
      <c r="O59" s="88">
        <v>7.0252927773454231E-3</v>
      </c>
      <c r="P59" s="88">
        <f>M59/'סכום נכסי הקרן'!$C$42</f>
        <v>4.202479511350928E-3</v>
      </c>
    </row>
    <row r="60" spans="2:16">
      <c r="B60" s="86" t="s">
        <v>1442</v>
      </c>
      <c r="C60" s="80" t="s">
        <v>1443</v>
      </c>
      <c r="D60" s="80" t="s">
        <v>269</v>
      </c>
      <c r="E60" s="80"/>
      <c r="F60" s="106">
        <v>42461</v>
      </c>
      <c r="G60" s="87">
        <v>9.6</v>
      </c>
      <c r="H60" s="93" t="s">
        <v>173</v>
      </c>
      <c r="I60" s="94">
        <v>4.8000000000000001E-2</v>
      </c>
      <c r="J60" s="94">
        <v>4.8499999999999995E-2</v>
      </c>
      <c r="K60" s="87">
        <v>36491000</v>
      </c>
      <c r="L60" s="107">
        <v>103.01300000000001</v>
      </c>
      <c r="M60" s="87">
        <v>37590.4882</v>
      </c>
      <c r="N60" s="80"/>
      <c r="O60" s="88">
        <v>1.7231227438058359E-2</v>
      </c>
      <c r="P60" s="88">
        <f>M60/'סכום נכסי הקרן'!$C$42</f>
        <v>1.0307596075907673E-2</v>
      </c>
    </row>
    <row r="61" spans="2:16">
      <c r="B61" s="86" t="s">
        <v>1444</v>
      </c>
      <c r="C61" s="80" t="s">
        <v>1445</v>
      </c>
      <c r="D61" s="80" t="s">
        <v>269</v>
      </c>
      <c r="E61" s="80"/>
      <c r="F61" s="106">
        <v>42491</v>
      </c>
      <c r="G61" s="87">
        <v>9.68</v>
      </c>
      <c r="H61" s="93" t="s">
        <v>173</v>
      </c>
      <c r="I61" s="94">
        <v>4.8000000000000001E-2</v>
      </c>
      <c r="J61" s="94">
        <v>4.8500000000000008E-2</v>
      </c>
      <c r="K61" s="87">
        <v>15511000</v>
      </c>
      <c r="L61" s="107">
        <v>102.81570000000001</v>
      </c>
      <c r="M61" s="87">
        <v>15947.749689999999</v>
      </c>
      <c r="N61" s="80"/>
      <c r="O61" s="88">
        <v>7.3103413973116382E-3</v>
      </c>
      <c r="P61" s="88">
        <f>M61/'סכום נכסי הקרן'!$C$42</f>
        <v>4.3729935416002867E-3</v>
      </c>
    </row>
    <row r="62" spans="2:16">
      <c r="B62" s="86" t="s">
        <v>1446</v>
      </c>
      <c r="C62" s="80" t="s">
        <v>1447</v>
      </c>
      <c r="D62" s="80" t="s">
        <v>269</v>
      </c>
      <c r="E62" s="80"/>
      <c r="F62" s="106">
        <v>42522</v>
      </c>
      <c r="G62" s="87">
        <v>9.76</v>
      </c>
      <c r="H62" s="93" t="s">
        <v>173</v>
      </c>
      <c r="I62" s="94">
        <v>4.8000000000000001E-2</v>
      </c>
      <c r="J62" s="94">
        <v>4.8500000000000008E-2</v>
      </c>
      <c r="K62" s="87">
        <v>13911000</v>
      </c>
      <c r="L62" s="107">
        <v>101.99420000000001</v>
      </c>
      <c r="M62" s="87">
        <v>14188.40712</v>
      </c>
      <c r="N62" s="80"/>
      <c r="O62" s="88">
        <v>6.5038705740588535E-3</v>
      </c>
      <c r="P62" s="88">
        <f>M62/'סכום נכסי הקרן'!$C$42</f>
        <v>3.8905685069951417E-3</v>
      </c>
    </row>
    <row r="63" spans="2:16">
      <c r="B63" s="86" t="s">
        <v>1448</v>
      </c>
      <c r="C63" s="80" t="s">
        <v>1449</v>
      </c>
      <c r="D63" s="80" t="s">
        <v>269</v>
      </c>
      <c r="E63" s="80"/>
      <c r="F63" s="106">
        <v>42552</v>
      </c>
      <c r="G63" s="87">
        <v>9.8500000000000014</v>
      </c>
      <c r="H63" s="93" t="s">
        <v>173</v>
      </c>
      <c r="I63" s="94">
        <v>4.8000000000000001E-2</v>
      </c>
      <c r="J63" s="94">
        <v>4.8500000000000008E-2</v>
      </c>
      <c r="K63" s="87">
        <v>15879000</v>
      </c>
      <c r="L63" s="107">
        <v>101.2826</v>
      </c>
      <c r="M63" s="87">
        <v>16082.761699999999</v>
      </c>
      <c r="N63" s="80"/>
      <c r="O63" s="88">
        <v>7.3722299963317334E-3</v>
      </c>
      <c r="P63" s="88">
        <f>M63/'סכום נכסי הקרן'!$C$42</f>
        <v>4.4100148555314108E-3</v>
      </c>
    </row>
    <row r="64" spans="2:16">
      <c r="B64" s="86" t="s">
        <v>1450</v>
      </c>
      <c r="C64" s="80" t="s">
        <v>1451</v>
      </c>
      <c r="D64" s="80" t="s">
        <v>269</v>
      </c>
      <c r="E64" s="80"/>
      <c r="F64" s="106">
        <v>42583</v>
      </c>
      <c r="G64" s="87">
        <v>9.93</v>
      </c>
      <c r="H64" s="93" t="s">
        <v>173</v>
      </c>
      <c r="I64" s="94">
        <v>4.8000000000000001E-2</v>
      </c>
      <c r="J64" s="94">
        <v>4.8499999999999995E-2</v>
      </c>
      <c r="K64" s="87">
        <v>26211000</v>
      </c>
      <c r="L64" s="107">
        <v>100.79389999999999</v>
      </c>
      <c r="M64" s="87">
        <v>26419.266</v>
      </c>
      <c r="N64" s="80"/>
      <c r="O64" s="88">
        <v>1.2110414176333104E-2</v>
      </c>
      <c r="P64" s="88">
        <f>M64/'סכום נכסי הקרן'!$C$42</f>
        <v>7.24436248609192E-3</v>
      </c>
    </row>
    <row r="65" spans="2:16">
      <c r="B65" s="86" t="s">
        <v>1452</v>
      </c>
      <c r="C65" s="80" t="s">
        <v>1453</v>
      </c>
      <c r="D65" s="80" t="s">
        <v>269</v>
      </c>
      <c r="E65" s="80"/>
      <c r="F65" s="106">
        <v>42614</v>
      </c>
      <c r="G65" s="87">
        <v>10.02</v>
      </c>
      <c r="H65" s="93" t="s">
        <v>173</v>
      </c>
      <c r="I65" s="94">
        <v>4.8000000000000001E-2</v>
      </c>
      <c r="J65" s="94">
        <v>4.8499999999999995E-2</v>
      </c>
      <c r="K65" s="87">
        <v>10891000</v>
      </c>
      <c r="L65" s="107">
        <v>100.3847</v>
      </c>
      <c r="M65" s="87">
        <v>10934.034669999999</v>
      </c>
      <c r="N65" s="80"/>
      <c r="O65" s="88">
        <v>5.0120880902628272E-3</v>
      </c>
      <c r="P65" s="88">
        <f>M65/'סכום נכסי הקרן'!$C$42</f>
        <v>2.9981949757792834E-3</v>
      </c>
    </row>
    <row r="66" spans="2:16">
      <c r="B66" s="86" t="s">
        <v>1454</v>
      </c>
      <c r="C66" s="80" t="s">
        <v>1455</v>
      </c>
      <c r="D66" s="80" t="s">
        <v>269</v>
      </c>
      <c r="E66" s="80"/>
      <c r="F66" s="106">
        <v>42644</v>
      </c>
      <c r="G66" s="87">
        <v>9.86</v>
      </c>
      <c r="H66" s="93" t="s">
        <v>173</v>
      </c>
      <c r="I66" s="94">
        <v>4.8000000000000001E-2</v>
      </c>
      <c r="J66" s="94">
        <v>4.8500000000000015E-2</v>
      </c>
      <c r="K66" s="87">
        <v>11173000</v>
      </c>
      <c r="L66" s="107">
        <v>102.3883</v>
      </c>
      <c r="M66" s="87">
        <v>11440.389439999999</v>
      </c>
      <c r="N66" s="80"/>
      <c r="O66" s="88">
        <v>5.2441977175651869E-3</v>
      </c>
      <c r="P66" s="88">
        <f>M66/'סכום נכסי הקרן'!$C$42</f>
        <v>3.1370412821241189E-3</v>
      </c>
    </row>
    <row r="67" spans="2:16">
      <c r="B67" s="86" t="s">
        <v>1456</v>
      </c>
      <c r="C67" s="80" t="s">
        <v>1457</v>
      </c>
      <c r="D67" s="80" t="s">
        <v>269</v>
      </c>
      <c r="E67" s="80"/>
      <c r="F67" s="106">
        <v>42705</v>
      </c>
      <c r="G67" s="87">
        <v>10.029999999999998</v>
      </c>
      <c r="H67" s="93" t="s">
        <v>173</v>
      </c>
      <c r="I67" s="94">
        <v>4.8000000000000001E-2</v>
      </c>
      <c r="J67" s="94">
        <v>4.8499999999999995E-2</v>
      </c>
      <c r="K67" s="87">
        <v>74559000</v>
      </c>
      <c r="L67" s="107">
        <v>101.5813</v>
      </c>
      <c r="M67" s="87">
        <v>75738.010930000004</v>
      </c>
      <c r="N67" s="80"/>
      <c r="O67" s="88">
        <v>3.4717795765179235E-2</v>
      </c>
      <c r="P67" s="88">
        <f>M67/'סכום נכסי הקרן'!$C$42</f>
        <v>2.0767935231528079E-2</v>
      </c>
    </row>
    <row r="68" spans="2:16">
      <c r="B68" s="86" t="s">
        <v>1458</v>
      </c>
      <c r="C68" s="80" t="s">
        <v>1459</v>
      </c>
      <c r="D68" s="80" t="s">
        <v>269</v>
      </c>
      <c r="E68" s="80"/>
      <c r="F68" s="106">
        <v>42736</v>
      </c>
      <c r="G68" s="87">
        <v>10.11</v>
      </c>
      <c r="H68" s="93" t="s">
        <v>173</v>
      </c>
      <c r="I68" s="94">
        <v>4.8000000000000001E-2</v>
      </c>
      <c r="J68" s="94">
        <v>4.8499999999999995E-2</v>
      </c>
      <c r="K68" s="87">
        <v>24952000</v>
      </c>
      <c r="L68" s="107">
        <v>101.18049999999999</v>
      </c>
      <c r="M68" s="87">
        <v>25246.553820000001</v>
      </c>
      <c r="N68" s="80"/>
      <c r="O68" s="88">
        <v>1.1572850785683627E-2</v>
      </c>
      <c r="P68" s="88">
        <f>M68/'סכום נכסי הקרן'!$C$42</f>
        <v>6.9227959397777624E-3</v>
      </c>
    </row>
    <row r="69" spans="2:16">
      <c r="B69" s="86" t="s">
        <v>1460</v>
      </c>
      <c r="C69" s="80" t="s">
        <v>1461</v>
      </c>
      <c r="D69" s="80" t="s">
        <v>269</v>
      </c>
      <c r="E69" s="80"/>
      <c r="F69" s="106">
        <v>42767</v>
      </c>
      <c r="G69" s="87">
        <v>10.199999999999999</v>
      </c>
      <c r="H69" s="93" t="s">
        <v>173</v>
      </c>
      <c r="I69" s="94">
        <v>4.8000000000000001E-2</v>
      </c>
      <c r="J69" s="94">
        <v>4.8499999999999995E-2</v>
      </c>
      <c r="K69" s="87">
        <v>34384000</v>
      </c>
      <c r="L69" s="107">
        <v>100.7812</v>
      </c>
      <c r="M69" s="87">
        <v>34652.617310000001</v>
      </c>
      <c r="N69" s="80"/>
      <c r="O69" s="88">
        <v>1.5884527144625061E-2</v>
      </c>
      <c r="P69" s="88">
        <f>M69/'סכום נכסי הקרן'!$C$42</f>
        <v>9.502009665426114E-3</v>
      </c>
    </row>
    <row r="70" spans="2:16">
      <c r="B70" s="86" t="s">
        <v>1462</v>
      </c>
      <c r="C70" s="80" t="s">
        <v>1463</v>
      </c>
      <c r="D70" s="80" t="s">
        <v>269</v>
      </c>
      <c r="E70" s="80"/>
      <c r="F70" s="106">
        <v>42795</v>
      </c>
      <c r="G70" s="87">
        <v>10.279999999999998</v>
      </c>
      <c r="H70" s="93" t="s">
        <v>173</v>
      </c>
      <c r="I70" s="94">
        <v>4.8000000000000001E-2</v>
      </c>
      <c r="J70" s="94">
        <v>4.8500000000000008E-2</v>
      </c>
      <c r="K70" s="87">
        <v>19027000</v>
      </c>
      <c r="L70" s="107">
        <v>100.5848</v>
      </c>
      <c r="M70" s="87">
        <v>19138.26252</v>
      </c>
      <c r="N70" s="80"/>
      <c r="O70" s="88">
        <v>8.7728510600026711E-3</v>
      </c>
      <c r="P70" s="88">
        <f>M70/'סכום נכסי הקרן'!$C$42</f>
        <v>5.2478562821869097E-3</v>
      </c>
    </row>
    <row r="71" spans="2:16">
      <c r="B71" s="86" t="s">
        <v>1464</v>
      </c>
      <c r="C71" s="80" t="s">
        <v>1465</v>
      </c>
      <c r="D71" s="80" t="s">
        <v>269</v>
      </c>
      <c r="E71" s="80"/>
      <c r="F71" s="106">
        <v>42826</v>
      </c>
      <c r="G71" s="87">
        <v>10.119999999999999</v>
      </c>
      <c r="H71" s="93" t="s">
        <v>173</v>
      </c>
      <c r="I71" s="94">
        <v>4.8000000000000001E-2</v>
      </c>
      <c r="J71" s="94">
        <v>4.8500000000000008E-2</v>
      </c>
      <c r="K71" s="87">
        <v>10097000</v>
      </c>
      <c r="L71" s="107">
        <v>102.59269999999999</v>
      </c>
      <c r="M71" s="87">
        <v>10358.78184</v>
      </c>
      <c r="N71" s="80"/>
      <c r="O71" s="88">
        <v>4.7483960547835781E-3</v>
      </c>
      <c r="P71" s="88">
        <f>M71/'סכום נכסי הקרן'!$C$42</f>
        <v>2.8404563004629361E-3</v>
      </c>
    </row>
    <row r="72" spans="2:16">
      <c r="B72" s="86" t="s">
        <v>1466</v>
      </c>
      <c r="C72" s="80" t="s">
        <v>1467</v>
      </c>
      <c r="D72" s="80" t="s">
        <v>269</v>
      </c>
      <c r="E72" s="80"/>
      <c r="F72" s="106">
        <v>42856</v>
      </c>
      <c r="G72" s="87">
        <v>10.200000000000001</v>
      </c>
      <c r="H72" s="93" t="s">
        <v>173</v>
      </c>
      <c r="I72" s="94">
        <v>4.8000000000000001E-2</v>
      </c>
      <c r="J72" s="94">
        <v>4.8500000000000008E-2</v>
      </c>
      <c r="K72" s="87">
        <v>1355000</v>
      </c>
      <c r="L72" s="107">
        <v>101.9834</v>
      </c>
      <c r="M72" s="87">
        <v>1381.8753899999999</v>
      </c>
      <c r="N72" s="80"/>
      <c r="O72" s="88">
        <v>6.3344240195703527E-4</v>
      </c>
      <c r="P72" s="88">
        <f>M72/'סכום נכסי הקרן'!$C$42</f>
        <v>3.7892067992235825E-4</v>
      </c>
    </row>
    <row r="73" spans="2:16">
      <c r="B73" s="86" t="s">
        <v>1468</v>
      </c>
      <c r="C73" s="80" t="s">
        <v>1469</v>
      </c>
      <c r="D73" s="80" t="s">
        <v>269</v>
      </c>
      <c r="E73" s="80"/>
      <c r="F73" s="106">
        <v>42887</v>
      </c>
      <c r="G73" s="87">
        <v>10.290000000000001</v>
      </c>
      <c r="H73" s="93" t="s">
        <v>173</v>
      </c>
      <c r="I73" s="94">
        <v>4.8000000000000001E-2</v>
      </c>
      <c r="J73" s="94">
        <v>4.8499999999999995E-2</v>
      </c>
      <c r="K73" s="87">
        <v>13174000</v>
      </c>
      <c r="L73" s="107">
        <v>101.581</v>
      </c>
      <c r="M73" s="87">
        <v>13382.280990000001</v>
      </c>
      <c r="N73" s="80"/>
      <c r="O73" s="88">
        <v>6.1343477677604299E-3</v>
      </c>
      <c r="P73" s="88">
        <f>M73/'סכום נכסי הקרן'!$C$42</f>
        <v>3.6695226272485033E-3</v>
      </c>
    </row>
    <row r="74" spans="2:16">
      <c r="B74" s="86" t="s">
        <v>1470</v>
      </c>
      <c r="C74" s="80" t="s">
        <v>1471</v>
      </c>
      <c r="D74" s="80" t="s">
        <v>269</v>
      </c>
      <c r="E74" s="80"/>
      <c r="F74" s="106">
        <v>42918</v>
      </c>
      <c r="G74" s="87">
        <v>10.37</v>
      </c>
      <c r="H74" s="93" t="s">
        <v>173</v>
      </c>
      <c r="I74" s="94">
        <v>4.8000000000000001E-2</v>
      </c>
      <c r="J74" s="94">
        <v>4.8499999999999995E-2</v>
      </c>
      <c r="K74" s="87">
        <v>115948000</v>
      </c>
      <c r="L74" s="107">
        <v>101.16630000000001</v>
      </c>
      <c r="M74" s="87">
        <v>117300.35967000001</v>
      </c>
      <c r="N74" s="80"/>
      <c r="O74" s="88">
        <v>5.3769697410841769E-2</v>
      </c>
      <c r="P74" s="88">
        <f>M74/'סכום נכסי הקרן'!$C$42</f>
        <v>3.2164645497662112E-2</v>
      </c>
    </row>
    <row r="75" spans="2:16">
      <c r="B75" s="86" t="s">
        <v>1472</v>
      </c>
      <c r="C75" s="80" t="s">
        <v>1473</v>
      </c>
      <c r="D75" s="80" t="s">
        <v>269</v>
      </c>
      <c r="E75" s="80"/>
      <c r="F75" s="106">
        <v>42949</v>
      </c>
      <c r="G75" s="87">
        <v>10.459999999999999</v>
      </c>
      <c r="H75" s="93" t="s">
        <v>173</v>
      </c>
      <c r="I75" s="94">
        <v>4.8000000000000001E-2</v>
      </c>
      <c r="J75" s="94">
        <v>4.8499999999999995E-2</v>
      </c>
      <c r="K75" s="87">
        <v>23562000</v>
      </c>
      <c r="L75" s="107">
        <v>100.78060000000001</v>
      </c>
      <c r="M75" s="87">
        <v>23745.9146</v>
      </c>
      <c r="N75" s="80"/>
      <c r="O75" s="88">
        <v>1.088496784134106E-2</v>
      </c>
      <c r="P75" s="88">
        <f>M75/'סכום נכסי הקרן'!$C$42</f>
        <v>6.5113093197283539E-3</v>
      </c>
    </row>
    <row r="76" spans="2:16">
      <c r="B76" s="86" t="s">
        <v>1474</v>
      </c>
      <c r="C76" s="80" t="s">
        <v>1475</v>
      </c>
      <c r="D76" s="80" t="s">
        <v>269</v>
      </c>
      <c r="E76" s="80"/>
      <c r="F76" s="106">
        <v>42979</v>
      </c>
      <c r="G76" s="87">
        <v>10.54</v>
      </c>
      <c r="H76" s="93" t="s">
        <v>173</v>
      </c>
      <c r="I76" s="94">
        <v>4.8000000000000001E-2</v>
      </c>
      <c r="J76" s="94">
        <v>4.8499999999999988E-2</v>
      </c>
      <c r="K76" s="87">
        <v>72355000</v>
      </c>
      <c r="L76" s="107">
        <v>100.4967</v>
      </c>
      <c r="M76" s="87">
        <v>72714.407919999998</v>
      </c>
      <c r="N76" s="80"/>
      <c r="O76" s="88">
        <v>3.3331796443475614E-2</v>
      </c>
      <c r="P76" s="88">
        <f>M76/'סכום נכסי הקרן'!$C$42</f>
        <v>1.9938840425545251E-2</v>
      </c>
    </row>
    <row r="77" spans="2:16">
      <c r="B77" s="86" t="s">
        <v>1476</v>
      </c>
      <c r="C77" s="80" t="s">
        <v>1477</v>
      </c>
      <c r="D77" s="80" t="s">
        <v>269</v>
      </c>
      <c r="E77" s="80"/>
      <c r="F77" s="106">
        <v>43040</v>
      </c>
      <c r="G77" s="87">
        <v>10.459999999999999</v>
      </c>
      <c r="H77" s="93" t="s">
        <v>173</v>
      </c>
      <c r="I77" s="94">
        <v>4.8000000000000001E-2</v>
      </c>
      <c r="J77" s="94">
        <v>4.8500000000000008E-2</v>
      </c>
      <c r="K77" s="87">
        <v>2502000</v>
      </c>
      <c r="L77" s="107">
        <v>101.9962</v>
      </c>
      <c r="M77" s="87">
        <v>2551.9446800000001</v>
      </c>
      <c r="N77" s="80"/>
      <c r="O77" s="88">
        <v>1.1697943095727887E-3</v>
      </c>
      <c r="P77" s="88">
        <f>M77/'סכום נכסי הקרן'!$C$42</f>
        <v>6.9976252581634363E-4</v>
      </c>
    </row>
    <row r="78" spans="2:16">
      <c r="B78" s="86" t="s">
        <v>1478</v>
      </c>
      <c r="C78" s="80" t="s">
        <v>1479</v>
      </c>
      <c r="D78" s="80" t="s">
        <v>269</v>
      </c>
      <c r="E78" s="80"/>
      <c r="F78" s="106">
        <v>43070</v>
      </c>
      <c r="G78" s="87">
        <v>10.54</v>
      </c>
      <c r="H78" s="93" t="s">
        <v>173</v>
      </c>
      <c r="I78" s="94">
        <v>4.8000000000000001E-2</v>
      </c>
      <c r="J78" s="94">
        <v>4.8500000000000008E-2</v>
      </c>
      <c r="K78" s="87">
        <v>2723000</v>
      </c>
      <c r="L78" s="107">
        <v>101.5938</v>
      </c>
      <c r="M78" s="87">
        <v>2766.39977</v>
      </c>
      <c r="N78" s="80"/>
      <c r="O78" s="88">
        <v>1.2680990831468459E-3</v>
      </c>
      <c r="P78" s="88">
        <f>M78/'סכום נכסי הקרן'!$C$42</f>
        <v>7.5856773293101018E-4</v>
      </c>
    </row>
    <row r="79" spans="2:16">
      <c r="B79" s="86" t="s">
        <v>1480</v>
      </c>
      <c r="C79" s="80" t="s">
        <v>1481</v>
      </c>
      <c r="D79" s="80" t="s">
        <v>269</v>
      </c>
      <c r="E79" s="80"/>
      <c r="F79" s="106">
        <v>43101</v>
      </c>
      <c r="G79" s="87">
        <v>10.620000000000001</v>
      </c>
      <c r="H79" s="93" t="s">
        <v>173</v>
      </c>
      <c r="I79" s="94">
        <v>4.8000000000000001E-2</v>
      </c>
      <c r="J79" s="94">
        <v>4.8500000000000008E-2</v>
      </c>
      <c r="K79" s="87">
        <v>48365000</v>
      </c>
      <c r="L79" s="107">
        <v>101.193</v>
      </c>
      <c r="M79" s="87">
        <v>48942.013659999997</v>
      </c>
      <c r="N79" s="80"/>
      <c r="O79" s="88">
        <v>2.2434690503754056E-2</v>
      </c>
      <c r="P79" s="88">
        <f>M79/'סכום נכסי הקרן'!$C$42</f>
        <v>1.3420270182839384E-2</v>
      </c>
    </row>
    <row r="80" spans="2:16">
      <c r="B80" s="86" t="s">
        <v>1482</v>
      </c>
      <c r="C80" s="80" t="s">
        <v>1483</v>
      </c>
      <c r="D80" s="80" t="s">
        <v>269</v>
      </c>
      <c r="E80" s="80"/>
      <c r="F80" s="106">
        <v>43132</v>
      </c>
      <c r="G80" s="87">
        <v>10.71</v>
      </c>
      <c r="H80" s="93" t="s">
        <v>173</v>
      </c>
      <c r="I80" s="94">
        <v>4.8000000000000001E-2</v>
      </c>
      <c r="J80" s="94">
        <v>4.8499999999999995E-2</v>
      </c>
      <c r="K80" s="87">
        <v>87680000</v>
      </c>
      <c r="L80" s="107">
        <v>100.7938</v>
      </c>
      <c r="M80" s="87">
        <v>88376.038220000002</v>
      </c>
      <c r="N80" s="80"/>
      <c r="O80" s="88">
        <v>4.0510982633190654E-2</v>
      </c>
      <c r="P80" s="88">
        <f>M80/'סכום נכסי הקרן'!$C$42</f>
        <v>2.4233377867136575E-2</v>
      </c>
    </row>
    <row r="81" spans="2:16">
      <c r="B81" s="86" t="s">
        <v>1484</v>
      </c>
      <c r="C81" s="80" t="s">
        <v>1485</v>
      </c>
      <c r="D81" s="80" t="s">
        <v>269</v>
      </c>
      <c r="E81" s="80"/>
      <c r="F81" s="106">
        <v>40057</v>
      </c>
      <c r="G81" s="87">
        <v>5.59</v>
      </c>
      <c r="H81" s="93" t="s">
        <v>173</v>
      </c>
      <c r="I81" s="94">
        <v>4.8000000000000001E-2</v>
      </c>
      <c r="J81" s="94">
        <v>4.8499999999999995E-2</v>
      </c>
      <c r="K81" s="87">
        <v>15840</v>
      </c>
      <c r="L81" s="107">
        <v>108.16889999999999</v>
      </c>
      <c r="M81" s="87">
        <v>17.136380000000003</v>
      </c>
      <c r="N81" s="80"/>
      <c r="O81" s="88">
        <v>7.8552015518913777E-6</v>
      </c>
      <c r="P81" s="88">
        <f>M81/'סכום נכסי הקרן'!$C$42</f>
        <v>4.6989249595131025E-6</v>
      </c>
    </row>
    <row r="82" spans="2:16">
      <c r="B82" s="86" t="s">
        <v>1486</v>
      </c>
      <c r="C82" s="80" t="s">
        <v>1487</v>
      </c>
      <c r="D82" s="80" t="s">
        <v>269</v>
      </c>
      <c r="E82" s="80"/>
      <c r="F82" s="106">
        <v>39600</v>
      </c>
      <c r="G82" s="87">
        <v>4.57</v>
      </c>
      <c r="H82" s="93" t="s">
        <v>173</v>
      </c>
      <c r="I82" s="94">
        <v>4.8000000000000001E-2</v>
      </c>
      <c r="J82" s="94">
        <v>4.87E-2</v>
      </c>
      <c r="K82" s="87">
        <v>4784054</v>
      </c>
      <c r="L82" s="107">
        <v>115.4721</v>
      </c>
      <c r="M82" s="87">
        <v>5520.2258200000006</v>
      </c>
      <c r="N82" s="80"/>
      <c r="O82" s="88">
        <v>2.5304344574557085E-3</v>
      </c>
      <c r="P82" s="88">
        <f>M82/'סכום נכסי הקרן'!$C$42</f>
        <v>1.5136876567715398E-3</v>
      </c>
    </row>
    <row r="83" spans="2:16">
      <c r="B83" s="86" t="s">
        <v>1488</v>
      </c>
      <c r="C83" s="80" t="s">
        <v>1489</v>
      </c>
      <c r="D83" s="80" t="s">
        <v>269</v>
      </c>
      <c r="E83" s="80"/>
      <c r="F83" s="106">
        <v>39965</v>
      </c>
      <c r="G83" s="87">
        <v>5.3299999999999992</v>
      </c>
      <c r="H83" s="93" t="s">
        <v>173</v>
      </c>
      <c r="I83" s="94">
        <v>4.8000000000000001E-2</v>
      </c>
      <c r="J83" s="94">
        <v>4.8500000000000008E-2</v>
      </c>
      <c r="K83" s="87">
        <v>7756077</v>
      </c>
      <c r="L83" s="107">
        <v>112.021</v>
      </c>
      <c r="M83" s="87">
        <v>8689.7188200000001</v>
      </c>
      <c r="N83" s="80"/>
      <c r="O83" s="88">
        <v>3.983308771185262E-3</v>
      </c>
      <c r="P83" s="88">
        <f>M83/'סכום נכסי הקרן'!$C$42</f>
        <v>2.3827866010469388E-3</v>
      </c>
    </row>
    <row r="84" spans="2:16">
      <c r="B84" s="86" t="s">
        <v>1490</v>
      </c>
      <c r="C84" s="80" t="s">
        <v>1491</v>
      </c>
      <c r="D84" s="80" t="s">
        <v>269</v>
      </c>
      <c r="E84" s="80"/>
      <c r="F84" s="106">
        <v>39995</v>
      </c>
      <c r="G84" s="87">
        <v>5.42</v>
      </c>
      <c r="H84" s="93" t="s">
        <v>173</v>
      </c>
      <c r="I84" s="94">
        <v>4.8000000000000001E-2</v>
      </c>
      <c r="J84" s="94">
        <v>4.8500000000000008E-2</v>
      </c>
      <c r="K84" s="87">
        <v>3571000</v>
      </c>
      <c r="L84" s="107">
        <v>111.15</v>
      </c>
      <c r="M84" s="87">
        <v>3969.4807099999998</v>
      </c>
      <c r="N84" s="80"/>
      <c r="O84" s="88">
        <v>1.8195833095084775E-3</v>
      </c>
      <c r="P84" s="88">
        <f>M84/'סכום נכסי הקרן'!$C$42</f>
        <v>1.0884616228471118E-3</v>
      </c>
    </row>
    <row r="85" spans="2:16">
      <c r="B85" s="86" t="s">
        <v>1492</v>
      </c>
      <c r="C85" s="80" t="s">
        <v>1493</v>
      </c>
      <c r="D85" s="80" t="s">
        <v>269</v>
      </c>
      <c r="E85" s="80"/>
      <c r="F85" s="106">
        <v>40027</v>
      </c>
      <c r="G85" s="87">
        <v>5.5000000000000009</v>
      </c>
      <c r="H85" s="93" t="s">
        <v>173</v>
      </c>
      <c r="I85" s="94">
        <v>4.8000000000000001E-2</v>
      </c>
      <c r="J85" s="94">
        <v>4.8499999999999995E-2</v>
      </c>
      <c r="K85" s="87">
        <v>5717141</v>
      </c>
      <c r="L85" s="107">
        <v>109.7388</v>
      </c>
      <c r="M85" s="87">
        <v>6274.4421299999995</v>
      </c>
      <c r="N85" s="80"/>
      <c r="O85" s="88">
        <v>2.8761621507476277E-3</v>
      </c>
      <c r="P85" s="88">
        <f>M85/'סכום נכסי הקרן'!$C$42</f>
        <v>1.7204994713981335E-3</v>
      </c>
    </row>
    <row r="86" spans="2:16">
      <c r="B86" s="86" t="s">
        <v>1494</v>
      </c>
      <c r="C86" s="80" t="s">
        <v>1495</v>
      </c>
      <c r="D86" s="80" t="s">
        <v>269</v>
      </c>
      <c r="E86" s="80"/>
      <c r="F86" s="106">
        <v>40179</v>
      </c>
      <c r="G86" s="87">
        <v>5.7900000000000009</v>
      </c>
      <c r="H86" s="93" t="s">
        <v>173</v>
      </c>
      <c r="I86" s="94">
        <v>4.8000000000000001E-2</v>
      </c>
      <c r="J86" s="94">
        <v>4.8500000000000008E-2</v>
      </c>
      <c r="K86" s="87">
        <v>2322000</v>
      </c>
      <c r="L86" s="107">
        <v>108.3017</v>
      </c>
      <c r="M86" s="87">
        <v>2514.7650699999999</v>
      </c>
      <c r="N86" s="80"/>
      <c r="O86" s="88">
        <v>1.1527514259432987E-3</v>
      </c>
      <c r="P86" s="88">
        <f>M86/'סכום נכסי הקרן'!$C$42</f>
        <v>6.8956759564941443E-4</v>
      </c>
    </row>
    <row r="87" spans="2:16">
      <c r="B87" s="86" t="s">
        <v>1496</v>
      </c>
      <c r="C87" s="80" t="s">
        <v>1497</v>
      </c>
      <c r="D87" s="80" t="s">
        <v>269</v>
      </c>
      <c r="E87" s="80"/>
      <c r="F87" s="106">
        <v>40210</v>
      </c>
      <c r="G87" s="87">
        <v>5.8699999999999992</v>
      </c>
      <c r="H87" s="93" t="s">
        <v>173</v>
      </c>
      <c r="I87" s="94">
        <v>4.8000000000000001E-2</v>
      </c>
      <c r="J87" s="94">
        <v>4.8499999999999995E-2</v>
      </c>
      <c r="K87" s="87">
        <v>5987000</v>
      </c>
      <c r="L87" s="107">
        <v>107.8747</v>
      </c>
      <c r="M87" s="87">
        <v>6458.4709000000003</v>
      </c>
      <c r="N87" s="80"/>
      <c r="O87" s="88">
        <v>2.9605197034919453E-3</v>
      </c>
      <c r="P87" s="88">
        <f>M87/'סכום נכסי הקרן'!$C$42</f>
        <v>1.7709615515236617E-3</v>
      </c>
    </row>
    <row r="88" spans="2:16">
      <c r="B88" s="86" t="s">
        <v>1498</v>
      </c>
      <c r="C88" s="80" t="s">
        <v>1499</v>
      </c>
      <c r="D88" s="80" t="s">
        <v>269</v>
      </c>
      <c r="E88" s="80"/>
      <c r="F88" s="106">
        <v>40238</v>
      </c>
      <c r="G88" s="87">
        <v>5.95</v>
      </c>
      <c r="H88" s="93" t="s">
        <v>173</v>
      </c>
      <c r="I88" s="94">
        <v>4.8000000000000001E-2</v>
      </c>
      <c r="J88" s="94">
        <v>4.8499999999999995E-2</v>
      </c>
      <c r="K88" s="87">
        <v>1288000</v>
      </c>
      <c r="L88" s="107">
        <v>108.1686</v>
      </c>
      <c r="M88" s="87">
        <v>1393.19481</v>
      </c>
      <c r="N88" s="80"/>
      <c r="O88" s="88">
        <v>6.3863114809539767E-4</v>
      </c>
      <c r="P88" s="88">
        <f>M88/'סכום נכסי הקרן'!$C$42</f>
        <v>3.820245504694173E-4</v>
      </c>
    </row>
    <row r="89" spans="2:16">
      <c r="B89" s="86" t="s">
        <v>1500</v>
      </c>
      <c r="C89" s="80" t="s">
        <v>1501</v>
      </c>
      <c r="D89" s="80" t="s">
        <v>269</v>
      </c>
      <c r="E89" s="80"/>
      <c r="F89" s="106">
        <v>40360</v>
      </c>
      <c r="G89" s="87">
        <v>6.1400000000000015</v>
      </c>
      <c r="H89" s="93" t="s">
        <v>173</v>
      </c>
      <c r="I89" s="94">
        <v>4.8000000000000001E-2</v>
      </c>
      <c r="J89" s="94">
        <v>4.8500000000000008E-2</v>
      </c>
      <c r="K89" s="87">
        <v>4867000</v>
      </c>
      <c r="L89" s="107">
        <v>107.8901</v>
      </c>
      <c r="M89" s="87">
        <v>5251.0135499999997</v>
      </c>
      <c r="N89" s="80"/>
      <c r="O89" s="88">
        <v>2.4070293601660703E-3</v>
      </c>
      <c r="P89" s="88">
        <f>M89/'סכום נכסי הקרן'!$C$42</f>
        <v>1.439867616896713E-3</v>
      </c>
    </row>
    <row r="90" spans="2:16">
      <c r="B90" s="86" t="s">
        <v>1502</v>
      </c>
      <c r="C90" s="80" t="s">
        <v>1503</v>
      </c>
      <c r="D90" s="80" t="s">
        <v>269</v>
      </c>
      <c r="E90" s="80"/>
      <c r="F90" s="106">
        <v>40422</v>
      </c>
      <c r="G90" s="87">
        <v>6.31</v>
      </c>
      <c r="H90" s="93" t="s">
        <v>173</v>
      </c>
      <c r="I90" s="94">
        <v>4.8000000000000001E-2</v>
      </c>
      <c r="J90" s="94">
        <v>4.8499999999999995E-2</v>
      </c>
      <c r="K90" s="87">
        <v>11362000</v>
      </c>
      <c r="L90" s="107">
        <v>106.2312</v>
      </c>
      <c r="M90" s="87">
        <v>12069.64789</v>
      </c>
      <c r="N90" s="80"/>
      <c r="O90" s="88">
        <v>5.5326455667013968E-3</v>
      </c>
      <c r="P90" s="88">
        <f>M90/'סכום נכסי הקרן'!$C$42</f>
        <v>3.3095887067662857E-3</v>
      </c>
    </row>
    <row r="91" spans="2:16">
      <c r="B91" s="86" t="s">
        <v>1504</v>
      </c>
      <c r="C91" s="80" t="s">
        <v>1505</v>
      </c>
      <c r="D91" s="80" t="s">
        <v>269</v>
      </c>
      <c r="E91" s="80"/>
      <c r="F91" s="106">
        <v>40483</v>
      </c>
      <c r="G91" s="87">
        <v>6.33</v>
      </c>
      <c r="H91" s="93" t="s">
        <v>173</v>
      </c>
      <c r="I91" s="94">
        <v>4.8000000000000001E-2</v>
      </c>
      <c r="J91" s="94">
        <v>4.8499999999999995E-2</v>
      </c>
      <c r="K91" s="87">
        <v>4769000</v>
      </c>
      <c r="L91" s="107">
        <v>107.1193</v>
      </c>
      <c r="M91" s="87">
        <v>5108.5241699999997</v>
      </c>
      <c r="N91" s="80"/>
      <c r="O91" s="88">
        <v>2.3417131849351267E-3</v>
      </c>
      <c r="P91" s="88">
        <f>M91/'סכום נכסי הקרן'!$C$42</f>
        <v>1.4007959515772263E-3</v>
      </c>
    </row>
    <row r="92" spans="2:16">
      <c r="B92" s="86" t="s">
        <v>1506</v>
      </c>
      <c r="C92" s="80" t="s">
        <v>1507</v>
      </c>
      <c r="D92" s="80" t="s">
        <v>269</v>
      </c>
      <c r="E92" s="80"/>
      <c r="F92" s="106">
        <v>40513</v>
      </c>
      <c r="G92" s="87">
        <v>6.41</v>
      </c>
      <c r="H92" s="93" t="s">
        <v>173</v>
      </c>
      <c r="I92" s="94">
        <v>4.8000000000000001E-2</v>
      </c>
      <c r="J92" s="94">
        <v>4.8499999999999995E-2</v>
      </c>
      <c r="K92" s="87">
        <v>6258000</v>
      </c>
      <c r="L92" s="107">
        <v>106.40179999999999</v>
      </c>
      <c r="M92" s="87">
        <v>6658.56466</v>
      </c>
      <c r="N92" s="80"/>
      <c r="O92" s="88">
        <v>3.0522413398046191E-3</v>
      </c>
      <c r="P92" s="88">
        <f>M92/'סכום נכסי הקרן'!$C$42</f>
        <v>1.825828773370214E-3</v>
      </c>
    </row>
    <row r="93" spans="2:16">
      <c r="B93" s="86" t="s">
        <v>1508</v>
      </c>
      <c r="C93" s="80" t="s">
        <v>1509</v>
      </c>
      <c r="D93" s="80" t="s">
        <v>269</v>
      </c>
      <c r="E93" s="80"/>
      <c r="F93" s="106">
        <v>40544</v>
      </c>
      <c r="G93" s="87">
        <v>6.4899999999999984</v>
      </c>
      <c r="H93" s="93" t="s">
        <v>173</v>
      </c>
      <c r="I93" s="94">
        <v>4.8000000000000001E-2</v>
      </c>
      <c r="J93" s="94">
        <v>4.8499999999999995E-2</v>
      </c>
      <c r="K93" s="87">
        <v>3197000</v>
      </c>
      <c r="L93" s="107">
        <v>105.8847</v>
      </c>
      <c r="M93" s="87">
        <v>3385.13445</v>
      </c>
      <c r="N93" s="80"/>
      <c r="O93" s="88">
        <v>1.5517229067633282E-3</v>
      </c>
      <c r="P93" s="88">
        <f>M93/'סכום נכסי הקרן'!$C$42</f>
        <v>9.2822946027181093E-4</v>
      </c>
    </row>
    <row r="94" spans="2:16">
      <c r="B94" s="86" t="s">
        <v>1510</v>
      </c>
      <c r="C94" s="80" t="s">
        <v>1511</v>
      </c>
      <c r="D94" s="80" t="s">
        <v>269</v>
      </c>
      <c r="E94" s="80"/>
      <c r="F94" s="106">
        <v>40603</v>
      </c>
      <c r="G94" s="87">
        <v>6.6599999999999993</v>
      </c>
      <c r="H94" s="93" t="s">
        <v>173</v>
      </c>
      <c r="I94" s="94">
        <v>4.8000000000000001E-2</v>
      </c>
      <c r="J94" s="94">
        <v>4.8499999999999995E-2</v>
      </c>
      <c r="K94" s="87">
        <v>99173000</v>
      </c>
      <c r="L94" s="107">
        <v>104.44710000000001</v>
      </c>
      <c r="M94" s="87">
        <v>103584.21231</v>
      </c>
      <c r="N94" s="80"/>
      <c r="O94" s="88">
        <v>4.7482307540388222E-2</v>
      </c>
      <c r="P94" s="88">
        <f>M94/'סכום נכסי הקרן'!$C$42</f>
        <v>2.8403574187486697E-2</v>
      </c>
    </row>
    <row r="95" spans="2:16">
      <c r="B95" s="86" t="s">
        <v>1512</v>
      </c>
      <c r="C95" s="80" t="s">
        <v>1513</v>
      </c>
      <c r="D95" s="80" t="s">
        <v>269</v>
      </c>
      <c r="E95" s="80"/>
      <c r="F95" s="106">
        <v>40664</v>
      </c>
      <c r="G95" s="87">
        <v>6.67</v>
      </c>
      <c r="H95" s="93" t="s">
        <v>173</v>
      </c>
      <c r="I95" s="94">
        <v>4.8000000000000001E-2</v>
      </c>
      <c r="J95" s="94">
        <v>4.8500000000000015E-2</v>
      </c>
      <c r="K95" s="87">
        <v>138000</v>
      </c>
      <c r="L95" s="107">
        <v>105.6003</v>
      </c>
      <c r="M95" s="87">
        <v>145.72828000000001</v>
      </c>
      <c r="N95" s="80"/>
      <c r="O95" s="88">
        <v>6.6800865247529587E-5</v>
      </c>
      <c r="P95" s="88">
        <f>M95/'סכום נכסי הקרן'!$C$42</f>
        <v>3.9959796187929654E-5</v>
      </c>
    </row>
    <row r="96" spans="2:16">
      <c r="B96" s="86" t="s">
        <v>1514</v>
      </c>
      <c r="C96" s="80" t="s">
        <v>1515</v>
      </c>
      <c r="D96" s="80" t="s">
        <v>269</v>
      </c>
      <c r="E96" s="80"/>
      <c r="F96" s="106">
        <v>40756</v>
      </c>
      <c r="G96" s="87">
        <v>6.92</v>
      </c>
      <c r="H96" s="93" t="s">
        <v>173</v>
      </c>
      <c r="I96" s="94">
        <v>4.8000000000000001E-2</v>
      </c>
      <c r="J96" s="94">
        <v>4.8499999999999995E-2</v>
      </c>
      <c r="K96" s="87">
        <v>71597000</v>
      </c>
      <c r="L96" s="107">
        <v>102.843</v>
      </c>
      <c r="M96" s="87">
        <v>73632.346650000007</v>
      </c>
      <c r="N96" s="80"/>
      <c r="O96" s="88">
        <v>3.3752573394992637E-2</v>
      </c>
      <c r="P96" s="88">
        <f>M96/'סכום נכסי הקרן'!$C$42</f>
        <v>2.0190546165596582E-2</v>
      </c>
    </row>
    <row r="97" spans="2:16">
      <c r="B97" s="86" t="s">
        <v>1516</v>
      </c>
      <c r="C97" s="80" t="s">
        <v>1517</v>
      </c>
      <c r="D97" s="80" t="s">
        <v>269</v>
      </c>
      <c r="E97" s="80"/>
      <c r="F97" s="106">
        <v>40848</v>
      </c>
      <c r="G97" s="87">
        <v>6.9999999999999991</v>
      </c>
      <c r="H97" s="93" t="s">
        <v>173</v>
      </c>
      <c r="I97" s="94">
        <v>4.8000000000000001E-2</v>
      </c>
      <c r="J97" s="94">
        <v>4.8499999999999995E-2</v>
      </c>
      <c r="K97" s="87">
        <v>206678000</v>
      </c>
      <c r="L97" s="107">
        <v>104.07210000000001</v>
      </c>
      <c r="M97" s="87">
        <v>215094.26158000002</v>
      </c>
      <c r="N97" s="80"/>
      <c r="O97" s="88">
        <v>9.8597765535436643E-2</v>
      </c>
      <c r="P97" s="88">
        <f>M97/'סכום נכסי הקרן'!$C$42</f>
        <v>5.8980472794505148E-2</v>
      </c>
    </row>
    <row r="98" spans="2:16">
      <c r="B98" s="86" t="s">
        <v>1518</v>
      </c>
      <c r="C98" s="80" t="s">
        <v>1519</v>
      </c>
      <c r="D98" s="80" t="s">
        <v>269</v>
      </c>
      <c r="E98" s="80"/>
      <c r="F98" s="106">
        <v>40940</v>
      </c>
      <c r="G98" s="87">
        <v>7.26</v>
      </c>
      <c r="H98" s="93" t="s">
        <v>173</v>
      </c>
      <c r="I98" s="94">
        <v>4.8000000000000001E-2</v>
      </c>
      <c r="J98" s="94">
        <v>4.8499999999999995E-2</v>
      </c>
      <c r="K98" s="87">
        <v>258650000</v>
      </c>
      <c r="L98" s="107">
        <v>102.85550000000001</v>
      </c>
      <c r="M98" s="87">
        <v>266035.83277000004</v>
      </c>
      <c r="N98" s="80"/>
      <c r="O98" s="88">
        <v>0.12194903978749415</v>
      </c>
      <c r="P98" s="88">
        <f>M98/'סכום נכסי הקרן'!$C$42</f>
        <v>7.2949036770181733E-2</v>
      </c>
    </row>
    <row r="99" spans="2:16">
      <c r="B99" s="86" t="s">
        <v>1520</v>
      </c>
      <c r="C99" s="80" t="s">
        <v>1521</v>
      </c>
      <c r="D99" s="80" t="s">
        <v>269</v>
      </c>
      <c r="E99" s="80"/>
      <c r="F99" s="106">
        <v>40969</v>
      </c>
      <c r="G99" s="87">
        <v>7.34</v>
      </c>
      <c r="H99" s="93" t="s">
        <v>173</v>
      </c>
      <c r="I99" s="94">
        <v>4.8000000000000001E-2</v>
      </c>
      <c r="J99" s="94">
        <v>4.8499999999999995E-2</v>
      </c>
      <c r="K99" s="87">
        <v>146134000</v>
      </c>
      <c r="L99" s="107">
        <v>102.4268</v>
      </c>
      <c r="M99" s="87">
        <v>149685.79574</v>
      </c>
      <c r="N99" s="80"/>
      <c r="O99" s="88">
        <v>6.8614963895113415E-2</v>
      </c>
      <c r="P99" s="88">
        <f>M99/'סכום נכסי הקרן'!$C$42</f>
        <v>4.1044976925538879E-2</v>
      </c>
    </row>
    <row r="100" spans="2:16">
      <c r="B100" s="86" t="s">
        <v>1522</v>
      </c>
      <c r="C100" s="80">
        <v>8789</v>
      </c>
      <c r="D100" s="80" t="s">
        <v>269</v>
      </c>
      <c r="E100" s="80"/>
      <c r="F100" s="106">
        <v>41000</v>
      </c>
      <c r="G100" s="87">
        <v>7.2500000000000009</v>
      </c>
      <c r="H100" s="93" t="s">
        <v>173</v>
      </c>
      <c r="I100" s="94">
        <v>4.8000000000000001E-2</v>
      </c>
      <c r="J100" s="94">
        <v>4.8500000000000008E-2</v>
      </c>
      <c r="K100" s="87">
        <v>84207000</v>
      </c>
      <c r="L100" s="107">
        <v>104.48520000000001</v>
      </c>
      <c r="M100" s="87">
        <v>87983.741829999999</v>
      </c>
      <c r="N100" s="80"/>
      <c r="O100" s="88">
        <v>4.0331156601582492E-2</v>
      </c>
      <c r="P100" s="88">
        <f>M100/'סכום נכסי הקרן'!$C$42</f>
        <v>2.4125807230952159E-2</v>
      </c>
    </row>
    <row r="101" spans="2:16">
      <c r="B101" s="86" t="s">
        <v>1523</v>
      </c>
      <c r="C101" s="80" t="s">
        <v>1524</v>
      </c>
      <c r="D101" s="80" t="s">
        <v>269</v>
      </c>
      <c r="E101" s="80"/>
      <c r="F101" s="106">
        <v>41640</v>
      </c>
      <c r="G101" s="87">
        <v>8.43</v>
      </c>
      <c r="H101" s="93" t="s">
        <v>173</v>
      </c>
      <c r="I101" s="94">
        <v>4.8000000000000001E-2</v>
      </c>
      <c r="J101" s="94">
        <v>4.8499999999999995E-2</v>
      </c>
      <c r="K101" s="87">
        <v>1888000</v>
      </c>
      <c r="L101" s="107">
        <v>101.182</v>
      </c>
      <c r="M101" s="87">
        <v>1910.316</v>
      </c>
      <c r="N101" s="80"/>
      <c r="O101" s="88">
        <v>8.7567603004852414E-4</v>
      </c>
      <c r="P101" s="88">
        <f>M101/'סכום נכסי הקרן'!$C$42</f>
        <v>5.2382309058022938E-4</v>
      </c>
    </row>
    <row r="105" spans="2:16">
      <c r="B105" s="95" t="s">
        <v>121</v>
      </c>
    </row>
    <row r="106" spans="2:16">
      <c r="B106" s="95" t="s">
        <v>246</v>
      </c>
    </row>
    <row r="107" spans="2:16">
      <c r="B107" s="95" t="s">
        <v>254</v>
      </c>
    </row>
  </sheetData>
  <sheetProtection sheet="1" objects="1" scenarios="1"/>
  <mergeCells count="2">
    <mergeCell ref="B6:P6"/>
    <mergeCell ref="B7:P7"/>
  </mergeCells>
  <phoneticPr fontId="6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6" t="s">
        <v>188</v>
      </c>
      <c r="C1" s="78" t="s" vm="1">
        <v>264</v>
      </c>
    </row>
    <row r="2" spans="2:65">
      <c r="B2" s="56" t="s">
        <v>187</v>
      </c>
      <c r="C2" s="78" t="s">
        <v>265</v>
      </c>
    </row>
    <row r="3" spans="2:65">
      <c r="B3" s="56" t="s">
        <v>189</v>
      </c>
      <c r="C3" s="78" t="s">
        <v>266</v>
      </c>
    </row>
    <row r="4" spans="2:65">
      <c r="B4" s="56" t="s">
        <v>190</v>
      </c>
      <c r="C4" s="78">
        <v>2207</v>
      </c>
    </row>
    <row r="6" spans="2:65" ht="26.25" customHeight="1">
      <c r="B6" s="211" t="s">
        <v>219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3"/>
    </row>
    <row r="7" spans="2:65" ht="26.25" customHeight="1">
      <c r="B7" s="211" t="s">
        <v>96</v>
      </c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3"/>
    </row>
    <row r="8" spans="2:65" s="3" customFormat="1" ht="78.75">
      <c r="B8" s="22" t="s">
        <v>125</v>
      </c>
      <c r="C8" s="30" t="s">
        <v>48</v>
      </c>
      <c r="D8" s="30" t="s">
        <v>127</v>
      </c>
      <c r="E8" s="30" t="s">
        <v>126</v>
      </c>
      <c r="F8" s="30" t="s">
        <v>68</v>
      </c>
      <c r="G8" s="30" t="s">
        <v>15</v>
      </c>
      <c r="H8" s="30" t="s">
        <v>69</v>
      </c>
      <c r="I8" s="30" t="s">
        <v>111</v>
      </c>
      <c r="J8" s="30" t="s">
        <v>18</v>
      </c>
      <c r="K8" s="30" t="s">
        <v>110</v>
      </c>
      <c r="L8" s="30" t="s">
        <v>17</v>
      </c>
      <c r="M8" s="71" t="s">
        <v>19</v>
      </c>
      <c r="N8" s="30" t="s">
        <v>248</v>
      </c>
      <c r="O8" s="30" t="s">
        <v>247</v>
      </c>
      <c r="P8" s="30" t="s">
        <v>119</v>
      </c>
      <c r="Q8" s="30" t="s">
        <v>62</v>
      </c>
      <c r="R8" s="30" t="s">
        <v>191</v>
      </c>
      <c r="S8" s="31" t="s">
        <v>193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255</v>
      </c>
      <c r="O9" s="32"/>
      <c r="P9" s="32" t="s">
        <v>251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122</v>
      </c>
      <c r="R10" s="20" t="s">
        <v>123</v>
      </c>
      <c r="S10" s="20" t="s">
        <v>194</v>
      </c>
      <c r="T10" s="5"/>
      <c r="BJ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J11" s="1"/>
      <c r="BM11" s="1"/>
    </row>
    <row r="12" spans="2:65" ht="20.25" customHeight="1">
      <c r="B12" s="95" t="s">
        <v>263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65">
      <c r="B13" s="95" t="s">
        <v>121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65">
      <c r="B14" s="95" t="s">
        <v>246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65">
      <c r="B15" s="95" t="s">
        <v>254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3"/>
      <c r="D398" s="1"/>
      <c r="E398" s="1"/>
      <c r="F398" s="1"/>
    </row>
    <row r="399" spans="2:6">
      <c r="B399" s="43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6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>
      <pane ySplit="10" topLeftCell="A11" activePane="bottomLeft" state="frozen"/>
      <selection pane="bottomLeft" activeCell="C17" sqref="C17"/>
    </sheetView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3.140625" style="1" bestFit="1" customWidth="1"/>
    <col min="15" max="15" width="7.28515625" style="1" bestFit="1" customWidth="1"/>
    <col min="16" max="16" width="10.140625" style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6" t="s">
        <v>188</v>
      </c>
      <c r="C1" s="78" t="s" vm="1">
        <v>264</v>
      </c>
    </row>
    <row r="2" spans="2:81">
      <c r="B2" s="56" t="s">
        <v>187</v>
      </c>
      <c r="C2" s="78" t="s">
        <v>265</v>
      </c>
    </row>
    <row r="3" spans="2:81">
      <c r="B3" s="56" t="s">
        <v>189</v>
      </c>
      <c r="C3" s="78" t="s">
        <v>266</v>
      </c>
    </row>
    <row r="4" spans="2:81">
      <c r="B4" s="56" t="s">
        <v>190</v>
      </c>
      <c r="C4" s="78">
        <v>2207</v>
      </c>
    </row>
    <row r="6" spans="2:81" ht="26.25" customHeight="1">
      <c r="B6" s="211" t="s">
        <v>219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3"/>
    </row>
    <row r="7" spans="2:81" ht="26.25" customHeight="1">
      <c r="B7" s="211" t="s">
        <v>97</v>
      </c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3"/>
    </row>
    <row r="8" spans="2:81" s="3" customFormat="1" ht="78.75">
      <c r="B8" s="22" t="s">
        <v>125</v>
      </c>
      <c r="C8" s="30" t="s">
        <v>48</v>
      </c>
      <c r="D8" s="30" t="s">
        <v>127</v>
      </c>
      <c r="E8" s="30" t="s">
        <v>126</v>
      </c>
      <c r="F8" s="30" t="s">
        <v>68</v>
      </c>
      <c r="G8" s="30" t="s">
        <v>15</v>
      </c>
      <c r="H8" s="30" t="s">
        <v>69</v>
      </c>
      <c r="I8" s="30" t="s">
        <v>111</v>
      </c>
      <c r="J8" s="30" t="s">
        <v>18</v>
      </c>
      <c r="K8" s="30" t="s">
        <v>110</v>
      </c>
      <c r="L8" s="30" t="s">
        <v>17</v>
      </c>
      <c r="M8" s="71" t="s">
        <v>19</v>
      </c>
      <c r="N8" s="71" t="s">
        <v>248</v>
      </c>
      <c r="O8" s="30" t="s">
        <v>247</v>
      </c>
      <c r="P8" s="30" t="s">
        <v>119</v>
      </c>
      <c r="Q8" s="30" t="s">
        <v>62</v>
      </c>
      <c r="R8" s="30" t="s">
        <v>191</v>
      </c>
      <c r="S8" s="31" t="s">
        <v>193</v>
      </c>
      <c r="U8" s="1"/>
      <c r="BZ8" s="1"/>
    </row>
    <row r="9" spans="2:81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255</v>
      </c>
      <c r="O9" s="32"/>
      <c r="P9" s="32" t="s">
        <v>251</v>
      </c>
      <c r="Q9" s="32" t="s">
        <v>20</v>
      </c>
      <c r="R9" s="32" t="s">
        <v>20</v>
      </c>
      <c r="S9" s="33" t="s">
        <v>20</v>
      </c>
      <c r="BZ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122</v>
      </c>
      <c r="R10" s="20" t="s">
        <v>123</v>
      </c>
      <c r="S10" s="20" t="s">
        <v>194</v>
      </c>
      <c r="T10" s="5"/>
      <c r="BZ10" s="1"/>
    </row>
    <row r="11" spans="2:81" s="133" customFormat="1" ht="18" customHeight="1">
      <c r="B11" s="108" t="s">
        <v>54</v>
      </c>
      <c r="C11" s="98"/>
      <c r="D11" s="98"/>
      <c r="E11" s="98"/>
      <c r="F11" s="98"/>
      <c r="G11" s="98"/>
      <c r="H11" s="98"/>
      <c r="I11" s="98"/>
      <c r="J11" s="102">
        <v>6.9116682726136078</v>
      </c>
      <c r="K11" s="98"/>
      <c r="L11" s="98"/>
      <c r="M11" s="103">
        <v>1.9212283008409485E-2</v>
      </c>
      <c r="N11" s="100"/>
      <c r="O11" s="102"/>
      <c r="P11" s="100">
        <v>47215.684030000004</v>
      </c>
      <c r="Q11" s="98"/>
      <c r="R11" s="103">
        <v>1</v>
      </c>
      <c r="S11" s="103">
        <f>P11/'סכום נכסי הקרן'!$C$42</f>
        <v>1.2946897545984109E-2</v>
      </c>
      <c r="T11" s="136"/>
      <c r="BZ11" s="134"/>
      <c r="CC11" s="134"/>
    </row>
    <row r="12" spans="2:81" s="134" customFormat="1" ht="17.25" customHeight="1">
      <c r="B12" s="109" t="s">
        <v>242</v>
      </c>
      <c r="C12" s="82"/>
      <c r="D12" s="82"/>
      <c r="E12" s="82"/>
      <c r="F12" s="82"/>
      <c r="G12" s="82"/>
      <c r="H12" s="82"/>
      <c r="I12" s="82"/>
      <c r="J12" s="92">
        <v>6.8886836872860284</v>
      </c>
      <c r="K12" s="82"/>
      <c r="L12" s="82"/>
      <c r="M12" s="91">
        <v>1.7810178529105422E-2</v>
      </c>
      <c r="N12" s="90"/>
      <c r="O12" s="92"/>
      <c r="P12" s="90">
        <v>44842.771609999996</v>
      </c>
      <c r="Q12" s="82"/>
      <c r="R12" s="91">
        <v>0.94974313157271428</v>
      </c>
      <c r="S12" s="91">
        <f>P12/'סכום נכסי הקרן'!$C$42</f>
        <v>1.2296227019474037E-2</v>
      </c>
    </row>
    <row r="13" spans="2:81" s="134" customFormat="1">
      <c r="B13" s="110" t="s">
        <v>63</v>
      </c>
      <c r="C13" s="82"/>
      <c r="D13" s="82"/>
      <c r="E13" s="82"/>
      <c r="F13" s="82"/>
      <c r="G13" s="82"/>
      <c r="H13" s="82"/>
      <c r="I13" s="82"/>
      <c r="J13" s="92">
        <v>7.6457306247102617</v>
      </c>
      <c r="K13" s="82"/>
      <c r="L13" s="82"/>
      <c r="M13" s="91">
        <v>1.260206431480365E-2</v>
      </c>
      <c r="N13" s="90"/>
      <c r="O13" s="92"/>
      <c r="P13" s="90">
        <v>29607.855299999996</v>
      </c>
      <c r="Q13" s="82"/>
      <c r="R13" s="91">
        <v>0.62707669936938104</v>
      </c>
      <c r="S13" s="91">
        <f>P13/'סכום נכסי הקרן'!$C$42</f>
        <v>8.1186977802092542E-3</v>
      </c>
    </row>
    <row r="14" spans="2:81" s="134" customFormat="1">
      <c r="B14" s="111" t="s">
        <v>1525</v>
      </c>
      <c r="C14" s="80" t="s">
        <v>1526</v>
      </c>
      <c r="D14" s="93" t="s">
        <v>1527</v>
      </c>
      <c r="E14" s="80" t="s">
        <v>1528</v>
      </c>
      <c r="F14" s="93" t="s">
        <v>637</v>
      </c>
      <c r="G14" s="80" t="s">
        <v>303</v>
      </c>
      <c r="H14" s="80" t="s">
        <v>304</v>
      </c>
      <c r="I14" s="106">
        <v>39076</v>
      </c>
      <c r="J14" s="89">
        <v>9.01</v>
      </c>
      <c r="K14" s="93" t="s">
        <v>173</v>
      </c>
      <c r="L14" s="94">
        <v>4.9000000000000002E-2</v>
      </c>
      <c r="M14" s="88">
        <v>1.3999999999999999E-2</v>
      </c>
      <c r="N14" s="87">
        <v>2339669</v>
      </c>
      <c r="O14" s="89">
        <v>161.75</v>
      </c>
      <c r="P14" s="87">
        <v>3784.4144100000003</v>
      </c>
      <c r="Q14" s="88">
        <v>1.1918261572986535E-3</v>
      </c>
      <c r="R14" s="88">
        <v>8.0151637909035706E-2</v>
      </c>
      <c r="S14" s="88">
        <f>P14/'סכום נכסי הקרן'!$C$42</f>
        <v>1.0377150441511014E-3</v>
      </c>
    </row>
    <row r="15" spans="2:81" s="134" customFormat="1">
      <c r="B15" s="111" t="s">
        <v>1529</v>
      </c>
      <c r="C15" s="80" t="s">
        <v>1530</v>
      </c>
      <c r="D15" s="93" t="s">
        <v>1527</v>
      </c>
      <c r="E15" s="80" t="s">
        <v>1528</v>
      </c>
      <c r="F15" s="93" t="s">
        <v>637</v>
      </c>
      <c r="G15" s="80" t="s">
        <v>303</v>
      </c>
      <c r="H15" s="80" t="s">
        <v>304</v>
      </c>
      <c r="I15" s="106">
        <v>42639</v>
      </c>
      <c r="J15" s="89">
        <v>11.67</v>
      </c>
      <c r="K15" s="93" t="s">
        <v>173</v>
      </c>
      <c r="L15" s="94">
        <v>4.0999999999999995E-2</v>
      </c>
      <c r="M15" s="88">
        <v>2.2499999999999999E-2</v>
      </c>
      <c r="N15" s="87">
        <v>7868895.0300000003</v>
      </c>
      <c r="O15" s="89">
        <v>128.41999999999999</v>
      </c>
      <c r="P15" s="87">
        <v>10105.23539</v>
      </c>
      <c r="Q15" s="88">
        <v>2.0934650281351445E-3</v>
      </c>
      <c r="R15" s="88">
        <v>0.21402285273637703</v>
      </c>
      <c r="S15" s="88">
        <f>P15/'סכום נכסי הקרן'!$C$42</f>
        <v>2.7709319468771183E-3</v>
      </c>
    </row>
    <row r="16" spans="2:81" s="134" customFormat="1">
      <c r="B16" s="111" t="s">
        <v>1531</v>
      </c>
      <c r="C16" s="80" t="s">
        <v>1532</v>
      </c>
      <c r="D16" s="93" t="s">
        <v>1527</v>
      </c>
      <c r="E16" s="80" t="s">
        <v>1533</v>
      </c>
      <c r="F16" s="93" t="s">
        <v>480</v>
      </c>
      <c r="G16" s="80" t="s">
        <v>303</v>
      </c>
      <c r="H16" s="80" t="s">
        <v>304</v>
      </c>
      <c r="I16" s="106">
        <v>38918</v>
      </c>
      <c r="J16" s="89">
        <v>1.7099999999999997</v>
      </c>
      <c r="K16" s="93" t="s">
        <v>173</v>
      </c>
      <c r="L16" s="94">
        <v>0.05</v>
      </c>
      <c r="M16" s="88">
        <v>-8.9999999999999998E-4</v>
      </c>
      <c r="N16" s="87">
        <v>6221.93</v>
      </c>
      <c r="O16" s="89">
        <v>127.92</v>
      </c>
      <c r="P16" s="87">
        <v>7.9591000000000003</v>
      </c>
      <c r="Q16" s="88">
        <v>2.4919916532159552E-4</v>
      </c>
      <c r="R16" s="88">
        <v>1.685689864186428E-4</v>
      </c>
      <c r="S16" s="88">
        <f>P16/'סכום נכסי הקרן'!$C$42</f>
        <v>2.182445396592555E-6</v>
      </c>
    </row>
    <row r="17" spans="2:19" s="134" customFormat="1">
      <c r="B17" s="111" t="s">
        <v>1534</v>
      </c>
      <c r="C17" s="80" t="s">
        <v>1535</v>
      </c>
      <c r="D17" s="93" t="s">
        <v>1527</v>
      </c>
      <c r="E17" s="80" t="s">
        <v>1536</v>
      </c>
      <c r="F17" s="93" t="s">
        <v>637</v>
      </c>
      <c r="G17" s="80" t="s">
        <v>303</v>
      </c>
      <c r="H17" s="80" t="s">
        <v>169</v>
      </c>
      <c r="I17" s="106">
        <v>42796</v>
      </c>
      <c r="J17" s="89">
        <v>8.6000000000000014</v>
      </c>
      <c r="K17" s="93" t="s">
        <v>173</v>
      </c>
      <c r="L17" s="94">
        <v>2.1400000000000002E-2</v>
      </c>
      <c r="M17" s="88">
        <v>1.3800000000000002E-2</v>
      </c>
      <c r="N17" s="87">
        <v>3124000</v>
      </c>
      <c r="O17" s="89">
        <v>106.99</v>
      </c>
      <c r="P17" s="87">
        <v>3342.3676700000001</v>
      </c>
      <c r="Q17" s="88">
        <v>1.2031766328000432E-2</v>
      </c>
      <c r="R17" s="88">
        <v>7.0789351857664912E-2</v>
      </c>
      <c r="S17" s="88">
        <f>P17/'סכום נכסי הקרן'!$C$42</f>
        <v>9.1650248584780743E-4</v>
      </c>
    </row>
    <row r="18" spans="2:19" s="134" customFormat="1">
      <c r="B18" s="111" t="s">
        <v>1537</v>
      </c>
      <c r="C18" s="80" t="s">
        <v>1538</v>
      </c>
      <c r="D18" s="93" t="s">
        <v>1527</v>
      </c>
      <c r="E18" s="80" t="s">
        <v>387</v>
      </c>
      <c r="F18" s="93" t="s">
        <v>388</v>
      </c>
      <c r="G18" s="80" t="s">
        <v>328</v>
      </c>
      <c r="H18" s="80" t="s">
        <v>304</v>
      </c>
      <c r="I18" s="106">
        <v>39856</v>
      </c>
      <c r="J18" s="89">
        <v>1.7800000000000002</v>
      </c>
      <c r="K18" s="93" t="s">
        <v>173</v>
      </c>
      <c r="L18" s="94">
        <v>6.8499999999999991E-2</v>
      </c>
      <c r="M18" s="88">
        <v>5.8999999999999999E-3</v>
      </c>
      <c r="N18" s="87">
        <v>843900</v>
      </c>
      <c r="O18" s="89">
        <v>125.15</v>
      </c>
      <c r="P18" s="87">
        <v>1056.1408799999999</v>
      </c>
      <c r="Q18" s="88">
        <v>1.6709203624980448E-3</v>
      </c>
      <c r="R18" s="88">
        <v>2.2368433322472823E-2</v>
      </c>
      <c r="S18" s="88">
        <f>P18/'סכום נכסי הקרן'!$C$42</f>
        <v>2.8960181449023254E-4</v>
      </c>
    </row>
    <row r="19" spans="2:19" s="134" customFormat="1">
      <c r="B19" s="111" t="s">
        <v>1539</v>
      </c>
      <c r="C19" s="80" t="s">
        <v>1540</v>
      </c>
      <c r="D19" s="93" t="s">
        <v>1527</v>
      </c>
      <c r="E19" s="80" t="s">
        <v>387</v>
      </c>
      <c r="F19" s="93" t="s">
        <v>388</v>
      </c>
      <c r="G19" s="80" t="s">
        <v>348</v>
      </c>
      <c r="H19" s="80" t="s">
        <v>169</v>
      </c>
      <c r="I19" s="106">
        <v>42935</v>
      </c>
      <c r="J19" s="89">
        <v>3.27</v>
      </c>
      <c r="K19" s="93" t="s">
        <v>173</v>
      </c>
      <c r="L19" s="94">
        <v>0.06</v>
      </c>
      <c r="M19" s="88">
        <v>4.1000000000000003E-3</v>
      </c>
      <c r="N19" s="87">
        <v>3130000</v>
      </c>
      <c r="O19" s="89">
        <v>126.02</v>
      </c>
      <c r="P19" s="87">
        <v>3944.4259900000002</v>
      </c>
      <c r="Q19" s="88">
        <v>8.4577478216011238E-4</v>
      </c>
      <c r="R19" s="88">
        <v>8.3540587646549438E-2</v>
      </c>
      <c r="S19" s="88">
        <f>P19/'סכום נכסי הקרן'!$C$42</f>
        <v>1.0815914291911813E-3</v>
      </c>
    </row>
    <row r="20" spans="2:19" s="134" customFormat="1">
      <c r="B20" s="111" t="s">
        <v>1541</v>
      </c>
      <c r="C20" s="80" t="s">
        <v>1542</v>
      </c>
      <c r="D20" s="93" t="s">
        <v>1527</v>
      </c>
      <c r="E20" s="80" t="s">
        <v>1543</v>
      </c>
      <c r="F20" s="93" t="s">
        <v>637</v>
      </c>
      <c r="G20" s="80" t="s">
        <v>348</v>
      </c>
      <c r="H20" s="80" t="s">
        <v>304</v>
      </c>
      <c r="I20" s="106">
        <v>39350</v>
      </c>
      <c r="J20" s="89">
        <v>4.6100000000000003</v>
      </c>
      <c r="K20" s="93" t="s">
        <v>173</v>
      </c>
      <c r="L20" s="94">
        <v>5.5999999999999994E-2</v>
      </c>
      <c r="M20" s="88">
        <v>5.0000000000000001E-3</v>
      </c>
      <c r="N20" s="87">
        <v>828825.87</v>
      </c>
      <c r="O20" s="89">
        <v>151.37</v>
      </c>
      <c r="P20" s="87">
        <v>1254.5936799999999</v>
      </c>
      <c r="Q20" s="88">
        <v>9.3657501661043832E-4</v>
      </c>
      <c r="R20" s="88">
        <v>2.6571545150184703E-2</v>
      </c>
      <c r="S20" s="88">
        <f>P20/'סכום נכסי הקרן'!$C$42</f>
        <v>3.440190726979323E-4</v>
      </c>
    </row>
    <row r="21" spans="2:19" s="134" customFormat="1">
      <c r="B21" s="111" t="s">
        <v>1544</v>
      </c>
      <c r="C21" s="80" t="s">
        <v>1545</v>
      </c>
      <c r="D21" s="93" t="s">
        <v>1527</v>
      </c>
      <c r="E21" s="80" t="s">
        <v>322</v>
      </c>
      <c r="F21" s="93" t="s">
        <v>308</v>
      </c>
      <c r="G21" s="80" t="s">
        <v>488</v>
      </c>
      <c r="H21" s="80" t="s">
        <v>304</v>
      </c>
      <c r="I21" s="106">
        <v>39656</v>
      </c>
      <c r="J21" s="89">
        <v>4.1100000000000003</v>
      </c>
      <c r="K21" s="93" t="s">
        <v>173</v>
      </c>
      <c r="L21" s="94">
        <v>5.7500000000000002E-2</v>
      </c>
      <c r="M21" s="88">
        <v>1.9E-3</v>
      </c>
      <c r="N21" s="87">
        <v>4101971</v>
      </c>
      <c r="O21" s="89">
        <v>147.41999999999999</v>
      </c>
      <c r="P21" s="87">
        <v>6047.1256299999995</v>
      </c>
      <c r="Q21" s="88">
        <v>3.1505153609831028E-3</v>
      </c>
      <c r="R21" s="88">
        <v>0.12807451071041909</v>
      </c>
      <c r="S21" s="88">
        <f>P21/'סכום נכסי הקרן'!$C$42</f>
        <v>1.6581675684198406E-3</v>
      </c>
    </row>
    <row r="22" spans="2:19" s="134" customFormat="1">
      <c r="B22" s="111" t="s">
        <v>1546</v>
      </c>
      <c r="C22" s="80" t="s">
        <v>1547</v>
      </c>
      <c r="D22" s="93" t="s">
        <v>1527</v>
      </c>
      <c r="E22" s="80" t="s">
        <v>1548</v>
      </c>
      <c r="F22" s="93" t="s">
        <v>683</v>
      </c>
      <c r="G22" s="80" t="s">
        <v>1312</v>
      </c>
      <c r="H22" s="80"/>
      <c r="I22" s="106">
        <v>39104</v>
      </c>
      <c r="J22" s="89">
        <v>2.66</v>
      </c>
      <c r="K22" s="93" t="s">
        <v>173</v>
      </c>
      <c r="L22" s="94">
        <v>5.5999999999999994E-2</v>
      </c>
      <c r="M22" s="88">
        <v>9.8899999999999988E-2</v>
      </c>
      <c r="N22" s="87">
        <v>60618.21</v>
      </c>
      <c r="O22" s="89">
        <v>108.206</v>
      </c>
      <c r="P22" s="87">
        <v>65.592550000000003</v>
      </c>
      <c r="Q22" s="88">
        <v>6.6686703118014351E-5</v>
      </c>
      <c r="R22" s="88">
        <v>1.3892110502587162E-3</v>
      </c>
      <c r="S22" s="88">
        <f>P22/'סכום נכסי הקרן'!$C$42</f>
        <v>1.7985973137448582E-5</v>
      </c>
    </row>
    <row r="23" spans="2:19" s="134" customFormat="1">
      <c r="B23" s="112"/>
      <c r="C23" s="80"/>
      <c r="D23" s="80"/>
      <c r="E23" s="80"/>
      <c r="F23" s="80"/>
      <c r="G23" s="80"/>
      <c r="H23" s="80"/>
      <c r="I23" s="80"/>
      <c r="J23" s="89"/>
      <c r="K23" s="80"/>
      <c r="L23" s="80"/>
      <c r="M23" s="88"/>
      <c r="N23" s="87"/>
      <c r="O23" s="89"/>
      <c r="P23" s="80"/>
      <c r="Q23" s="80"/>
      <c r="R23" s="88"/>
      <c r="S23" s="80"/>
    </row>
    <row r="24" spans="2:19" s="134" customFormat="1">
      <c r="B24" s="110" t="s">
        <v>64</v>
      </c>
      <c r="C24" s="82"/>
      <c r="D24" s="82"/>
      <c r="E24" s="82"/>
      <c r="F24" s="82"/>
      <c r="G24" s="82"/>
      <c r="H24" s="82"/>
      <c r="I24" s="82"/>
      <c r="J24" s="92">
        <v>5.8598662130433201</v>
      </c>
      <c r="K24" s="82"/>
      <c r="L24" s="82"/>
      <c r="M24" s="91">
        <v>2.2467130388199058E-2</v>
      </c>
      <c r="N24" s="90"/>
      <c r="O24" s="92"/>
      <c r="P24" s="90">
        <v>11994.232769999999</v>
      </c>
      <c r="Q24" s="82"/>
      <c r="R24" s="91">
        <v>0.25403068951365987</v>
      </c>
      <c r="S24" s="91">
        <f>P24/'סכום נכסי הקרן'!$C$42</f>
        <v>3.2889093106690539E-3</v>
      </c>
    </row>
    <row r="25" spans="2:19" s="134" customFormat="1">
      <c r="B25" s="111" t="s">
        <v>1549</v>
      </c>
      <c r="C25" s="80" t="s">
        <v>1550</v>
      </c>
      <c r="D25" s="93" t="s">
        <v>1527</v>
      </c>
      <c r="E25" s="80" t="s">
        <v>1536</v>
      </c>
      <c r="F25" s="93" t="s">
        <v>637</v>
      </c>
      <c r="G25" s="80" t="s">
        <v>303</v>
      </c>
      <c r="H25" s="80" t="s">
        <v>169</v>
      </c>
      <c r="I25" s="106">
        <v>42796</v>
      </c>
      <c r="J25" s="89">
        <v>7.9700000000000015</v>
      </c>
      <c r="K25" s="93" t="s">
        <v>173</v>
      </c>
      <c r="L25" s="94">
        <v>3.7400000000000003E-2</v>
      </c>
      <c r="M25" s="88">
        <v>2.8999999999999998E-2</v>
      </c>
      <c r="N25" s="87">
        <v>3126000</v>
      </c>
      <c r="O25" s="89">
        <v>107.06</v>
      </c>
      <c r="P25" s="87">
        <v>3346.6956700000001</v>
      </c>
      <c r="Q25" s="88">
        <v>6.0692193888843586E-3</v>
      </c>
      <c r="R25" s="88">
        <v>7.0881016313849632E-2</v>
      </c>
      <c r="S25" s="88">
        <f>P25/'סכום נכסי הקרן'!$C$42</f>
        <v>9.1768925617063946E-4</v>
      </c>
    </row>
    <row r="26" spans="2:19" s="134" customFormat="1">
      <c r="B26" s="111" t="s">
        <v>1551</v>
      </c>
      <c r="C26" s="80" t="s">
        <v>1552</v>
      </c>
      <c r="D26" s="93" t="s">
        <v>1527</v>
      </c>
      <c r="E26" s="80" t="s">
        <v>1536</v>
      </c>
      <c r="F26" s="93" t="s">
        <v>637</v>
      </c>
      <c r="G26" s="80" t="s">
        <v>303</v>
      </c>
      <c r="H26" s="80" t="s">
        <v>169</v>
      </c>
      <c r="I26" s="106">
        <v>42796</v>
      </c>
      <c r="J26" s="89">
        <v>4.68</v>
      </c>
      <c r="K26" s="93" t="s">
        <v>173</v>
      </c>
      <c r="L26" s="94">
        <v>2.5000000000000001E-2</v>
      </c>
      <c r="M26" s="88">
        <v>1.7200000000000003E-2</v>
      </c>
      <c r="N26" s="87">
        <v>4957438</v>
      </c>
      <c r="O26" s="89">
        <v>103.82</v>
      </c>
      <c r="P26" s="87">
        <v>5146.8121799999999</v>
      </c>
      <c r="Q26" s="88">
        <v>6.8350549292978315E-3</v>
      </c>
      <c r="R26" s="88">
        <v>0.10900640932639687</v>
      </c>
      <c r="S26" s="88">
        <f>P26/'סכום נכסי הקרן'!$C$42</f>
        <v>1.4112948134044668E-3</v>
      </c>
    </row>
    <row r="27" spans="2:19" s="134" customFormat="1">
      <c r="B27" s="111" t="s">
        <v>1553</v>
      </c>
      <c r="C27" s="80" t="s">
        <v>1554</v>
      </c>
      <c r="D27" s="93" t="s">
        <v>1527</v>
      </c>
      <c r="E27" s="80" t="s">
        <v>1555</v>
      </c>
      <c r="F27" s="93" t="s">
        <v>336</v>
      </c>
      <c r="G27" s="80" t="s">
        <v>348</v>
      </c>
      <c r="H27" s="80" t="s">
        <v>169</v>
      </c>
      <c r="I27" s="106">
        <v>42598</v>
      </c>
      <c r="J27" s="89">
        <v>5.7999999999999989</v>
      </c>
      <c r="K27" s="93" t="s">
        <v>173</v>
      </c>
      <c r="L27" s="94">
        <v>3.1E-2</v>
      </c>
      <c r="M27" s="88">
        <v>2.4199999999999999E-2</v>
      </c>
      <c r="N27" s="87">
        <v>3165403</v>
      </c>
      <c r="O27" s="89">
        <v>104.11</v>
      </c>
      <c r="P27" s="87">
        <v>3295.5010600000001</v>
      </c>
      <c r="Q27" s="88">
        <v>8.3300078947368423E-3</v>
      </c>
      <c r="R27" s="88">
        <v>6.9796745037223176E-2</v>
      </c>
      <c r="S27" s="88">
        <f>P27/'סכום נכסי הקרן'!$C$42</f>
        <v>9.0365130704010319E-4</v>
      </c>
    </row>
    <row r="28" spans="2:19" s="134" customFormat="1">
      <c r="B28" s="111" t="s">
        <v>1556</v>
      </c>
      <c r="C28" s="80" t="s">
        <v>1557</v>
      </c>
      <c r="D28" s="93" t="s">
        <v>1527</v>
      </c>
      <c r="E28" s="80" t="s">
        <v>1558</v>
      </c>
      <c r="F28" s="93" t="s">
        <v>336</v>
      </c>
      <c r="G28" s="80" t="s">
        <v>568</v>
      </c>
      <c r="H28" s="80" t="s">
        <v>169</v>
      </c>
      <c r="I28" s="106">
        <v>41903</v>
      </c>
      <c r="J28" s="89">
        <v>2</v>
      </c>
      <c r="K28" s="93" t="s">
        <v>173</v>
      </c>
      <c r="L28" s="94">
        <v>5.1500000000000004E-2</v>
      </c>
      <c r="M28" s="88">
        <v>2.0199999999999999E-2</v>
      </c>
      <c r="N28" s="87">
        <v>191493.76000000001</v>
      </c>
      <c r="O28" s="89">
        <v>107.17</v>
      </c>
      <c r="P28" s="87">
        <v>205.22385999999997</v>
      </c>
      <c r="Q28" s="88">
        <v>2.6470587544133541E-3</v>
      </c>
      <c r="R28" s="88">
        <v>4.3465188361902028E-3</v>
      </c>
      <c r="S28" s="88">
        <f>P28/'סכום נכסי הקרן'!$C$42</f>
        <v>5.6273934053844648E-5</v>
      </c>
    </row>
    <row r="29" spans="2:19" s="134" customFormat="1">
      <c r="B29" s="112"/>
      <c r="C29" s="80"/>
      <c r="D29" s="80"/>
      <c r="E29" s="80"/>
      <c r="F29" s="80"/>
      <c r="G29" s="80"/>
      <c r="H29" s="80"/>
      <c r="I29" s="80"/>
      <c r="J29" s="89"/>
      <c r="K29" s="80"/>
      <c r="L29" s="80"/>
      <c r="M29" s="88"/>
      <c r="N29" s="87"/>
      <c r="O29" s="89"/>
      <c r="P29" s="80"/>
      <c r="Q29" s="80"/>
      <c r="R29" s="88"/>
      <c r="S29" s="80"/>
    </row>
    <row r="30" spans="2:19" s="134" customFormat="1">
      <c r="B30" s="110" t="s">
        <v>50</v>
      </c>
      <c r="C30" s="82"/>
      <c r="D30" s="82"/>
      <c r="E30" s="82"/>
      <c r="F30" s="82"/>
      <c r="G30" s="82"/>
      <c r="H30" s="82"/>
      <c r="I30" s="82"/>
      <c r="J30" s="92">
        <v>3.7798766130061563</v>
      </c>
      <c r="K30" s="82"/>
      <c r="L30" s="82"/>
      <c r="M30" s="91">
        <v>4.8157025492837853E-2</v>
      </c>
      <c r="N30" s="90"/>
      <c r="O30" s="92"/>
      <c r="P30" s="90">
        <v>3240.68354</v>
      </c>
      <c r="Q30" s="82"/>
      <c r="R30" s="91">
        <v>6.863574268967336E-2</v>
      </c>
      <c r="S30" s="91">
        <f>P30/'סכום נכסי הקרן'!$C$42</f>
        <v>8.8861992859572885E-4</v>
      </c>
    </row>
    <row r="31" spans="2:19" s="134" customFormat="1">
      <c r="B31" s="111" t="s">
        <v>1559</v>
      </c>
      <c r="C31" s="80" t="s">
        <v>1560</v>
      </c>
      <c r="D31" s="93" t="s">
        <v>1527</v>
      </c>
      <c r="E31" s="80" t="s">
        <v>691</v>
      </c>
      <c r="F31" s="93" t="s">
        <v>692</v>
      </c>
      <c r="G31" s="80" t="s">
        <v>424</v>
      </c>
      <c r="H31" s="80" t="s">
        <v>304</v>
      </c>
      <c r="I31" s="106">
        <v>42954</v>
      </c>
      <c r="J31" s="89">
        <v>2.37</v>
      </c>
      <c r="K31" s="93" t="s">
        <v>172</v>
      </c>
      <c r="L31" s="94">
        <v>3.7000000000000005E-2</v>
      </c>
      <c r="M31" s="88">
        <v>3.8400000000000011E-2</v>
      </c>
      <c r="N31" s="87">
        <v>161013</v>
      </c>
      <c r="O31" s="89">
        <v>99.89</v>
      </c>
      <c r="P31" s="87">
        <v>565.17734999999993</v>
      </c>
      <c r="Q31" s="88">
        <v>2.3958841735610974E-3</v>
      </c>
      <c r="R31" s="88">
        <v>1.19701188622174E-2</v>
      </c>
      <c r="S31" s="88">
        <f>P31/'סכום נכסי הקרן'!$C$42</f>
        <v>1.5497590252238057E-4</v>
      </c>
    </row>
    <row r="32" spans="2:19" s="134" customFormat="1">
      <c r="B32" s="111" t="s">
        <v>1561</v>
      </c>
      <c r="C32" s="80" t="s">
        <v>1562</v>
      </c>
      <c r="D32" s="93" t="s">
        <v>1527</v>
      </c>
      <c r="E32" s="80" t="s">
        <v>691</v>
      </c>
      <c r="F32" s="93" t="s">
        <v>692</v>
      </c>
      <c r="G32" s="80" t="s">
        <v>424</v>
      </c>
      <c r="H32" s="80" t="s">
        <v>304</v>
      </c>
      <c r="I32" s="106">
        <v>42625</v>
      </c>
      <c r="J32" s="89">
        <v>4.09</v>
      </c>
      <c r="K32" s="93" t="s">
        <v>172</v>
      </c>
      <c r="L32" s="94">
        <v>4.4500000000000005E-2</v>
      </c>
      <c r="M32" s="88">
        <v>4.7800000000000002E-2</v>
      </c>
      <c r="N32" s="87">
        <v>765197</v>
      </c>
      <c r="O32" s="89">
        <v>99.06</v>
      </c>
      <c r="P32" s="87">
        <v>2663.6265099999996</v>
      </c>
      <c r="Q32" s="88">
        <v>5.5801582039392613E-3</v>
      </c>
      <c r="R32" s="88">
        <v>5.6414019297222909E-2</v>
      </c>
      <c r="S32" s="88">
        <f>P32/'סכום נכסי הקרן'!$C$42</f>
        <v>7.3038652799831539E-4</v>
      </c>
    </row>
    <row r="33" spans="2:19" s="134" customFormat="1">
      <c r="B33" s="111" t="s">
        <v>1563</v>
      </c>
      <c r="C33" s="80" t="s">
        <v>1564</v>
      </c>
      <c r="D33" s="93" t="s">
        <v>1527</v>
      </c>
      <c r="E33" s="80" t="s">
        <v>1565</v>
      </c>
      <c r="F33" s="93" t="s">
        <v>637</v>
      </c>
      <c r="G33" s="80" t="s">
        <v>1312</v>
      </c>
      <c r="H33" s="80"/>
      <c r="I33" s="106">
        <v>41840</v>
      </c>
      <c r="J33" s="89">
        <v>1.32</v>
      </c>
      <c r="K33" s="93" t="s">
        <v>172</v>
      </c>
      <c r="L33" s="94">
        <v>5.1100000000000007E-2</v>
      </c>
      <c r="M33" s="88">
        <v>0.59240000000000004</v>
      </c>
      <c r="N33" s="87">
        <v>6036.92</v>
      </c>
      <c r="O33" s="89">
        <v>56</v>
      </c>
      <c r="P33" s="87">
        <v>11.87968</v>
      </c>
      <c r="Q33" s="88">
        <v>1.9578870016666422E-4</v>
      </c>
      <c r="R33" s="88">
        <v>2.5160453023304426E-4</v>
      </c>
      <c r="S33" s="88">
        <f>P33/'סכום נכסי הקרן'!$C$42</f>
        <v>3.2574980750326854E-6</v>
      </c>
    </row>
    <row r="34" spans="2:19" s="134" customFormat="1">
      <c r="B34" s="112"/>
      <c r="C34" s="80"/>
      <c r="D34" s="80"/>
      <c r="E34" s="80"/>
      <c r="F34" s="80"/>
      <c r="G34" s="80"/>
      <c r="H34" s="80"/>
      <c r="I34" s="80"/>
      <c r="J34" s="89"/>
      <c r="K34" s="80"/>
      <c r="L34" s="80"/>
      <c r="M34" s="88"/>
      <c r="N34" s="87"/>
      <c r="O34" s="89"/>
      <c r="P34" s="80"/>
      <c r="Q34" s="80"/>
      <c r="R34" s="88"/>
      <c r="S34" s="80"/>
    </row>
    <row r="35" spans="2:19" s="134" customFormat="1">
      <c r="B35" s="109" t="s">
        <v>241</v>
      </c>
      <c r="C35" s="82"/>
      <c r="D35" s="82"/>
      <c r="E35" s="82"/>
      <c r="F35" s="82"/>
      <c r="G35" s="82"/>
      <c r="H35" s="82"/>
      <c r="I35" s="82"/>
      <c r="J35" s="92">
        <v>7.3460258585523359</v>
      </c>
      <c r="K35" s="82"/>
      <c r="L35" s="82"/>
      <c r="M35" s="91">
        <v>4.5708941885853498E-2</v>
      </c>
      <c r="N35" s="90"/>
      <c r="O35" s="92"/>
      <c r="P35" s="90">
        <v>2372.9124200000001</v>
      </c>
      <c r="Q35" s="82"/>
      <c r="R35" s="91">
        <v>5.0256868427285599E-2</v>
      </c>
      <c r="S35" s="91">
        <f>P35/'סכום נכסי הקרן'!$C$42</f>
        <v>6.5067052651007025E-4</v>
      </c>
    </row>
    <row r="36" spans="2:19" s="134" customFormat="1">
      <c r="B36" s="110" t="s">
        <v>73</v>
      </c>
      <c r="C36" s="82"/>
      <c r="D36" s="82"/>
      <c r="E36" s="82"/>
      <c r="F36" s="82"/>
      <c r="G36" s="82"/>
      <c r="H36" s="82"/>
      <c r="I36" s="82"/>
      <c r="J36" s="92">
        <v>7.3460258585523359</v>
      </c>
      <c r="K36" s="82"/>
      <c r="L36" s="82"/>
      <c r="M36" s="91">
        <v>4.5708941885853498E-2</v>
      </c>
      <c r="N36" s="90"/>
      <c r="O36" s="92"/>
      <c r="P36" s="90">
        <v>2372.9124200000001</v>
      </c>
      <c r="Q36" s="82"/>
      <c r="R36" s="91">
        <v>5.0256868427285599E-2</v>
      </c>
      <c r="S36" s="91">
        <f>P36/'סכום נכסי הקרן'!$C$42</f>
        <v>6.5067052651007025E-4</v>
      </c>
    </row>
    <row r="37" spans="2:19" s="134" customFormat="1">
      <c r="B37" s="111" t="s">
        <v>1566</v>
      </c>
      <c r="C37" s="80" t="s">
        <v>1567</v>
      </c>
      <c r="D37" s="93" t="s">
        <v>1527</v>
      </c>
      <c r="E37" s="80"/>
      <c r="F37" s="93" t="s">
        <v>687</v>
      </c>
      <c r="G37" s="80" t="s">
        <v>1568</v>
      </c>
      <c r="H37" s="80" t="s">
        <v>1569</v>
      </c>
      <c r="I37" s="106">
        <v>42135</v>
      </c>
      <c r="J37" s="89">
        <v>2.7199999999999998</v>
      </c>
      <c r="K37" s="93" t="s">
        <v>172</v>
      </c>
      <c r="L37" s="94">
        <v>0.06</v>
      </c>
      <c r="M37" s="88">
        <v>4.4300000000000006E-2</v>
      </c>
      <c r="N37" s="87">
        <v>333333.33</v>
      </c>
      <c r="O37" s="89">
        <v>107.44</v>
      </c>
      <c r="P37" s="87">
        <v>1258.4805200000001</v>
      </c>
      <c r="Q37" s="88">
        <v>4.0404040000000002E-4</v>
      </c>
      <c r="R37" s="88">
        <v>2.6653866100941882E-2</v>
      </c>
      <c r="S37" s="88">
        <f>P37/'סכום נכסי הקרן'!$C$42</f>
        <v>3.4508487361327347E-4</v>
      </c>
    </row>
    <row r="38" spans="2:19" s="134" customFormat="1">
      <c r="B38" s="111" t="s">
        <v>1570</v>
      </c>
      <c r="C38" s="80" t="s">
        <v>1571</v>
      </c>
      <c r="D38" s="93" t="s">
        <v>1527</v>
      </c>
      <c r="E38" s="80"/>
      <c r="F38" s="93" t="s">
        <v>1107</v>
      </c>
      <c r="G38" s="80" t="s">
        <v>1312</v>
      </c>
      <c r="H38" s="80"/>
      <c r="I38" s="106">
        <v>42640</v>
      </c>
      <c r="J38" s="89">
        <v>12.57</v>
      </c>
      <c r="K38" s="93" t="s">
        <v>181</v>
      </c>
      <c r="L38" s="94">
        <v>3.9510000000000003E-2</v>
      </c>
      <c r="M38" s="88">
        <v>4.7300000000000002E-2</v>
      </c>
      <c r="N38" s="87">
        <v>444000</v>
      </c>
      <c r="O38" s="89">
        <v>92.15</v>
      </c>
      <c r="P38" s="87">
        <v>1114.4318999999998</v>
      </c>
      <c r="Q38" s="88">
        <v>1.1253412141012352E-3</v>
      </c>
      <c r="R38" s="88">
        <v>2.3603002326343714E-2</v>
      </c>
      <c r="S38" s="88">
        <f>P38/'סכום נכסי הקרן'!$C$42</f>
        <v>3.0558565289679667E-4</v>
      </c>
    </row>
    <row r="39" spans="2:19">
      <c r="C39" s="1"/>
      <c r="D39" s="1"/>
      <c r="E39" s="1"/>
    </row>
    <row r="40" spans="2:19">
      <c r="C40" s="1"/>
      <c r="D40" s="1"/>
      <c r="E40" s="1"/>
    </row>
    <row r="41" spans="2:19">
      <c r="C41" s="1"/>
      <c r="D41" s="1"/>
      <c r="E41" s="1"/>
    </row>
    <row r="42" spans="2:19">
      <c r="B42" s="95" t="s">
        <v>263</v>
      </c>
      <c r="C42" s="1"/>
      <c r="D42" s="1"/>
      <c r="E42" s="1"/>
    </row>
    <row r="43" spans="2:19">
      <c r="B43" s="95" t="s">
        <v>121</v>
      </c>
      <c r="C43" s="1"/>
      <c r="D43" s="1"/>
      <c r="E43" s="1"/>
    </row>
    <row r="44" spans="2:19">
      <c r="B44" s="95" t="s">
        <v>246</v>
      </c>
      <c r="C44" s="1"/>
      <c r="D44" s="1"/>
      <c r="E44" s="1"/>
    </row>
    <row r="45" spans="2:19">
      <c r="B45" s="95" t="s">
        <v>254</v>
      </c>
      <c r="C45" s="1"/>
      <c r="D45" s="1"/>
      <c r="E45" s="1"/>
    </row>
    <row r="46" spans="2:19">
      <c r="C46" s="1"/>
      <c r="D46" s="1"/>
      <c r="E46" s="1"/>
    </row>
    <row r="47" spans="2:19">
      <c r="C47" s="1"/>
      <c r="D47" s="1"/>
      <c r="E47" s="1"/>
    </row>
    <row r="48" spans="2:19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3"/>
    </row>
    <row r="539" spans="2:5">
      <c r="B539" s="43"/>
    </row>
    <row r="540" spans="2:5">
      <c r="B540" s="3"/>
    </row>
  </sheetData>
  <sheetProtection sheet="1" objects="1" scenarios="1"/>
  <mergeCells count="2">
    <mergeCell ref="B6:S6"/>
    <mergeCell ref="B7:S7"/>
  </mergeCells>
  <phoneticPr fontId="6" type="noConversion"/>
  <conditionalFormatting sqref="B12:B38">
    <cfRule type="cellIs" dxfId="15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O403"/>
  <sheetViews>
    <sheetView rightToLeft="1" workbookViewId="0">
      <pane ySplit="10" topLeftCell="A11" activePane="bottomLeft" state="frozen"/>
      <selection pane="bottomLeft" activeCell="C18" sqref="C18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5.7109375" style="2" bestFit="1" customWidth="1"/>
    <col min="5" max="5" width="11.28515625" style="2" bestFit="1" customWidth="1"/>
    <col min="6" max="6" width="12.140625" style="1" bestFit="1" customWidth="1"/>
    <col min="7" max="7" width="12.28515625" style="1" bestFit="1" customWidth="1"/>
    <col min="8" max="9" width="11.28515625" style="1" bestFit="1" customWidth="1"/>
    <col min="10" max="10" width="10.140625" style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8.14062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93">
      <c r="B1" s="56" t="s">
        <v>188</v>
      </c>
      <c r="C1" s="78" t="s" vm="1">
        <v>264</v>
      </c>
    </row>
    <row r="2" spans="2:93">
      <c r="B2" s="56" t="s">
        <v>187</v>
      </c>
      <c r="C2" s="78" t="s">
        <v>265</v>
      </c>
    </row>
    <row r="3" spans="2:93">
      <c r="B3" s="56" t="s">
        <v>189</v>
      </c>
      <c r="C3" s="78" t="s">
        <v>266</v>
      </c>
    </row>
    <row r="4" spans="2:93">
      <c r="B4" s="56" t="s">
        <v>190</v>
      </c>
      <c r="C4" s="78">
        <v>2207</v>
      </c>
    </row>
    <row r="6" spans="2:93" ht="26.25" customHeight="1">
      <c r="B6" s="211" t="s">
        <v>219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3"/>
    </row>
    <row r="7" spans="2:93" ht="26.25" customHeight="1">
      <c r="B7" s="211" t="s">
        <v>98</v>
      </c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3"/>
    </row>
    <row r="8" spans="2:93" s="3" customFormat="1" ht="63">
      <c r="B8" s="22" t="s">
        <v>125</v>
      </c>
      <c r="C8" s="30" t="s">
        <v>48</v>
      </c>
      <c r="D8" s="30" t="s">
        <v>127</v>
      </c>
      <c r="E8" s="30" t="s">
        <v>126</v>
      </c>
      <c r="F8" s="30" t="s">
        <v>68</v>
      </c>
      <c r="G8" s="30" t="s">
        <v>110</v>
      </c>
      <c r="H8" s="30" t="s">
        <v>248</v>
      </c>
      <c r="I8" s="30" t="s">
        <v>247</v>
      </c>
      <c r="J8" s="30" t="s">
        <v>119</v>
      </c>
      <c r="K8" s="30" t="s">
        <v>62</v>
      </c>
      <c r="L8" s="30" t="s">
        <v>191</v>
      </c>
      <c r="M8" s="31" t="s">
        <v>193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CO8" s="1"/>
    </row>
    <row r="9" spans="2:93" s="3" customFormat="1" ht="14.25" customHeight="1">
      <c r="B9" s="15"/>
      <c r="C9" s="32"/>
      <c r="D9" s="16"/>
      <c r="E9" s="16"/>
      <c r="F9" s="32"/>
      <c r="G9" s="32"/>
      <c r="H9" s="32" t="s">
        <v>255</v>
      </c>
      <c r="I9" s="32"/>
      <c r="J9" s="32" t="s">
        <v>251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CO9" s="1"/>
    </row>
    <row r="10" spans="2:9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CO10" s="1"/>
    </row>
    <row r="11" spans="2:93" s="133" customFormat="1" ht="18" customHeight="1">
      <c r="B11" s="97" t="s">
        <v>30</v>
      </c>
      <c r="C11" s="98"/>
      <c r="D11" s="98"/>
      <c r="E11" s="98"/>
      <c r="F11" s="98"/>
      <c r="G11" s="98"/>
      <c r="H11" s="100"/>
      <c r="I11" s="100"/>
      <c r="J11" s="100">
        <f>J12+J18</f>
        <v>21088.192520000001</v>
      </c>
      <c r="K11" s="98"/>
      <c r="L11" s="103">
        <f t="shared" ref="L11:L16" si="0">J11/$J$11</f>
        <v>1</v>
      </c>
      <c r="M11" s="103">
        <f>J11/'סכום נכסי הקרן'!$C$42</f>
        <v>5.7825418310778294E-3</v>
      </c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CO11" s="134"/>
    </row>
    <row r="12" spans="2:93" s="134" customFormat="1" ht="17.25" customHeight="1">
      <c r="B12" s="81" t="s">
        <v>242</v>
      </c>
      <c r="C12" s="82"/>
      <c r="D12" s="82"/>
      <c r="E12" s="82"/>
      <c r="F12" s="82"/>
      <c r="G12" s="82"/>
      <c r="H12" s="90"/>
      <c r="I12" s="90"/>
      <c r="J12" s="90">
        <f>J13</f>
        <v>2641.11463</v>
      </c>
      <c r="K12" s="82"/>
      <c r="L12" s="91">
        <f t="shared" si="0"/>
        <v>0.1252413940879557</v>
      </c>
      <c r="M12" s="91">
        <f>J12/'סכום נכסי הקרן'!$C$42</f>
        <v>7.2421360029610755E-4</v>
      </c>
    </row>
    <row r="13" spans="2:93" s="134" customFormat="1">
      <c r="B13" s="99" t="s">
        <v>242</v>
      </c>
      <c r="C13" s="82"/>
      <c r="D13" s="82"/>
      <c r="E13" s="82"/>
      <c r="F13" s="82"/>
      <c r="G13" s="82"/>
      <c r="H13" s="90"/>
      <c r="I13" s="90"/>
      <c r="J13" s="90">
        <f>SUM(J14:J16)</f>
        <v>2641.11463</v>
      </c>
      <c r="K13" s="82"/>
      <c r="L13" s="91">
        <f t="shared" si="0"/>
        <v>0.1252413940879557</v>
      </c>
      <c r="M13" s="91">
        <f>J13/'סכום נכסי הקרן'!$C$42</f>
        <v>7.2421360029610755E-4</v>
      </c>
    </row>
    <row r="14" spans="2:93" s="134" customFormat="1">
      <c r="B14" s="86" t="s">
        <v>1572</v>
      </c>
      <c r="C14" s="80">
        <v>5992</v>
      </c>
      <c r="D14" s="93" t="s">
        <v>28</v>
      </c>
      <c r="E14" s="80" t="s">
        <v>1548</v>
      </c>
      <c r="F14" s="93" t="s">
        <v>683</v>
      </c>
      <c r="G14" s="93" t="s">
        <v>173</v>
      </c>
      <c r="H14" s="87">
        <v>1821</v>
      </c>
      <c r="I14" s="87">
        <v>0</v>
      </c>
      <c r="J14" s="87">
        <v>1.3000000000000002E-4</v>
      </c>
      <c r="K14" s="88">
        <v>6.6703296703296699E-5</v>
      </c>
      <c r="L14" s="88">
        <f t="shared" si="0"/>
        <v>6.1645871203379931E-9</v>
      </c>
      <c r="M14" s="88">
        <f>J14/'סכום נכסי הקרן'!$C$42</f>
        <v>3.5646982894678063E-11</v>
      </c>
    </row>
    <row r="15" spans="2:93" s="134" customFormat="1">
      <c r="B15" s="86" t="s">
        <v>1574</v>
      </c>
      <c r="C15" s="80" t="s">
        <v>1575</v>
      </c>
      <c r="D15" s="93" t="s">
        <v>28</v>
      </c>
      <c r="E15" s="80" t="s">
        <v>1576</v>
      </c>
      <c r="F15" s="93" t="s">
        <v>336</v>
      </c>
      <c r="G15" s="93" t="s">
        <v>172</v>
      </c>
      <c r="H15" s="87">
        <v>84344.21</v>
      </c>
      <c r="I15" s="87">
        <v>883.49090000000001</v>
      </c>
      <c r="J15" s="87">
        <v>2618.5394000000001</v>
      </c>
      <c r="K15" s="88">
        <v>1.4550858248719618E-3</v>
      </c>
      <c r="L15" s="88">
        <f t="shared" si="0"/>
        <v>0.12417087891798136</v>
      </c>
      <c r="M15" s="88">
        <f>J15/'סכום נכסי הקרן'!$C$42</f>
        <v>7.180233015449273E-4</v>
      </c>
    </row>
    <row r="16" spans="2:93" s="134" customFormat="1">
      <c r="B16" s="86" t="s">
        <v>1577</v>
      </c>
      <c r="C16" s="80" t="s">
        <v>1578</v>
      </c>
      <c r="D16" s="93" t="s">
        <v>28</v>
      </c>
      <c r="E16" s="80" t="s">
        <v>1565</v>
      </c>
      <c r="F16" s="93" t="s">
        <v>637</v>
      </c>
      <c r="G16" s="93" t="s">
        <v>172</v>
      </c>
      <c r="H16" s="87">
        <v>401.41</v>
      </c>
      <c r="I16" s="87">
        <v>1600.441</v>
      </c>
      <c r="J16" s="87">
        <v>22.575099999999999</v>
      </c>
      <c r="K16" s="88">
        <v>4.0938796600050538E-5</v>
      </c>
      <c r="L16" s="88">
        <f t="shared" si="0"/>
        <v>1.0705090053872478E-3</v>
      </c>
      <c r="M16" s="88">
        <f>J16/'סכום נכסי הקרן'!$C$42</f>
        <v>6.1902631041972823E-6</v>
      </c>
    </row>
    <row r="17" spans="2:13" s="134" customFormat="1">
      <c r="B17" s="83"/>
      <c r="C17" s="80"/>
      <c r="D17" s="80"/>
      <c r="E17" s="80"/>
      <c r="F17" s="80"/>
      <c r="G17" s="80"/>
      <c r="H17" s="87"/>
      <c r="I17" s="87"/>
      <c r="J17" s="80"/>
      <c r="K17" s="80"/>
      <c r="L17" s="88"/>
      <c r="M17" s="80"/>
    </row>
    <row r="18" spans="2:13" s="134" customFormat="1">
      <c r="B18" s="81" t="s">
        <v>241</v>
      </c>
      <c r="C18" s="82"/>
      <c r="D18" s="82"/>
      <c r="E18" s="82"/>
      <c r="F18" s="82"/>
      <c r="G18" s="82"/>
      <c r="H18" s="90"/>
      <c r="I18" s="90"/>
      <c r="J18" s="90">
        <f>J19</f>
        <v>18447.07789</v>
      </c>
      <c r="K18" s="82"/>
      <c r="L18" s="91">
        <f t="shared" ref="L18:L35" si="1">J18/$J$11</f>
        <v>0.87475860591204424</v>
      </c>
      <c r="M18" s="91">
        <f>J18/'סכום נכסי הקרן'!$C$42</f>
        <v>5.0583282307817218E-3</v>
      </c>
    </row>
    <row r="19" spans="2:13" s="134" customFormat="1">
      <c r="B19" s="99" t="s">
        <v>66</v>
      </c>
      <c r="C19" s="82"/>
      <c r="D19" s="82"/>
      <c r="E19" s="82"/>
      <c r="F19" s="82"/>
      <c r="G19" s="82"/>
      <c r="H19" s="90"/>
      <c r="I19" s="90"/>
      <c r="J19" s="90">
        <f>SUM(J20:J35)</f>
        <v>18447.07789</v>
      </c>
      <c r="K19" s="82"/>
      <c r="L19" s="91">
        <f t="shared" si="1"/>
        <v>0.87475860591204424</v>
      </c>
      <c r="M19" s="91">
        <f>J19/'סכום נכסי הקרן'!$C$42</f>
        <v>5.0583282307817218E-3</v>
      </c>
    </row>
    <row r="20" spans="2:13" s="134" customFormat="1">
      <c r="B20" s="86" t="s">
        <v>1579</v>
      </c>
      <c r="C20" s="80">
        <v>3610</v>
      </c>
      <c r="D20" s="93" t="s">
        <v>28</v>
      </c>
      <c r="E20" s="80"/>
      <c r="F20" s="93" t="s">
        <v>336</v>
      </c>
      <c r="G20" s="93" t="s">
        <v>172</v>
      </c>
      <c r="H20" s="87">
        <v>27000</v>
      </c>
      <c r="I20" s="87">
        <v>427.73899999999998</v>
      </c>
      <c r="J20" s="87">
        <v>405.83021000000002</v>
      </c>
      <c r="K20" s="88">
        <v>3.9525664446511555E-3</v>
      </c>
      <c r="L20" s="88">
        <f t="shared" si="1"/>
        <v>1.9244428350846637E-2</v>
      </c>
      <c r="M20" s="88">
        <f>J20/'סכום נכסי הקרן'!$C$42</f>
        <v>1.1128171195395081E-4</v>
      </c>
    </row>
    <row r="21" spans="2:13" s="134" customFormat="1">
      <c r="B21" s="86" t="s">
        <v>1580</v>
      </c>
      <c r="C21" s="80" t="s">
        <v>1581</v>
      </c>
      <c r="D21" s="93" t="s">
        <v>28</v>
      </c>
      <c r="E21" s="80"/>
      <c r="F21" s="93" t="s">
        <v>1037</v>
      </c>
      <c r="G21" s="93" t="s">
        <v>172</v>
      </c>
      <c r="H21" s="87">
        <v>209.78</v>
      </c>
      <c r="I21" s="87">
        <v>103471.4657</v>
      </c>
      <c r="J21" s="87">
        <v>762.76831000000004</v>
      </c>
      <c r="K21" s="88">
        <v>2.4750562397479782E-3</v>
      </c>
      <c r="L21" s="88">
        <f t="shared" si="1"/>
        <v>3.6170397689445979E-2</v>
      </c>
      <c r="M21" s="88">
        <f>J21/'סכום נכסי הקרן'!$C$42</f>
        <v>2.0915683768594226E-4</v>
      </c>
    </row>
    <row r="22" spans="2:13" s="134" customFormat="1">
      <c r="B22" s="86" t="s">
        <v>1582</v>
      </c>
      <c r="C22" s="80" t="s">
        <v>1583</v>
      </c>
      <c r="D22" s="93" t="s">
        <v>28</v>
      </c>
      <c r="E22" s="80"/>
      <c r="F22" s="93" t="s">
        <v>1037</v>
      </c>
      <c r="G22" s="93" t="s">
        <v>172</v>
      </c>
      <c r="H22" s="87">
        <v>125549.98</v>
      </c>
      <c r="I22" s="87">
        <v>315.89999999999998</v>
      </c>
      <c r="J22" s="87">
        <v>1393.6959399999998</v>
      </c>
      <c r="K22" s="88">
        <v>4.2264089215579403E-3</v>
      </c>
      <c r="L22" s="88">
        <f t="shared" si="1"/>
        <v>6.6088923395318078E-2</v>
      </c>
      <c r="M22" s="88">
        <f>J22/'סכום נכסי הקרן'!$C$42</f>
        <v>3.8216196410432502E-4</v>
      </c>
    </row>
    <row r="23" spans="2:13" s="134" customFormat="1">
      <c r="B23" s="86" t="s">
        <v>1584</v>
      </c>
      <c r="C23" s="80" t="s">
        <v>1585</v>
      </c>
      <c r="D23" s="93" t="s">
        <v>28</v>
      </c>
      <c r="E23" s="80"/>
      <c r="F23" s="93" t="s">
        <v>1037</v>
      </c>
      <c r="G23" s="93" t="s">
        <v>172</v>
      </c>
      <c r="H23" s="87">
        <v>153.26</v>
      </c>
      <c r="I23" s="87">
        <v>3649.9351999999999</v>
      </c>
      <c r="J23" s="87">
        <v>19.656929999999999</v>
      </c>
      <c r="K23" s="88">
        <v>2.9400452152327566E-3</v>
      </c>
      <c r="L23" s="88">
        <f t="shared" si="1"/>
        <v>9.3212967310296537E-4</v>
      </c>
      <c r="M23" s="88">
        <f>J23/'סכום נכסי הקרן'!$C$42</f>
        <v>5.3900788267068002E-6</v>
      </c>
    </row>
    <row r="24" spans="2:13" s="134" customFormat="1">
      <c r="B24" s="86" t="s">
        <v>1586</v>
      </c>
      <c r="C24" s="80">
        <v>2994</v>
      </c>
      <c r="D24" s="93" t="s">
        <v>28</v>
      </c>
      <c r="E24" s="80"/>
      <c r="F24" s="93" t="s">
        <v>336</v>
      </c>
      <c r="G24" s="93" t="s">
        <v>174</v>
      </c>
      <c r="H24" s="87">
        <v>913.97</v>
      </c>
      <c r="I24" s="87">
        <v>21914.8184</v>
      </c>
      <c r="J24" s="87">
        <v>867.03643</v>
      </c>
      <c r="K24" s="88">
        <v>1.6914981439362631E-3</v>
      </c>
      <c r="L24" s="88">
        <f t="shared" si="1"/>
        <v>4.1114781609552564E-2</v>
      </c>
      <c r="M24" s="88">
        <f>J24/'סכום נכסי הקרן'!$C$42</f>
        <v>2.3774794453286716E-4</v>
      </c>
    </row>
    <row r="25" spans="2:13" s="134" customFormat="1">
      <c r="B25" s="86" t="s">
        <v>1587</v>
      </c>
      <c r="C25" s="80" t="s">
        <v>1588</v>
      </c>
      <c r="D25" s="93" t="s">
        <v>28</v>
      </c>
      <c r="E25" s="80"/>
      <c r="F25" s="93" t="s">
        <v>1037</v>
      </c>
      <c r="G25" s="93" t="s">
        <v>174</v>
      </c>
      <c r="H25" s="87">
        <v>41.46</v>
      </c>
      <c r="I25" s="87">
        <v>94142.026100000003</v>
      </c>
      <c r="J25" s="87">
        <v>168.9564</v>
      </c>
      <c r="K25" s="88">
        <v>1.3995139845067793E-3</v>
      </c>
      <c r="L25" s="88">
        <f t="shared" si="1"/>
        <v>8.0118957487590303E-3</v>
      </c>
      <c r="M25" s="88">
        <f>J25/'סכום נכסי הקרן'!$C$42</f>
        <v>4.6329122313433724E-5</v>
      </c>
    </row>
    <row r="26" spans="2:13" s="134" customFormat="1">
      <c r="B26" s="86" t="s">
        <v>1911</v>
      </c>
      <c r="C26" s="80">
        <v>4654</v>
      </c>
      <c r="D26" s="93" t="s">
        <v>28</v>
      </c>
      <c r="E26" s="80"/>
      <c r="F26" s="93" t="s">
        <v>1037</v>
      </c>
      <c r="G26" s="93" t="s">
        <v>175</v>
      </c>
      <c r="H26" s="87">
        <v>145700.5</v>
      </c>
      <c r="I26" s="87">
        <v>454.45350000000002</v>
      </c>
      <c r="J26" s="87">
        <v>3273.7576300000001</v>
      </c>
      <c r="K26" s="88">
        <v>1.4749999999999999E-2</v>
      </c>
      <c r="L26" s="88">
        <f t="shared" si="1"/>
        <v>0.15524126246927872</v>
      </c>
      <c r="M26" s="88">
        <f>J26/'סכום נכסי הקרן'!$C$42</f>
        <v>8.9768909413793683E-4</v>
      </c>
    </row>
    <row r="27" spans="2:13" s="134" customFormat="1">
      <c r="B27" s="86" t="s">
        <v>1589</v>
      </c>
      <c r="C27" s="80" t="s">
        <v>1590</v>
      </c>
      <c r="D27" s="93" t="s">
        <v>28</v>
      </c>
      <c r="E27" s="80"/>
      <c r="F27" s="93" t="s">
        <v>1037</v>
      </c>
      <c r="G27" s="93" t="s">
        <v>172</v>
      </c>
      <c r="H27" s="87">
        <v>12.49</v>
      </c>
      <c r="I27" s="87">
        <v>0</v>
      </c>
      <c r="J27" s="87">
        <v>0</v>
      </c>
      <c r="K27" s="88">
        <v>2.3595968999921978E-4</v>
      </c>
      <c r="L27" s="88">
        <f t="shared" si="1"/>
        <v>0</v>
      </c>
      <c r="M27" s="88">
        <f>J27/'סכום נכסי הקרן'!$C$42</f>
        <v>0</v>
      </c>
    </row>
    <row r="28" spans="2:13" s="134" customFormat="1">
      <c r="B28" s="86" t="s">
        <v>1591</v>
      </c>
      <c r="C28" s="80" t="s">
        <v>1592</v>
      </c>
      <c r="D28" s="93" t="s">
        <v>28</v>
      </c>
      <c r="E28" s="80"/>
      <c r="F28" s="93" t="s">
        <v>336</v>
      </c>
      <c r="G28" s="93" t="s">
        <v>172</v>
      </c>
      <c r="H28" s="87">
        <v>14944</v>
      </c>
      <c r="I28" s="87">
        <v>373.12290000000002</v>
      </c>
      <c r="J28" s="87">
        <v>195.93885</v>
      </c>
      <c r="K28" s="88">
        <v>4.1582684613958145E-3</v>
      </c>
      <c r="L28" s="88">
        <f t="shared" si="1"/>
        <v>9.2914008544910612E-3</v>
      </c>
      <c r="M28" s="88">
        <f>J28/'סכום נכסי הקרן'!$C$42</f>
        <v>5.3727914110406851E-5</v>
      </c>
    </row>
    <row r="29" spans="2:13" s="134" customFormat="1">
      <c r="B29" s="86" t="s">
        <v>1593</v>
      </c>
      <c r="C29" s="80" t="s">
        <v>1594</v>
      </c>
      <c r="D29" s="93" t="s">
        <v>28</v>
      </c>
      <c r="E29" s="80"/>
      <c r="F29" s="93" t="s">
        <v>1037</v>
      </c>
      <c r="G29" s="93" t="s">
        <v>172</v>
      </c>
      <c r="H29" s="87">
        <v>105683</v>
      </c>
      <c r="I29" s="87">
        <v>337.11250000000001</v>
      </c>
      <c r="J29" s="87">
        <v>1251.93489</v>
      </c>
      <c r="K29" s="88">
        <v>2.4030848918492162E-3</v>
      </c>
      <c r="L29" s="88">
        <f t="shared" si="1"/>
        <v>5.9366628449198169E-2</v>
      </c>
      <c r="M29" s="88">
        <f>J29/'סכום נכסי הקרן'!$C$42</f>
        <v>3.4329001237754354E-4</v>
      </c>
    </row>
    <row r="30" spans="2:13" s="134" customFormat="1">
      <c r="B30" s="86" t="s">
        <v>1595</v>
      </c>
      <c r="C30" s="80">
        <v>4637</v>
      </c>
      <c r="D30" s="93" t="s">
        <v>28</v>
      </c>
      <c r="E30" s="80"/>
      <c r="F30" s="93" t="s">
        <v>1596</v>
      </c>
      <c r="G30" s="93" t="s">
        <v>175</v>
      </c>
      <c r="H30" s="87">
        <v>553370</v>
      </c>
      <c r="I30" s="87">
        <v>76.876000000000005</v>
      </c>
      <c r="J30" s="87">
        <v>2103.3057899999999</v>
      </c>
      <c r="K30" s="88">
        <v>4.3336441942712148E-3</v>
      </c>
      <c r="L30" s="88">
        <f t="shared" si="1"/>
        <v>9.9738552178202503E-2</v>
      </c>
      <c r="M30" s="88">
        <f>J30/'סכום נכסי הקרן'!$C$42</f>
        <v>5.7674235014159474E-4</v>
      </c>
    </row>
    <row r="31" spans="2:13" s="134" customFormat="1">
      <c r="B31" s="86" t="s">
        <v>1597</v>
      </c>
      <c r="C31" s="80">
        <v>5691</v>
      </c>
      <c r="D31" s="93" t="s">
        <v>28</v>
      </c>
      <c r="E31" s="80"/>
      <c r="F31" s="93" t="s">
        <v>1037</v>
      </c>
      <c r="G31" s="93" t="s">
        <v>172</v>
      </c>
      <c r="H31" s="87">
        <v>859795</v>
      </c>
      <c r="I31" s="87">
        <v>106.5224</v>
      </c>
      <c r="J31" s="87">
        <v>3218.3821899999998</v>
      </c>
      <c r="K31" s="88">
        <v>9.7875380297909528E-3</v>
      </c>
      <c r="L31" s="88">
        <f t="shared" si="1"/>
        <v>0.15261536459076294</v>
      </c>
      <c r="M31" s="88">
        <f>J31/'סכום נכסי הקרן'!$C$42</f>
        <v>8.8250472981128085E-4</v>
      </c>
    </row>
    <row r="32" spans="2:13" s="134" customFormat="1">
      <c r="B32" s="86" t="s">
        <v>1598</v>
      </c>
      <c r="C32" s="80">
        <v>3865</v>
      </c>
      <c r="D32" s="93" t="s">
        <v>28</v>
      </c>
      <c r="E32" s="80"/>
      <c r="F32" s="93" t="s">
        <v>336</v>
      </c>
      <c r="G32" s="93" t="s">
        <v>172</v>
      </c>
      <c r="H32" s="87">
        <v>13855</v>
      </c>
      <c r="I32" s="87">
        <v>424.32670000000002</v>
      </c>
      <c r="J32" s="87">
        <v>206.58967999999999</v>
      </c>
      <c r="K32" s="88">
        <v>3.2035806704400448E-3</v>
      </c>
      <c r="L32" s="88">
        <f t="shared" si="1"/>
        <v>9.7964621578672875E-3</v>
      </c>
      <c r="M32" s="88">
        <f>J32/'סכום נכסי הקרן'!$C$42</f>
        <v>5.6648452224438564E-5</v>
      </c>
    </row>
    <row r="33" spans="2:13" s="134" customFormat="1">
      <c r="B33" s="86" t="s">
        <v>1599</v>
      </c>
      <c r="C33" s="80" t="s">
        <v>1600</v>
      </c>
      <c r="D33" s="93" t="s">
        <v>28</v>
      </c>
      <c r="E33" s="80"/>
      <c r="F33" s="93" t="s">
        <v>1037</v>
      </c>
      <c r="G33" s="93" t="s">
        <v>172</v>
      </c>
      <c r="H33" s="87">
        <v>36.43</v>
      </c>
      <c r="I33" s="87">
        <v>134428.84349999999</v>
      </c>
      <c r="J33" s="87">
        <v>172.08676</v>
      </c>
      <c r="K33" s="88">
        <v>2.9401842397085483E-3</v>
      </c>
      <c r="L33" s="88">
        <f t="shared" si="1"/>
        <v>8.1603371098207325E-3</v>
      </c>
      <c r="M33" s="88">
        <f>J33/'סכום נכסי הקרן'!$C$42</f>
        <v>4.7187490693235143E-5</v>
      </c>
    </row>
    <row r="34" spans="2:13" s="134" customFormat="1">
      <c r="B34" s="86" t="s">
        <v>1601</v>
      </c>
      <c r="C34" s="80">
        <v>4811</v>
      </c>
      <c r="D34" s="93" t="s">
        <v>28</v>
      </c>
      <c r="E34" s="80"/>
      <c r="F34" s="93" t="s">
        <v>1037</v>
      </c>
      <c r="G34" s="93" t="s">
        <v>172</v>
      </c>
      <c r="H34" s="87">
        <v>163790</v>
      </c>
      <c r="I34" s="87">
        <v>336.87599999999998</v>
      </c>
      <c r="J34" s="87">
        <v>1938.91697</v>
      </c>
      <c r="K34" s="88">
        <v>8.4557595568595934E-3</v>
      </c>
      <c r="L34" s="88">
        <f t="shared" si="1"/>
        <v>9.1943250620513589E-2</v>
      </c>
      <c r="M34" s="88">
        <f>J34/'סכום נכסי הקרן'!$C$42</f>
        <v>5.316656927983924E-4</v>
      </c>
    </row>
    <row r="35" spans="2:13">
      <c r="B35" s="86" t="s">
        <v>1602</v>
      </c>
      <c r="C35" s="80">
        <v>5356</v>
      </c>
      <c r="D35" s="93" t="s">
        <v>28</v>
      </c>
      <c r="E35" s="80"/>
      <c r="F35" s="93" t="s">
        <v>1037</v>
      </c>
      <c r="G35" s="93" t="s">
        <v>172</v>
      </c>
      <c r="H35" s="87">
        <v>252563</v>
      </c>
      <c r="I35" s="87">
        <v>278.10739999999998</v>
      </c>
      <c r="J35" s="87">
        <v>2468.22091</v>
      </c>
      <c r="K35" s="88">
        <v>1.0657587149427834E-2</v>
      </c>
      <c r="L35" s="88">
        <f t="shared" si="1"/>
        <v>0.117042791014884</v>
      </c>
      <c r="M35" s="88">
        <f>J35/'סכום נכסי הקרן'!$C$42</f>
        <v>6.768048350696671E-4</v>
      </c>
    </row>
    <row r="36" spans="2:13">
      <c r="C36" s="1"/>
      <c r="D36" s="1"/>
      <c r="E36" s="1"/>
    </row>
    <row r="37" spans="2:13">
      <c r="C37" s="1"/>
      <c r="D37" s="1"/>
      <c r="E37" s="1"/>
    </row>
    <row r="38" spans="2:13">
      <c r="C38" s="1"/>
      <c r="D38" s="1"/>
      <c r="E38" s="1"/>
    </row>
    <row r="39" spans="2:13">
      <c r="B39" s="95" t="s">
        <v>263</v>
      </c>
      <c r="C39" s="1"/>
      <c r="D39" s="1"/>
      <c r="E39" s="1"/>
    </row>
    <row r="40" spans="2:13">
      <c r="B40" s="95" t="s">
        <v>121</v>
      </c>
      <c r="C40" s="1"/>
      <c r="D40" s="1"/>
      <c r="E40" s="1"/>
    </row>
    <row r="41" spans="2:13">
      <c r="B41" s="95" t="s">
        <v>246</v>
      </c>
      <c r="C41" s="1"/>
      <c r="D41" s="1"/>
      <c r="E41" s="1"/>
    </row>
    <row r="42" spans="2:13">
      <c r="B42" s="95" t="s">
        <v>254</v>
      </c>
      <c r="C42" s="1"/>
      <c r="D42" s="1"/>
      <c r="E42" s="1"/>
    </row>
    <row r="43" spans="2:13">
      <c r="C43" s="1"/>
      <c r="D43" s="1"/>
      <c r="E43" s="1"/>
    </row>
    <row r="44" spans="2:13">
      <c r="C44" s="1"/>
      <c r="D44" s="1"/>
      <c r="E44" s="1"/>
    </row>
    <row r="45" spans="2:13">
      <c r="C45" s="1"/>
      <c r="D45" s="1"/>
      <c r="E45" s="1"/>
    </row>
    <row r="46" spans="2:13">
      <c r="C46" s="1"/>
      <c r="D46" s="1"/>
      <c r="E46" s="1"/>
    </row>
    <row r="47" spans="2:13">
      <c r="C47" s="1"/>
      <c r="D47" s="1"/>
      <c r="E47" s="1"/>
    </row>
    <row r="48" spans="2:13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B401" s="43"/>
      <c r="C401" s="1"/>
      <c r="D401" s="1"/>
      <c r="E401" s="1"/>
    </row>
    <row r="402" spans="2:5">
      <c r="B402" s="43"/>
      <c r="C402" s="1"/>
      <c r="D402" s="1"/>
      <c r="E402" s="1"/>
    </row>
    <row r="403" spans="2:5">
      <c r="B403" s="3"/>
      <c r="C403" s="1"/>
      <c r="D403" s="1"/>
      <c r="E403" s="1"/>
    </row>
  </sheetData>
  <sheetProtection sheet="1" objects="1" scenarios="1"/>
  <mergeCells count="2">
    <mergeCell ref="B6:M6"/>
    <mergeCell ref="B7:M7"/>
  </mergeCells>
  <phoneticPr fontId="6" type="noConversion"/>
  <dataValidations count="1">
    <dataValidation allowBlank="1" showInputMessage="1" showErrorMessage="1" sqref="AC20:XFD23 D22:M1048576 C5:C1048576 A1:B1048576 D1:XFD19 N24:XFD1048576 N22:AA23 D20:AA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S640"/>
  <sheetViews>
    <sheetView rightToLeft="1" workbookViewId="0">
      <pane ySplit="10" topLeftCell="A11" activePane="bottomLeft" state="frozen"/>
      <selection pane="bottomLeft" activeCell="C12" sqref="C12"/>
    </sheetView>
  </sheetViews>
  <sheetFormatPr defaultColWidth="9.140625" defaultRowHeight="18"/>
  <cols>
    <col min="1" max="1" width="6.28515625" style="1" customWidth="1"/>
    <col min="2" max="2" width="44" style="2" bestFit="1" customWidth="1"/>
    <col min="3" max="3" width="41.7109375" style="2" bestFit="1" customWidth="1"/>
    <col min="4" max="4" width="12.28515625" style="1" bestFit="1" customWidth="1"/>
    <col min="5" max="5" width="11.28515625" style="1" bestFit="1" customWidth="1"/>
    <col min="6" max="6" width="13.140625" style="1" bestFit="1" customWidth="1"/>
    <col min="7" max="7" width="7.28515625" style="1" bestFit="1" customWidth="1"/>
    <col min="8" max="8" width="10.140625" style="1" bestFit="1" customWidth="1"/>
    <col min="9" max="9" width="9" style="1" bestFit="1" customWidth="1"/>
    <col min="10" max="10" width="9.140625" style="1" bestFit="1" customWidth="1"/>
    <col min="11" max="11" width="9" style="1" bestFit="1" customWidth="1"/>
    <col min="12" max="12" width="10" style="3" customWidth="1"/>
    <col min="13" max="13" width="9.5703125" style="1" customWidth="1"/>
    <col min="14" max="14" width="6.140625" style="1" customWidth="1"/>
    <col min="15" max="16" width="5.7109375" style="1" customWidth="1"/>
    <col min="17" max="17" width="6.85546875" style="1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5">
      <c r="B1" s="56" t="s">
        <v>188</v>
      </c>
      <c r="C1" s="78" t="s" vm="1">
        <v>264</v>
      </c>
    </row>
    <row r="2" spans="2:45">
      <c r="B2" s="56" t="s">
        <v>187</v>
      </c>
      <c r="C2" s="78" t="s">
        <v>265</v>
      </c>
    </row>
    <row r="3" spans="2:45">
      <c r="B3" s="56" t="s">
        <v>189</v>
      </c>
      <c r="C3" s="78" t="s">
        <v>266</v>
      </c>
    </row>
    <row r="4" spans="2:45">
      <c r="B4" s="56" t="s">
        <v>190</v>
      </c>
      <c r="C4" s="78">
        <v>2207</v>
      </c>
    </row>
    <row r="6" spans="2:45" ht="26.25" customHeight="1">
      <c r="B6" s="211" t="s">
        <v>219</v>
      </c>
      <c r="C6" s="212"/>
      <c r="D6" s="212"/>
      <c r="E6" s="212"/>
      <c r="F6" s="212"/>
      <c r="G6" s="212"/>
      <c r="H6" s="212"/>
      <c r="I6" s="212"/>
      <c r="J6" s="212"/>
      <c r="K6" s="213"/>
    </row>
    <row r="7" spans="2:45" ht="26.25" customHeight="1">
      <c r="B7" s="211" t="s">
        <v>105</v>
      </c>
      <c r="C7" s="212"/>
      <c r="D7" s="212"/>
      <c r="E7" s="212"/>
      <c r="F7" s="212"/>
      <c r="G7" s="212"/>
      <c r="H7" s="212"/>
      <c r="I7" s="212"/>
      <c r="J7" s="212"/>
      <c r="K7" s="213"/>
    </row>
    <row r="8" spans="2:45" s="3" customFormat="1" ht="78.75">
      <c r="B8" s="22" t="s">
        <v>125</v>
      </c>
      <c r="C8" s="30" t="s">
        <v>48</v>
      </c>
      <c r="D8" s="30" t="s">
        <v>110</v>
      </c>
      <c r="E8" s="30" t="s">
        <v>111</v>
      </c>
      <c r="F8" s="30" t="s">
        <v>248</v>
      </c>
      <c r="G8" s="30" t="s">
        <v>247</v>
      </c>
      <c r="H8" s="30" t="s">
        <v>119</v>
      </c>
      <c r="I8" s="30" t="s">
        <v>62</v>
      </c>
      <c r="J8" s="30" t="s">
        <v>191</v>
      </c>
      <c r="K8" s="31" t="s">
        <v>193</v>
      </c>
      <c r="AS8" s="1"/>
    </row>
    <row r="9" spans="2:45" s="3" customFormat="1" ht="21" customHeight="1">
      <c r="B9" s="15"/>
      <c r="C9" s="16"/>
      <c r="D9" s="16"/>
      <c r="E9" s="32" t="s">
        <v>22</v>
      </c>
      <c r="F9" s="32" t="s">
        <v>255</v>
      </c>
      <c r="G9" s="32"/>
      <c r="H9" s="32" t="s">
        <v>251</v>
      </c>
      <c r="I9" s="32" t="s">
        <v>20</v>
      </c>
      <c r="J9" s="32" t="s">
        <v>20</v>
      </c>
      <c r="K9" s="33" t="s">
        <v>20</v>
      </c>
      <c r="AS9" s="1"/>
    </row>
    <row r="10" spans="2:45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AS10" s="1"/>
    </row>
    <row r="11" spans="2:45" s="133" customFormat="1" ht="18" customHeight="1">
      <c r="B11" s="97" t="s">
        <v>1603</v>
      </c>
      <c r="C11" s="98"/>
      <c r="D11" s="98"/>
      <c r="E11" s="98"/>
      <c r="F11" s="100"/>
      <c r="G11" s="102"/>
      <c r="H11" s="100">
        <f>H12+H19</f>
        <v>22190.520180000003</v>
      </c>
      <c r="I11" s="98"/>
      <c r="J11" s="103">
        <f>H11/$H$11</f>
        <v>1</v>
      </c>
      <c r="K11" s="103">
        <f>H11/'סכום נכסי הקרן'!$C$42</f>
        <v>6.0848084098497571E-3</v>
      </c>
      <c r="AS11" s="134"/>
    </row>
    <row r="12" spans="2:45" s="134" customFormat="1" ht="21" customHeight="1">
      <c r="B12" s="81" t="s">
        <v>1604</v>
      </c>
      <c r="C12" s="82"/>
      <c r="D12" s="82"/>
      <c r="E12" s="82"/>
      <c r="F12" s="90"/>
      <c r="G12" s="92"/>
      <c r="H12" s="90">
        <f>H13+H16</f>
        <v>1830.7939000000001</v>
      </c>
      <c r="I12" s="82"/>
      <c r="J12" s="91">
        <f t="shared" ref="J12:J14" si="0">H12/$H$11</f>
        <v>8.2503424216709823E-2</v>
      </c>
      <c r="K12" s="91">
        <f>H12/'סכום נכסי הקרן'!$C$42</f>
        <v>5.0201752951523797E-4</v>
      </c>
    </row>
    <row r="13" spans="2:45" s="134" customFormat="1">
      <c r="B13" s="99" t="s">
        <v>237</v>
      </c>
      <c r="C13" s="82"/>
      <c r="D13" s="82"/>
      <c r="E13" s="82"/>
      <c r="F13" s="90"/>
      <c r="G13" s="92"/>
      <c r="H13" s="90">
        <v>432.55041999999997</v>
      </c>
      <c r="I13" s="82"/>
      <c r="J13" s="91">
        <f t="shared" si="0"/>
        <v>1.9492576852247541E-2</v>
      </c>
      <c r="K13" s="91">
        <f>H13/'סכום נכסי הקרן'!$C$42</f>
        <v>1.1860859556019854E-4</v>
      </c>
    </row>
    <row r="14" spans="2:45" s="134" customFormat="1">
      <c r="B14" s="86" t="s">
        <v>1605</v>
      </c>
      <c r="C14" s="80">
        <v>5277</v>
      </c>
      <c r="D14" s="93" t="s">
        <v>172</v>
      </c>
      <c r="E14" s="106">
        <v>42545</v>
      </c>
      <c r="F14" s="87">
        <v>129727.46</v>
      </c>
      <c r="G14" s="89">
        <v>94.886200000000002</v>
      </c>
      <c r="H14" s="87">
        <v>432.55041999999997</v>
      </c>
      <c r="I14" s="88">
        <v>1.7666666666666666E-3</v>
      </c>
      <c r="J14" s="88">
        <f t="shared" si="0"/>
        <v>1.9492576852247541E-2</v>
      </c>
      <c r="K14" s="88">
        <f>H14/'סכום נכסי הקרן'!$C$42</f>
        <v>1.1860859556019854E-4</v>
      </c>
    </row>
    <row r="15" spans="2:45" s="134" customFormat="1">
      <c r="B15" s="86"/>
      <c r="C15" s="80"/>
      <c r="D15" s="93"/>
      <c r="E15" s="106"/>
      <c r="F15" s="87"/>
      <c r="G15" s="89"/>
      <c r="H15" s="87"/>
      <c r="I15" s="88"/>
      <c r="J15" s="88"/>
      <c r="K15" s="88"/>
    </row>
    <row r="16" spans="2:45" s="134" customFormat="1">
      <c r="B16" s="120" t="s">
        <v>240</v>
      </c>
      <c r="C16" s="121"/>
      <c r="D16" s="125"/>
      <c r="E16" s="130"/>
      <c r="F16" s="122"/>
      <c r="G16" s="124"/>
      <c r="H16" s="122">
        <f>H17</f>
        <v>1398.2434800000001</v>
      </c>
      <c r="I16" s="123"/>
      <c r="J16" s="123">
        <f>J17</f>
        <v>6.3010847364462275E-2</v>
      </c>
      <c r="K16" s="123">
        <f>K17</f>
        <v>3.8340893395503946E-4</v>
      </c>
    </row>
    <row r="17" spans="2:11" s="134" customFormat="1">
      <c r="B17" s="86" t="s">
        <v>1573</v>
      </c>
      <c r="C17" s="80">
        <v>4960</v>
      </c>
      <c r="D17" s="93" t="s">
        <v>174</v>
      </c>
      <c r="E17" s="106">
        <v>42527</v>
      </c>
      <c r="F17" s="87">
        <v>309099.99</v>
      </c>
      <c r="G17" s="87">
        <v>104.5</v>
      </c>
      <c r="H17" s="87">
        <v>1398.2434800000001</v>
      </c>
      <c r="I17" s="88">
        <v>4.0460446678594201E-3</v>
      </c>
      <c r="J17" s="88">
        <f>H17/$H$11</f>
        <v>6.3010847364462275E-2</v>
      </c>
      <c r="K17" s="88">
        <f>H17/'סכום נכסי הקרן'!$C$42</f>
        <v>3.8340893395503946E-4</v>
      </c>
    </row>
    <row r="18" spans="2:11" s="134" customFormat="1">
      <c r="B18" s="83"/>
      <c r="C18" s="80"/>
      <c r="D18" s="80"/>
      <c r="E18" s="80"/>
      <c r="F18" s="87"/>
      <c r="G18" s="89"/>
      <c r="H18" s="80"/>
      <c r="I18" s="80"/>
      <c r="J18" s="88"/>
      <c r="K18" s="80"/>
    </row>
    <row r="19" spans="2:11" s="134" customFormat="1">
      <c r="B19" s="81" t="s">
        <v>1606</v>
      </c>
      <c r="C19" s="82"/>
      <c r="D19" s="82"/>
      <c r="E19" s="82"/>
      <c r="F19" s="90"/>
      <c r="G19" s="92"/>
      <c r="H19" s="90">
        <f>H20+H25+H28</f>
        <v>20359.726280000003</v>
      </c>
      <c r="I19" s="82"/>
      <c r="J19" s="91">
        <f t="shared" ref="J19:J23" si="1">H19/$H$11</f>
        <v>0.91749657578329014</v>
      </c>
      <c r="K19" s="91">
        <f>H19/'סכום נכסי הקרן'!$C$42</f>
        <v>5.5827908803345186E-3</v>
      </c>
    </row>
    <row r="20" spans="2:11" s="134" customFormat="1">
      <c r="B20" s="99" t="s">
        <v>237</v>
      </c>
      <c r="C20" s="82"/>
      <c r="D20" s="82"/>
      <c r="E20" s="82"/>
      <c r="F20" s="90"/>
      <c r="G20" s="92"/>
      <c r="H20" s="90">
        <v>882.07043999999996</v>
      </c>
      <c r="I20" s="82"/>
      <c r="J20" s="91">
        <f t="shared" si="1"/>
        <v>3.9749876652057821E-2</v>
      </c>
      <c r="K20" s="91">
        <f>H20/'סכום נכסי הקרן'!$C$42</f>
        <v>2.4187038374293192E-4</v>
      </c>
    </row>
    <row r="21" spans="2:11" s="134" customFormat="1">
      <c r="B21" s="86" t="s">
        <v>1607</v>
      </c>
      <c r="C21" s="80">
        <v>5295</v>
      </c>
      <c r="D21" s="93" t="s">
        <v>172</v>
      </c>
      <c r="E21" s="106">
        <v>43003</v>
      </c>
      <c r="F21" s="87">
        <v>46843.040000000001</v>
      </c>
      <c r="G21" s="89">
        <v>91.47</v>
      </c>
      <c r="H21" s="87">
        <v>150.56551999999999</v>
      </c>
      <c r="I21" s="88">
        <v>6.8066023597847822E-4</v>
      </c>
      <c r="J21" s="88">
        <f t="shared" si="1"/>
        <v>6.7851280086576125E-3</v>
      </c>
      <c r="K21" s="88">
        <f>H21/'סכום נכסי הקרן'!$C$42</f>
        <v>4.1286203968986975E-5</v>
      </c>
    </row>
    <row r="22" spans="2:11" s="134" customFormat="1" ht="16.5" customHeight="1">
      <c r="B22" s="86" t="s">
        <v>1608</v>
      </c>
      <c r="C22" s="80">
        <v>5301</v>
      </c>
      <c r="D22" s="93" t="s">
        <v>172</v>
      </c>
      <c r="E22" s="106">
        <v>42983</v>
      </c>
      <c r="F22" s="87">
        <v>36905.160000000003</v>
      </c>
      <c r="G22" s="89">
        <v>82.676599999999993</v>
      </c>
      <c r="H22" s="87">
        <v>107.21892</v>
      </c>
      <c r="I22" s="88">
        <v>3.9053076260301117E-3</v>
      </c>
      <c r="J22" s="88">
        <f t="shared" si="1"/>
        <v>4.8317443273202254E-3</v>
      </c>
      <c r="K22" s="88">
        <f>H22/'סכום נכסי הקרן'!$C$42</f>
        <v>2.9400238517121963E-5</v>
      </c>
    </row>
    <row r="23" spans="2:11" s="134" customFormat="1" ht="16.5" customHeight="1">
      <c r="B23" s="86" t="s">
        <v>1609</v>
      </c>
      <c r="C23" s="80">
        <v>5288</v>
      </c>
      <c r="D23" s="93" t="s">
        <v>172</v>
      </c>
      <c r="E23" s="106">
        <v>42768</v>
      </c>
      <c r="F23" s="87">
        <v>191392.05</v>
      </c>
      <c r="G23" s="89">
        <v>92.823499999999996</v>
      </c>
      <c r="H23" s="87">
        <v>624.28599999999994</v>
      </c>
      <c r="I23" s="88">
        <v>1.584045943296415E-3</v>
      </c>
      <c r="J23" s="88">
        <f t="shared" si="1"/>
        <v>2.8133004316079978E-2</v>
      </c>
      <c r="K23" s="88">
        <f>H23/'סכום נכסי הקרן'!$C$42</f>
        <v>1.7118394125682296E-4</v>
      </c>
    </row>
    <row r="24" spans="2:11" s="134" customFormat="1" ht="16.5" customHeight="1">
      <c r="B24" s="83"/>
      <c r="C24" s="80"/>
      <c r="D24" s="80"/>
      <c r="E24" s="80"/>
      <c r="F24" s="87"/>
      <c r="G24" s="89"/>
      <c r="H24" s="80"/>
      <c r="I24" s="80"/>
      <c r="J24" s="88"/>
      <c r="K24" s="80"/>
    </row>
    <row r="25" spans="2:11" s="134" customFormat="1">
      <c r="B25" s="99" t="s">
        <v>239</v>
      </c>
      <c r="C25" s="82"/>
      <c r="D25" s="82"/>
      <c r="E25" s="82"/>
      <c r="F25" s="90"/>
      <c r="G25" s="92"/>
      <c r="H25" s="90">
        <v>407.91397999999998</v>
      </c>
      <c r="I25" s="82"/>
      <c r="J25" s="91">
        <f t="shared" ref="J25:J26" si="2">H25/$H$11</f>
        <v>1.8382353216201169E-2</v>
      </c>
      <c r="K25" s="91">
        <f>H25/'סכום נכסי הקרן'!$C$42</f>
        <v>1.1185309744276959E-4</v>
      </c>
    </row>
    <row r="26" spans="2:11" s="134" customFormat="1">
      <c r="B26" s="86" t="s">
        <v>1610</v>
      </c>
      <c r="C26" s="80">
        <v>5299</v>
      </c>
      <c r="D26" s="93" t="s">
        <v>172</v>
      </c>
      <c r="E26" s="106">
        <v>43002</v>
      </c>
      <c r="F26" s="87">
        <v>121624.21</v>
      </c>
      <c r="G26" s="89">
        <v>95.443600000000004</v>
      </c>
      <c r="H26" s="87">
        <v>407.91397999999998</v>
      </c>
      <c r="I26" s="88">
        <v>1.4627533333333334E-3</v>
      </c>
      <c r="J26" s="88">
        <f t="shared" si="2"/>
        <v>1.8382353216201169E-2</v>
      </c>
      <c r="K26" s="88">
        <f>H26/'סכום נכסי הקרן'!$C$42</f>
        <v>1.1185309744276959E-4</v>
      </c>
    </row>
    <row r="27" spans="2:11" s="134" customFormat="1">
      <c r="B27" s="83"/>
      <c r="C27" s="80"/>
      <c r="D27" s="80"/>
      <c r="E27" s="80"/>
      <c r="F27" s="87"/>
      <c r="G27" s="89"/>
      <c r="H27" s="80"/>
      <c r="I27" s="80"/>
      <c r="J27" s="88"/>
      <c r="K27" s="80"/>
    </row>
    <row r="28" spans="2:11" s="134" customFormat="1">
      <c r="B28" s="99" t="s">
        <v>240</v>
      </c>
      <c r="C28" s="82"/>
      <c r="D28" s="82"/>
      <c r="E28" s="82"/>
      <c r="F28" s="90"/>
      <c r="G28" s="92"/>
      <c r="H28" s="90">
        <f>SUM(H29:H49)</f>
        <v>19069.741860000002</v>
      </c>
      <c r="I28" s="82"/>
      <c r="J28" s="91">
        <f t="shared" ref="J28:J49" si="3">H28/$H$11</f>
        <v>0.85936434591503119</v>
      </c>
      <c r="K28" s="91">
        <f>H28/'סכום נכסי הקרן'!$C$42</f>
        <v>5.2290673991488177E-3</v>
      </c>
    </row>
    <row r="29" spans="2:11" s="134" customFormat="1">
      <c r="B29" s="86" t="s">
        <v>1611</v>
      </c>
      <c r="C29" s="80">
        <v>5281</v>
      </c>
      <c r="D29" s="93" t="s">
        <v>172</v>
      </c>
      <c r="E29" s="106">
        <v>42642</v>
      </c>
      <c r="F29" s="87">
        <v>829781.78</v>
      </c>
      <c r="G29" s="89">
        <v>78.505700000000004</v>
      </c>
      <c r="H29" s="87">
        <v>2289.1109300000003</v>
      </c>
      <c r="I29" s="88">
        <v>4.2016874766105476E-4</v>
      </c>
      <c r="J29" s="88">
        <f t="shared" si="3"/>
        <v>0.10315715501176682</v>
      </c>
      <c r="K29" s="88">
        <f>H29/'סכום נכסי הקרן'!$C$42</f>
        <v>6.276915243517738E-4</v>
      </c>
    </row>
    <row r="30" spans="2:11" s="134" customFormat="1">
      <c r="B30" s="86" t="s">
        <v>1612</v>
      </c>
      <c r="C30" s="80">
        <v>5291</v>
      </c>
      <c r="D30" s="93" t="s">
        <v>172</v>
      </c>
      <c r="E30" s="106">
        <v>42908</v>
      </c>
      <c r="F30" s="87">
        <v>282529.34999999998</v>
      </c>
      <c r="G30" s="89">
        <v>102.7837</v>
      </c>
      <c r="H30" s="87">
        <v>1020.44493</v>
      </c>
      <c r="I30" s="88">
        <v>8.2763415164163225E-4</v>
      </c>
      <c r="J30" s="88">
        <f t="shared" si="3"/>
        <v>4.5985624569527324E-2</v>
      </c>
      <c r="K30" s="88">
        <f>H30/'סכום נכסי הקרן'!$C$42</f>
        <v>2.7981371511285349E-4</v>
      </c>
    </row>
    <row r="31" spans="2:11" s="134" customFormat="1">
      <c r="B31" s="86" t="s">
        <v>1613</v>
      </c>
      <c r="C31" s="80">
        <v>5307</v>
      </c>
      <c r="D31" s="93" t="s">
        <v>172</v>
      </c>
      <c r="E31" s="106">
        <v>43068</v>
      </c>
      <c r="F31" s="87">
        <v>35134</v>
      </c>
      <c r="G31" s="89">
        <v>100</v>
      </c>
      <c r="H31" s="87">
        <v>123.46088</v>
      </c>
      <c r="I31" s="88">
        <v>2.3901019523480128E-4</v>
      </c>
      <c r="J31" s="88">
        <f t="shared" si="3"/>
        <v>5.5636766961088867E-3</v>
      </c>
      <c r="K31" s="88">
        <f>H31/'סכום נכסי הקרן'!$C$42</f>
        <v>3.3853906750168469E-5</v>
      </c>
    </row>
    <row r="32" spans="2:11" s="134" customFormat="1">
      <c r="B32" s="86" t="s">
        <v>1614</v>
      </c>
      <c r="C32" s="80">
        <v>5294</v>
      </c>
      <c r="D32" s="93" t="s">
        <v>175</v>
      </c>
      <c r="E32" s="106">
        <v>43002</v>
      </c>
      <c r="F32" s="87">
        <v>1142754.2</v>
      </c>
      <c r="G32" s="89">
        <v>100.0472</v>
      </c>
      <c r="H32" s="87">
        <v>5652.6721200000002</v>
      </c>
      <c r="I32" s="88">
        <v>4.3254230304262424E-3</v>
      </c>
      <c r="J32" s="88">
        <f t="shared" si="3"/>
        <v>0.25473364635654971</v>
      </c>
      <c r="K32" s="88">
        <f>H32/'סכום נכסי הקרן'!$C$42</f>
        <v>1.5500054336220275E-3</v>
      </c>
    </row>
    <row r="33" spans="2:12" s="134" customFormat="1">
      <c r="B33" s="86" t="s">
        <v>1615</v>
      </c>
      <c r="C33" s="80">
        <v>5290</v>
      </c>
      <c r="D33" s="93" t="s">
        <v>172</v>
      </c>
      <c r="E33" s="106">
        <v>42779</v>
      </c>
      <c r="F33" s="87">
        <v>416220.04</v>
      </c>
      <c r="G33" s="89">
        <v>92.9726</v>
      </c>
      <c r="H33" s="87">
        <v>1359.81466</v>
      </c>
      <c r="I33" s="88">
        <v>3.2935482125629801E-4</v>
      </c>
      <c r="J33" s="88">
        <f t="shared" si="3"/>
        <v>6.1279079939080536E-2</v>
      </c>
      <c r="K33" s="88">
        <f>H33/'סכום נכסי הקרן'!$C$42</f>
        <v>3.7287146096117281E-4</v>
      </c>
    </row>
    <row r="34" spans="2:12" s="134" customFormat="1">
      <c r="B34" s="86" t="s">
        <v>1616</v>
      </c>
      <c r="C34" s="80">
        <v>5285</v>
      </c>
      <c r="D34" s="93" t="s">
        <v>172</v>
      </c>
      <c r="E34" s="106">
        <v>42718</v>
      </c>
      <c r="F34" s="87">
        <v>255779.14</v>
      </c>
      <c r="G34" s="89">
        <v>99.900800000000004</v>
      </c>
      <c r="H34" s="87">
        <v>897.91629</v>
      </c>
      <c r="I34" s="88">
        <v>2.0710860350877188E-4</v>
      </c>
      <c r="J34" s="88">
        <f t="shared" si="3"/>
        <v>4.0463958605588664E-2</v>
      </c>
      <c r="K34" s="88">
        <f>H34/'סכום נכסי הקרן'!$C$42</f>
        <v>2.4621543561909834E-4</v>
      </c>
    </row>
    <row r="35" spans="2:12" s="134" customFormat="1">
      <c r="B35" s="86" t="s">
        <v>1617</v>
      </c>
      <c r="C35" s="80">
        <v>7000</v>
      </c>
      <c r="D35" s="93" t="s">
        <v>172</v>
      </c>
      <c r="E35" s="106">
        <v>43137</v>
      </c>
      <c r="F35" s="87">
        <v>45.32</v>
      </c>
      <c r="G35" s="89">
        <v>100</v>
      </c>
      <c r="H35" s="87">
        <v>0.15925</v>
      </c>
      <c r="I35" s="88">
        <v>6.1993218611488344E-3</v>
      </c>
      <c r="J35" s="88">
        <f t="shared" si="3"/>
        <v>7.1764879195364579E-6</v>
      </c>
      <c r="K35" s="88">
        <f>H35/'סכום נכסי הקרן'!$C$42</f>
        <v>4.3667554045980622E-8</v>
      </c>
    </row>
    <row r="36" spans="2:12" s="134" customFormat="1">
      <c r="B36" s="86" t="s">
        <v>1618</v>
      </c>
      <c r="C36" s="80">
        <v>5292</v>
      </c>
      <c r="D36" s="93" t="s">
        <v>174</v>
      </c>
      <c r="E36" s="106">
        <v>42814</v>
      </c>
      <c r="F36" s="87">
        <v>27984.63</v>
      </c>
      <c r="G36" s="89">
        <v>163.06219999999999</v>
      </c>
      <c r="H36" s="87">
        <v>197.53332</v>
      </c>
      <c r="I36" s="88">
        <v>1.3811792599298592E-4</v>
      </c>
      <c r="J36" s="88">
        <f t="shared" si="3"/>
        <v>8.90169849096345E-3</v>
      </c>
      <c r="K36" s="88">
        <f>H36/'סכום נכסי הקרן'!$C$42</f>
        <v>5.4165129839761292E-5</v>
      </c>
    </row>
    <row r="37" spans="2:12" s="134" customFormat="1">
      <c r="B37" s="86" t="s">
        <v>1619</v>
      </c>
      <c r="C37" s="80">
        <v>5296</v>
      </c>
      <c r="D37" s="93" t="s">
        <v>172</v>
      </c>
      <c r="E37" s="106">
        <v>42912</v>
      </c>
      <c r="F37" s="87">
        <v>31940.46</v>
      </c>
      <c r="G37" s="89">
        <v>117.8293</v>
      </c>
      <c r="H37" s="87">
        <v>132.25017000000003</v>
      </c>
      <c r="I37" s="88">
        <v>2.5927803890098584E-3</v>
      </c>
      <c r="J37" s="88">
        <f t="shared" si="3"/>
        <v>5.9597597950495637E-3</v>
      </c>
      <c r="K37" s="88">
        <f>H37/'סכום נכסי הקרן'!$C$42</f>
        <v>3.6263996521602048E-5</v>
      </c>
    </row>
    <row r="38" spans="2:12" s="134" customFormat="1">
      <c r="B38" s="86" t="s">
        <v>1620</v>
      </c>
      <c r="C38" s="80">
        <v>5293</v>
      </c>
      <c r="D38" s="93" t="s">
        <v>172</v>
      </c>
      <c r="E38" s="106">
        <v>42859</v>
      </c>
      <c r="F38" s="87">
        <v>26449.39</v>
      </c>
      <c r="G38" s="89">
        <v>106.4526</v>
      </c>
      <c r="H38" s="87">
        <v>98.940389999999994</v>
      </c>
      <c r="I38" s="88">
        <v>3.0641398391227512E-5</v>
      </c>
      <c r="J38" s="88">
        <f t="shared" si="3"/>
        <v>4.4586782642965506E-3</v>
      </c>
      <c r="K38" s="88">
        <f>H38/'סכום נכסי הקרן'!$C$42</f>
        <v>2.713020299940597E-5</v>
      </c>
      <c r="L38" s="137"/>
    </row>
    <row r="39" spans="2:12" s="134" customFormat="1">
      <c r="B39" s="86" t="s">
        <v>1621</v>
      </c>
      <c r="C39" s="80">
        <v>5308</v>
      </c>
      <c r="D39" s="93" t="s">
        <v>172</v>
      </c>
      <c r="E39" s="106">
        <v>43072</v>
      </c>
      <c r="F39" s="87">
        <v>6362.23</v>
      </c>
      <c r="G39" s="89">
        <v>86.622299999999996</v>
      </c>
      <c r="H39" s="87">
        <v>19.366040000000002</v>
      </c>
      <c r="I39" s="88">
        <v>1.169201287837464E-4</v>
      </c>
      <c r="J39" s="88">
        <f t="shared" si="3"/>
        <v>8.7271681073318572E-4</v>
      </c>
      <c r="K39" s="88">
        <f>H39/'סכום נכסי הקרן'!$C$42</f>
        <v>5.3103145893665477E-6</v>
      </c>
      <c r="L39" s="137"/>
    </row>
    <row r="40" spans="2:12" s="134" customFormat="1">
      <c r="B40" s="86" t="s">
        <v>1622</v>
      </c>
      <c r="C40" s="80">
        <v>5280</v>
      </c>
      <c r="D40" s="93" t="s">
        <v>175</v>
      </c>
      <c r="E40" s="106">
        <v>42604</v>
      </c>
      <c r="F40" s="87">
        <v>23089.759999999998</v>
      </c>
      <c r="G40" s="89">
        <v>117.5575</v>
      </c>
      <c r="H40" s="87">
        <v>134.20412999999999</v>
      </c>
      <c r="I40" s="88">
        <v>6.0922849604221627E-4</v>
      </c>
      <c r="J40" s="88">
        <f t="shared" si="3"/>
        <v>6.0478136119114616E-3</v>
      </c>
      <c r="K40" s="88">
        <f>H40/'סכום נכסי הקרן'!$C$42</f>
        <v>3.6799787126962694E-5</v>
      </c>
      <c r="L40" s="137"/>
    </row>
    <row r="41" spans="2:12" s="134" customFormat="1">
      <c r="B41" s="86" t="s">
        <v>1623</v>
      </c>
      <c r="C41" s="80">
        <v>5318</v>
      </c>
      <c r="D41" s="93" t="s">
        <v>174</v>
      </c>
      <c r="E41" s="106">
        <v>43190</v>
      </c>
      <c r="F41" s="87">
        <v>23564.080000000002</v>
      </c>
      <c r="G41" s="89">
        <v>100</v>
      </c>
      <c r="H41" s="87">
        <v>102.00419000000001</v>
      </c>
      <c r="I41" s="88">
        <v>1.915778861788618E-4</v>
      </c>
      <c r="J41" s="88">
        <f t="shared" si="3"/>
        <v>4.5967462309394131E-3</v>
      </c>
      <c r="K41" s="88">
        <f>H41/'סכום נכסי הקרן'!$C$42</f>
        <v>2.7970320123965315E-5</v>
      </c>
      <c r="L41" s="137"/>
    </row>
    <row r="42" spans="2:12" s="134" customFormat="1">
      <c r="B42" s="86" t="s">
        <v>1624</v>
      </c>
      <c r="C42" s="80">
        <v>5319</v>
      </c>
      <c r="D42" s="93" t="s">
        <v>172</v>
      </c>
      <c r="E42" s="106">
        <v>43190</v>
      </c>
      <c r="F42" s="87">
        <v>17881.490000000002</v>
      </c>
      <c r="G42" s="89">
        <v>100</v>
      </c>
      <c r="H42" s="87">
        <v>62.835560000000001</v>
      </c>
      <c r="I42" s="88">
        <v>2.6373879056047203E-4</v>
      </c>
      <c r="J42" s="88">
        <f t="shared" si="3"/>
        <v>2.8316397943944005E-3</v>
      </c>
      <c r="K42" s="88">
        <f>H42/'סכום נכסי הקרן'!$C$42</f>
        <v>1.7229985634596286E-5</v>
      </c>
      <c r="L42" s="137"/>
    </row>
    <row r="43" spans="2:12" s="134" customFormat="1">
      <c r="B43" s="86" t="s">
        <v>1625</v>
      </c>
      <c r="C43" s="80">
        <v>5311</v>
      </c>
      <c r="D43" s="93" t="s">
        <v>172</v>
      </c>
      <c r="E43" s="106">
        <v>43089</v>
      </c>
      <c r="F43" s="87">
        <v>6104.69</v>
      </c>
      <c r="G43" s="89">
        <v>100</v>
      </c>
      <c r="H43" s="87">
        <v>21.451880000000003</v>
      </c>
      <c r="I43" s="88">
        <v>1.1582802197802197E-4</v>
      </c>
      <c r="J43" s="88">
        <f t="shared" si="3"/>
        <v>9.6671370594251659E-4</v>
      </c>
      <c r="K43" s="88">
        <f>H43/'סכום נכסי הקרן'!$C$42</f>
        <v>5.8822676878360501E-6</v>
      </c>
      <c r="L43" s="137"/>
    </row>
    <row r="44" spans="2:12" s="134" customFormat="1">
      <c r="B44" s="86" t="s">
        <v>1626</v>
      </c>
      <c r="C44" s="80">
        <v>5287</v>
      </c>
      <c r="D44" s="93" t="s">
        <v>174</v>
      </c>
      <c r="E44" s="106">
        <v>42809</v>
      </c>
      <c r="F44" s="87">
        <v>611655.72</v>
      </c>
      <c r="G44" s="89">
        <v>102.6146</v>
      </c>
      <c r="H44" s="87">
        <v>2716.9629599999998</v>
      </c>
      <c r="I44" s="88">
        <v>6.9270184254733777E-4</v>
      </c>
      <c r="J44" s="88">
        <f t="shared" si="3"/>
        <v>0.12243800226227952</v>
      </c>
      <c r="K44" s="88">
        <f>H44/'סכום נכסי הקרן'!$C$42</f>
        <v>7.4501178585072202E-4</v>
      </c>
      <c r="L44" s="137"/>
    </row>
    <row r="45" spans="2:12" s="134" customFormat="1">
      <c r="B45" s="86" t="s">
        <v>1627</v>
      </c>
      <c r="C45" s="80">
        <v>5306</v>
      </c>
      <c r="D45" s="93" t="s">
        <v>174</v>
      </c>
      <c r="E45" s="106">
        <v>43068</v>
      </c>
      <c r="F45" s="87">
        <v>16877.330000000002</v>
      </c>
      <c r="G45" s="89">
        <v>100.0573</v>
      </c>
      <c r="H45" s="87">
        <v>73.100440000000006</v>
      </c>
      <c r="I45" s="88">
        <v>5.7878363395215534E-5</v>
      </c>
      <c r="J45" s="88">
        <f t="shared" si="3"/>
        <v>3.29421930657959E-3</v>
      </c>
      <c r="K45" s="88">
        <f>H45/'סכום נכסי הקרן'!$C$42</f>
        <v>2.0044693340564923E-5</v>
      </c>
      <c r="L45" s="137"/>
    </row>
    <row r="46" spans="2:12" s="134" customFormat="1">
      <c r="B46" s="86" t="s">
        <v>1628</v>
      </c>
      <c r="C46" s="80">
        <v>5284</v>
      </c>
      <c r="D46" s="93" t="s">
        <v>174</v>
      </c>
      <c r="E46" s="106">
        <v>42662</v>
      </c>
      <c r="F46" s="87">
        <v>210845.98</v>
      </c>
      <c r="G46" s="89">
        <v>95.484999999999999</v>
      </c>
      <c r="H46" s="87">
        <v>871.50119999999993</v>
      </c>
      <c r="I46" s="88">
        <v>1.1149895866666667E-3</v>
      </c>
      <c r="J46" s="88">
        <f t="shared" si="3"/>
        <v>3.9273581373070805E-2</v>
      </c>
      <c r="K46" s="88">
        <f>H46/'סכום נכסי הקרן'!$C$42</f>
        <v>2.3897221822378E-4</v>
      </c>
      <c r="L46" s="137"/>
    </row>
    <row r="47" spans="2:12" s="134" customFormat="1">
      <c r="B47" s="86" t="s">
        <v>1629</v>
      </c>
      <c r="C47" s="80">
        <v>5276</v>
      </c>
      <c r="D47" s="93" t="s">
        <v>172</v>
      </c>
      <c r="E47" s="106">
        <v>42521</v>
      </c>
      <c r="F47" s="87">
        <v>578371.43999999994</v>
      </c>
      <c r="G47" s="89">
        <v>102.88590000000001</v>
      </c>
      <c r="H47" s="87">
        <v>2091.0502200000001</v>
      </c>
      <c r="I47" s="88">
        <v>1.1733333333333333E-4</v>
      </c>
      <c r="J47" s="88">
        <f t="shared" si="3"/>
        <v>9.4231690065771131E-2</v>
      </c>
      <c r="K47" s="88">
        <f>H47/'סכום נכסי הקרן'!$C$42</f>
        <v>5.7338178018655997E-4</v>
      </c>
      <c r="L47" s="137"/>
    </row>
    <row r="48" spans="2:12" s="134" customFormat="1">
      <c r="B48" s="86" t="s">
        <v>1630</v>
      </c>
      <c r="C48" s="80">
        <v>5312</v>
      </c>
      <c r="D48" s="93" t="s">
        <v>172</v>
      </c>
      <c r="E48" s="106">
        <v>43095</v>
      </c>
      <c r="F48" s="87">
        <v>21959.06</v>
      </c>
      <c r="G48" s="89">
        <v>123.82599999999999</v>
      </c>
      <c r="H48" s="87">
        <v>95.549279999999996</v>
      </c>
      <c r="I48" s="88">
        <v>8.3809847315279354E-4</v>
      </c>
      <c r="J48" s="88">
        <f t="shared" si="3"/>
        <v>4.3058603054342628E-3</v>
      </c>
      <c r="K48" s="88">
        <f>H48/'סכום נכסי הקרן'!$C$42</f>
        <v>2.6200334998144648E-5</v>
      </c>
      <c r="L48" s="137"/>
    </row>
    <row r="49" spans="2:12" s="134" customFormat="1">
      <c r="B49" s="86" t="s">
        <v>1631</v>
      </c>
      <c r="C49" s="80">
        <v>5286</v>
      </c>
      <c r="D49" s="93" t="s">
        <v>172</v>
      </c>
      <c r="E49" s="106">
        <v>42727</v>
      </c>
      <c r="F49" s="87">
        <v>298578.09000000003</v>
      </c>
      <c r="G49" s="89">
        <v>105.73860000000001</v>
      </c>
      <c r="H49" s="87">
        <v>1109.41302</v>
      </c>
      <c r="I49" s="88">
        <v>3.9168054927551981E-4</v>
      </c>
      <c r="J49" s="88">
        <f t="shared" si="3"/>
        <v>4.9994908231123757E-2</v>
      </c>
      <c r="K49" s="88">
        <f>H49/'סכום נכסי הקרן'!$C$42</f>
        <v>3.0420943805440867E-4</v>
      </c>
      <c r="L49" s="137"/>
    </row>
    <row r="50" spans="2:12" s="134" customFormat="1">
      <c r="B50" s="135"/>
      <c r="C50" s="135"/>
      <c r="L50" s="137"/>
    </row>
    <row r="51" spans="2:12">
      <c r="C51" s="1"/>
    </row>
    <row r="52" spans="2:12">
      <c r="C52" s="1"/>
    </row>
    <row r="53" spans="2:12">
      <c r="B53" s="95" t="s">
        <v>121</v>
      </c>
      <c r="C53" s="1"/>
    </row>
    <row r="54" spans="2:12">
      <c r="B54" s="95" t="s">
        <v>246</v>
      </c>
      <c r="C54" s="1"/>
    </row>
    <row r="55" spans="2:12">
      <c r="B55" s="95" t="s">
        <v>254</v>
      </c>
      <c r="C55" s="1"/>
    </row>
    <row r="56" spans="2:12">
      <c r="C56" s="1"/>
    </row>
    <row r="57" spans="2:12">
      <c r="C57" s="1"/>
    </row>
    <row r="58" spans="2:12">
      <c r="C58" s="1"/>
    </row>
    <row r="59" spans="2:12">
      <c r="C59" s="1"/>
    </row>
    <row r="60" spans="2:12">
      <c r="C60" s="1"/>
    </row>
    <row r="61" spans="2:12">
      <c r="C61" s="1"/>
    </row>
    <row r="62" spans="2:12">
      <c r="C62" s="1"/>
    </row>
    <row r="63" spans="2:12">
      <c r="C63" s="1"/>
    </row>
    <row r="64" spans="2:12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  <row r="638" spans="3:3">
      <c r="C638" s="1"/>
    </row>
    <row r="639" spans="3:3">
      <c r="C639" s="1"/>
    </row>
    <row r="640" spans="3:3">
      <c r="C640" s="1"/>
    </row>
  </sheetData>
  <sheetProtection sheet="1" objects="1" scenarios="1"/>
  <mergeCells count="2">
    <mergeCell ref="B6:K6"/>
    <mergeCell ref="B7:K7"/>
  </mergeCells>
  <phoneticPr fontId="6" type="noConversion"/>
  <dataValidations count="1">
    <dataValidation allowBlank="1" showInputMessage="1" showErrorMessage="1" sqref="X39:XFD41 B51:K1048576 J15:K49 D1:I49 C5:C49 A1:A1048576 B1:B49 L39:V41 L15:XFD38 J1:XFD14 L42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pane ySplit="10" topLeftCell="A11" activePane="bottomLeft" state="frozen"/>
      <selection pane="bottomLeft" activeCell="C17" sqref="C17"/>
    </sheetView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41.7109375" style="2" bestFit="1" customWidth="1"/>
    <col min="4" max="4" width="15.7109375" style="2" bestFit="1" customWidth="1"/>
    <col min="5" max="5" width="12" style="1" bestFit="1" customWidth="1"/>
    <col min="6" max="6" width="11.28515625" style="1" bestFit="1" customWidth="1"/>
    <col min="7" max="7" width="9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6" t="s">
        <v>188</v>
      </c>
      <c r="C1" s="78" t="s" vm="1">
        <v>264</v>
      </c>
    </row>
    <row r="2" spans="2:59">
      <c r="B2" s="56" t="s">
        <v>187</v>
      </c>
      <c r="C2" s="78" t="s">
        <v>265</v>
      </c>
    </row>
    <row r="3" spans="2:59">
      <c r="B3" s="56" t="s">
        <v>189</v>
      </c>
      <c r="C3" s="78" t="s">
        <v>266</v>
      </c>
    </row>
    <row r="4" spans="2:59">
      <c r="B4" s="56" t="s">
        <v>190</v>
      </c>
      <c r="C4" s="78">
        <v>2207</v>
      </c>
    </row>
    <row r="6" spans="2:59" ht="26.25" customHeight="1">
      <c r="B6" s="211" t="s">
        <v>219</v>
      </c>
      <c r="C6" s="212"/>
      <c r="D6" s="212"/>
      <c r="E6" s="212"/>
      <c r="F6" s="212"/>
      <c r="G6" s="212"/>
      <c r="H6" s="212"/>
      <c r="I6" s="212"/>
      <c r="J6" s="212"/>
      <c r="K6" s="212"/>
      <c r="L6" s="213"/>
    </row>
    <row r="7" spans="2:59" ht="26.25" customHeight="1">
      <c r="B7" s="211" t="s">
        <v>106</v>
      </c>
      <c r="C7" s="212"/>
      <c r="D7" s="212"/>
      <c r="E7" s="212"/>
      <c r="F7" s="212"/>
      <c r="G7" s="212"/>
      <c r="H7" s="212"/>
      <c r="I7" s="212"/>
      <c r="J7" s="212"/>
      <c r="K7" s="212"/>
      <c r="L7" s="213"/>
    </row>
    <row r="8" spans="2:59" s="3" customFormat="1" ht="78.75">
      <c r="B8" s="22" t="s">
        <v>125</v>
      </c>
      <c r="C8" s="30" t="s">
        <v>48</v>
      </c>
      <c r="D8" s="30" t="s">
        <v>68</v>
      </c>
      <c r="E8" s="30" t="s">
        <v>110</v>
      </c>
      <c r="F8" s="30" t="s">
        <v>111</v>
      </c>
      <c r="G8" s="30" t="s">
        <v>248</v>
      </c>
      <c r="H8" s="30" t="s">
        <v>247</v>
      </c>
      <c r="I8" s="30" t="s">
        <v>119</v>
      </c>
      <c r="J8" s="30" t="s">
        <v>62</v>
      </c>
      <c r="K8" s="30" t="s">
        <v>191</v>
      </c>
      <c r="L8" s="31" t="s">
        <v>193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255</v>
      </c>
      <c r="H9" s="16"/>
      <c r="I9" s="16" t="s">
        <v>251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4" customFormat="1" ht="18" customHeight="1">
      <c r="B11" s="127" t="s">
        <v>51</v>
      </c>
      <c r="C11" s="121"/>
      <c r="D11" s="121"/>
      <c r="E11" s="121"/>
      <c r="F11" s="121"/>
      <c r="G11" s="122"/>
      <c r="H11" s="124"/>
      <c r="I11" s="122">
        <v>2.2301899999999999</v>
      </c>
      <c r="J11" s="121"/>
      <c r="K11" s="123">
        <v>1</v>
      </c>
      <c r="L11" s="123">
        <f>I11/'סכום נכסי הקרן'!$C$42</f>
        <v>6.1153495986063128E-7</v>
      </c>
      <c r="M11" s="139"/>
      <c r="N11" s="139"/>
      <c r="O11" s="139"/>
      <c r="P11" s="139"/>
      <c r="BG11" s="96"/>
    </row>
    <row r="12" spans="2:59" s="96" customFormat="1" ht="21" customHeight="1">
      <c r="B12" s="128" t="s">
        <v>1632</v>
      </c>
      <c r="C12" s="121"/>
      <c r="D12" s="121"/>
      <c r="E12" s="121"/>
      <c r="F12" s="121"/>
      <c r="G12" s="122"/>
      <c r="H12" s="124"/>
      <c r="I12" s="122">
        <v>2.9999999999999997E-5</v>
      </c>
      <c r="J12" s="121"/>
      <c r="K12" s="88">
        <v>0</v>
      </c>
      <c r="L12" s="123">
        <f>I12/'סכום נכסי הקרן'!$C$42</f>
        <v>8.2262268218487819E-12</v>
      </c>
      <c r="M12" s="139"/>
      <c r="N12" s="139"/>
      <c r="O12" s="139"/>
      <c r="P12" s="139"/>
    </row>
    <row r="13" spans="2:59">
      <c r="B13" s="83" t="s">
        <v>1633</v>
      </c>
      <c r="C13" s="80" t="s">
        <v>1634</v>
      </c>
      <c r="D13" s="93" t="s">
        <v>787</v>
      </c>
      <c r="E13" s="93" t="s">
        <v>173</v>
      </c>
      <c r="F13" s="106">
        <v>41546</v>
      </c>
      <c r="G13" s="87">
        <v>1016.5</v>
      </c>
      <c r="H13" s="89">
        <v>1E-4</v>
      </c>
      <c r="I13" s="87">
        <v>2.9999999999999997E-5</v>
      </c>
      <c r="J13" s="88">
        <v>0</v>
      </c>
      <c r="K13" s="88">
        <v>0</v>
      </c>
      <c r="L13" s="126">
        <f>I13/'סכום נכסי הקרן'!$C$42</f>
        <v>8.2262268218487819E-12</v>
      </c>
      <c r="M13" s="134"/>
      <c r="N13" s="134"/>
      <c r="O13" s="134"/>
      <c r="P13" s="134"/>
    </row>
    <row r="14" spans="2:59" s="96" customFormat="1">
      <c r="B14" s="128" t="s">
        <v>243</v>
      </c>
      <c r="C14" s="121"/>
      <c r="D14" s="121"/>
      <c r="E14" s="121"/>
      <c r="F14" s="121"/>
      <c r="G14" s="122"/>
      <c r="H14" s="124"/>
      <c r="I14" s="122">
        <v>2.2301899999999999</v>
      </c>
      <c r="J14" s="121"/>
      <c r="K14" s="123">
        <v>1</v>
      </c>
      <c r="L14" s="123">
        <f>I14/'סכום נכסי הקרן'!$C$42</f>
        <v>6.1153495986063128E-7</v>
      </c>
      <c r="M14" s="139"/>
      <c r="N14" s="139"/>
      <c r="O14" s="139"/>
      <c r="P14" s="139"/>
    </row>
    <row r="15" spans="2:59">
      <c r="B15" s="83" t="s">
        <v>1635</v>
      </c>
      <c r="C15" s="80" t="s">
        <v>1636</v>
      </c>
      <c r="D15" s="93" t="s">
        <v>874</v>
      </c>
      <c r="E15" s="93" t="s">
        <v>172</v>
      </c>
      <c r="F15" s="106">
        <v>42731</v>
      </c>
      <c r="G15" s="87">
        <v>2046</v>
      </c>
      <c r="H15" s="89">
        <v>31.019400000000001</v>
      </c>
      <c r="I15" s="87">
        <v>2.2301899999999999</v>
      </c>
      <c r="J15" s="88">
        <v>1.0101419037077046E-4</v>
      </c>
      <c r="K15" s="88">
        <v>1</v>
      </c>
      <c r="L15" s="88">
        <f>I15/'סכום נכסי הקרן'!$C$42</f>
        <v>6.1153495986063128E-7</v>
      </c>
      <c r="M15" s="134"/>
      <c r="N15" s="134"/>
      <c r="O15" s="134"/>
      <c r="P15" s="134"/>
    </row>
    <row r="16" spans="2:59">
      <c r="B16" s="79"/>
      <c r="C16" s="80"/>
      <c r="D16" s="80"/>
      <c r="E16" s="80"/>
      <c r="F16" s="80"/>
      <c r="G16" s="87"/>
      <c r="H16" s="89"/>
      <c r="I16" s="80"/>
      <c r="J16" s="80"/>
      <c r="K16" s="88"/>
      <c r="L16" s="80"/>
      <c r="M16" s="134"/>
      <c r="N16" s="134"/>
      <c r="O16" s="134"/>
      <c r="P16" s="134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134"/>
      <c r="N17" s="134"/>
      <c r="O17" s="134"/>
      <c r="P17" s="134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134"/>
      <c r="N18" s="134"/>
      <c r="O18" s="134"/>
      <c r="P18" s="134"/>
    </row>
    <row r="19" spans="2:16">
      <c r="B19" s="113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134"/>
      <c r="N19" s="134"/>
      <c r="O19" s="134"/>
      <c r="P19" s="134"/>
    </row>
    <row r="20" spans="2:16">
      <c r="B20" s="113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16">
      <c r="B21" s="113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</row>
    <row r="112" spans="2:12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</row>
    <row r="113" spans="2:12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</row>
    <row r="114" spans="2:12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</row>
    <row r="115" spans="2:12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C5:C1048576 A1:B1048576 AH39:XFD41 D42:XFD1048576 D39:AF41 D1:XFD3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3" customFormat="1">
      <c r="C5" s="53">
        <v>1</v>
      </c>
      <c r="D5" s="53">
        <f>C5+1</f>
        <v>2</v>
      </c>
      <c r="E5" s="53">
        <f t="shared" ref="E5:Y5" si="0">D5+1</f>
        <v>3</v>
      </c>
      <c r="F5" s="53">
        <f t="shared" si="0"/>
        <v>4</v>
      </c>
      <c r="G5" s="53">
        <f t="shared" si="0"/>
        <v>5</v>
      </c>
      <c r="H5" s="53">
        <f t="shared" si="0"/>
        <v>6</v>
      </c>
      <c r="I5" s="53">
        <f t="shared" si="0"/>
        <v>7</v>
      </c>
      <c r="J5" s="53">
        <f t="shared" si="0"/>
        <v>8</v>
      </c>
      <c r="K5" s="53">
        <f t="shared" si="0"/>
        <v>9</v>
      </c>
      <c r="L5" s="53">
        <f t="shared" si="0"/>
        <v>10</v>
      </c>
      <c r="M5" s="53">
        <f t="shared" si="0"/>
        <v>11</v>
      </c>
      <c r="N5" s="53">
        <f t="shared" si="0"/>
        <v>12</v>
      </c>
      <c r="O5" s="53">
        <f t="shared" si="0"/>
        <v>13</v>
      </c>
      <c r="P5" s="53">
        <f t="shared" si="0"/>
        <v>14</v>
      </c>
      <c r="Q5" s="53">
        <f t="shared" si="0"/>
        <v>15</v>
      </c>
      <c r="R5" s="53">
        <f t="shared" si="0"/>
        <v>16</v>
      </c>
      <c r="S5" s="53">
        <f t="shared" si="0"/>
        <v>17</v>
      </c>
      <c r="T5" s="53">
        <f t="shared" si="0"/>
        <v>18</v>
      </c>
      <c r="U5" s="53">
        <f t="shared" si="0"/>
        <v>19</v>
      </c>
      <c r="V5" s="53">
        <f t="shared" si="0"/>
        <v>20</v>
      </c>
      <c r="W5" s="53">
        <f t="shared" si="0"/>
        <v>21</v>
      </c>
      <c r="X5" s="53">
        <f t="shared" si="0"/>
        <v>22</v>
      </c>
      <c r="Y5" s="53">
        <f t="shared" si="0"/>
        <v>23</v>
      </c>
    </row>
    <row r="6" spans="2:25" ht="31.5">
      <c r="B6" s="52" t="s">
        <v>91</v>
      </c>
      <c r="C6" s="13" t="s">
        <v>48</v>
      </c>
      <c r="E6" s="13" t="s">
        <v>126</v>
      </c>
      <c r="I6" s="13" t="s">
        <v>15</v>
      </c>
      <c r="J6" s="13" t="s">
        <v>69</v>
      </c>
      <c r="M6" s="13" t="s">
        <v>110</v>
      </c>
      <c r="Q6" s="13" t="s">
        <v>17</v>
      </c>
      <c r="R6" s="13" t="s">
        <v>19</v>
      </c>
      <c r="U6" s="13" t="s">
        <v>65</v>
      </c>
      <c r="W6" s="14" t="s">
        <v>61</v>
      </c>
    </row>
    <row r="7" spans="2:25" ht="18">
      <c r="B7" s="52" t="str">
        <f>'תעודות התחייבות ממשלתיות'!B6:R6</f>
        <v>1.ב. ניירות ערך סחירים</v>
      </c>
      <c r="C7" s="13"/>
      <c r="E7" s="46"/>
      <c r="I7" s="13"/>
      <c r="J7" s="13"/>
      <c r="K7" s="13"/>
      <c r="L7" s="13"/>
      <c r="M7" s="13"/>
      <c r="Q7" s="13"/>
      <c r="R7" s="51"/>
    </row>
    <row r="8" spans="2:25" ht="37.5">
      <c r="B8" s="47" t="s">
        <v>95</v>
      </c>
      <c r="C8" s="30" t="s">
        <v>48</v>
      </c>
      <c r="D8" s="30" t="s">
        <v>128</v>
      </c>
      <c r="I8" s="30" t="s">
        <v>15</v>
      </c>
      <c r="J8" s="30" t="s">
        <v>69</v>
      </c>
      <c r="K8" s="30" t="s">
        <v>111</v>
      </c>
      <c r="L8" s="30" t="s">
        <v>18</v>
      </c>
      <c r="M8" s="30" t="s">
        <v>110</v>
      </c>
      <c r="Q8" s="30" t="s">
        <v>17</v>
      </c>
      <c r="R8" s="30" t="s">
        <v>19</v>
      </c>
      <c r="S8" s="30" t="s">
        <v>0</v>
      </c>
      <c r="T8" s="30" t="s">
        <v>114</v>
      </c>
      <c r="U8" s="30" t="s">
        <v>65</v>
      </c>
      <c r="V8" s="30" t="s">
        <v>62</v>
      </c>
      <c r="W8" s="31" t="s">
        <v>120</v>
      </c>
    </row>
    <row r="9" spans="2:25" ht="31.5">
      <c r="B9" s="48" t="str">
        <f>'תעודות חוב מסחריות '!B7:T7</f>
        <v>2. תעודות חוב מסחריות</v>
      </c>
      <c r="C9" s="13" t="s">
        <v>48</v>
      </c>
      <c r="D9" s="13" t="s">
        <v>128</v>
      </c>
      <c r="E9" s="41" t="s">
        <v>126</v>
      </c>
      <c r="G9" s="13" t="s">
        <v>68</v>
      </c>
      <c r="I9" s="13" t="s">
        <v>15</v>
      </c>
      <c r="J9" s="13" t="s">
        <v>69</v>
      </c>
      <c r="K9" s="13" t="s">
        <v>111</v>
      </c>
      <c r="L9" s="13" t="s">
        <v>18</v>
      </c>
      <c r="M9" s="13" t="s">
        <v>110</v>
      </c>
      <c r="Q9" s="13" t="s">
        <v>17</v>
      </c>
      <c r="R9" s="13" t="s">
        <v>19</v>
      </c>
      <c r="S9" s="13" t="s">
        <v>0</v>
      </c>
      <c r="T9" s="13" t="s">
        <v>114</v>
      </c>
      <c r="U9" s="13" t="s">
        <v>65</v>
      </c>
      <c r="V9" s="13" t="s">
        <v>62</v>
      </c>
      <c r="W9" s="38" t="s">
        <v>120</v>
      </c>
    </row>
    <row r="10" spans="2:25" ht="31.5">
      <c r="B10" s="48" t="str">
        <f>'אג"ח קונצרני'!B7:U7</f>
        <v>3. אג"ח קונצרני</v>
      </c>
      <c r="C10" s="30" t="s">
        <v>48</v>
      </c>
      <c r="D10" s="13" t="s">
        <v>128</v>
      </c>
      <c r="E10" s="41" t="s">
        <v>126</v>
      </c>
      <c r="G10" s="30" t="s">
        <v>68</v>
      </c>
      <c r="I10" s="30" t="s">
        <v>15</v>
      </c>
      <c r="J10" s="30" t="s">
        <v>69</v>
      </c>
      <c r="K10" s="30" t="s">
        <v>111</v>
      </c>
      <c r="L10" s="30" t="s">
        <v>18</v>
      </c>
      <c r="M10" s="30" t="s">
        <v>110</v>
      </c>
      <c r="Q10" s="30" t="s">
        <v>17</v>
      </c>
      <c r="R10" s="30" t="s">
        <v>19</v>
      </c>
      <c r="S10" s="30" t="s">
        <v>0</v>
      </c>
      <c r="T10" s="30" t="s">
        <v>114</v>
      </c>
      <c r="U10" s="30" t="s">
        <v>65</v>
      </c>
      <c r="V10" s="13" t="s">
        <v>62</v>
      </c>
      <c r="W10" s="31" t="s">
        <v>120</v>
      </c>
    </row>
    <row r="11" spans="2:25" ht="31.5">
      <c r="B11" s="48" t="str">
        <f>מניות!B7</f>
        <v>4. מניות</v>
      </c>
      <c r="C11" s="30" t="s">
        <v>48</v>
      </c>
      <c r="D11" s="13" t="s">
        <v>128</v>
      </c>
      <c r="E11" s="41" t="s">
        <v>126</v>
      </c>
      <c r="H11" s="30" t="s">
        <v>110</v>
      </c>
      <c r="S11" s="30" t="s">
        <v>0</v>
      </c>
      <c r="T11" s="13" t="s">
        <v>114</v>
      </c>
      <c r="U11" s="13" t="s">
        <v>65</v>
      </c>
      <c r="V11" s="13" t="s">
        <v>62</v>
      </c>
      <c r="W11" s="14" t="s">
        <v>120</v>
      </c>
    </row>
    <row r="12" spans="2:25" ht="31.5">
      <c r="B12" s="48" t="str">
        <f>'תעודות סל'!B7:N7</f>
        <v>5. תעודות סל</v>
      </c>
      <c r="C12" s="30" t="s">
        <v>48</v>
      </c>
      <c r="D12" s="13" t="s">
        <v>128</v>
      </c>
      <c r="E12" s="41" t="s">
        <v>126</v>
      </c>
      <c r="H12" s="30" t="s">
        <v>110</v>
      </c>
      <c r="S12" s="30" t="s">
        <v>0</v>
      </c>
      <c r="T12" s="30" t="s">
        <v>114</v>
      </c>
      <c r="U12" s="30" t="s">
        <v>65</v>
      </c>
      <c r="V12" s="30" t="s">
        <v>62</v>
      </c>
      <c r="W12" s="31" t="s">
        <v>120</v>
      </c>
    </row>
    <row r="13" spans="2:25" ht="31.5">
      <c r="B13" s="48" t="str">
        <f>'קרנות נאמנות'!B7:O7</f>
        <v>6. קרנות נאמנות</v>
      </c>
      <c r="C13" s="30" t="s">
        <v>48</v>
      </c>
      <c r="D13" s="30" t="s">
        <v>128</v>
      </c>
      <c r="G13" s="30" t="s">
        <v>68</v>
      </c>
      <c r="H13" s="30" t="s">
        <v>110</v>
      </c>
      <c r="S13" s="30" t="s">
        <v>0</v>
      </c>
      <c r="T13" s="30" t="s">
        <v>114</v>
      </c>
      <c r="U13" s="30" t="s">
        <v>65</v>
      </c>
      <c r="V13" s="30" t="s">
        <v>62</v>
      </c>
      <c r="W13" s="31" t="s">
        <v>120</v>
      </c>
    </row>
    <row r="14" spans="2:25" ht="31.5">
      <c r="B14" s="48" t="str">
        <f>'כתבי אופציה'!B7:L7</f>
        <v>7. כתבי אופציה</v>
      </c>
      <c r="C14" s="30" t="s">
        <v>48</v>
      </c>
      <c r="D14" s="30" t="s">
        <v>128</v>
      </c>
      <c r="G14" s="30" t="s">
        <v>68</v>
      </c>
      <c r="H14" s="30" t="s">
        <v>110</v>
      </c>
      <c r="S14" s="30" t="s">
        <v>0</v>
      </c>
      <c r="T14" s="30" t="s">
        <v>114</v>
      </c>
      <c r="U14" s="30" t="s">
        <v>65</v>
      </c>
      <c r="V14" s="30" t="s">
        <v>62</v>
      </c>
      <c r="W14" s="31" t="s">
        <v>120</v>
      </c>
    </row>
    <row r="15" spans="2:25" ht="31.5">
      <c r="B15" s="48" t="str">
        <f>אופציות!B7</f>
        <v>8. אופציות</v>
      </c>
      <c r="C15" s="30" t="s">
        <v>48</v>
      </c>
      <c r="D15" s="30" t="s">
        <v>128</v>
      </c>
      <c r="G15" s="30" t="s">
        <v>68</v>
      </c>
      <c r="H15" s="30" t="s">
        <v>110</v>
      </c>
      <c r="S15" s="30" t="s">
        <v>0</v>
      </c>
      <c r="T15" s="30" t="s">
        <v>114</v>
      </c>
      <c r="U15" s="30" t="s">
        <v>65</v>
      </c>
      <c r="V15" s="30" t="s">
        <v>62</v>
      </c>
      <c r="W15" s="31" t="s">
        <v>120</v>
      </c>
    </row>
    <row r="16" spans="2:25" ht="31.5">
      <c r="B16" s="48" t="str">
        <f>'חוזים עתידיים'!B7:I7</f>
        <v>9. חוזים עתידיים</v>
      </c>
      <c r="C16" s="30" t="s">
        <v>48</v>
      </c>
      <c r="D16" s="30" t="s">
        <v>128</v>
      </c>
      <c r="G16" s="30" t="s">
        <v>68</v>
      </c>
      <c r="H16" s="30" t="s">
        <v>110</v>
      </c>
      <c r="S16" s="30" t="s">
        <v>0</v>
      </c>
      <c r="T16" s="31" t="s">
        <v>114</v>
      </c>
    </row>
    <row r="17" spans="2:25" ht="31.5">
      <c r="B17" s="48" t="str">
        <f>'מוצרים מובנים'!B7:Q7</f>
        <v>10. מוצרים מובנים</v>
      </c>
      <c r="C17" s="30" t="s">
        <v>48</v>
      </c>
      <c r="F17" s="13" t="s">
        <v>53</v>
      </c>
      <c r="I17" s="30" t="s">
        <v>15</v>
      </c>
      <c r="J17" s="30" t="s">
        <v>69</v>
      </c>
      <c r="K17" s="30" t="s">
        <v>111</v>
      </c>
      <c r="L17" s="30" t="s">
        <v>18</v>
      </c>
      <c r="M17" s="30" t="s">
        <v>110</v>
      </c>
      <c r="Q17" s="30" t="s">
        <v>17</v>
      </c>
      <c r="R17" s="30" t="s">
        <v>19</v>
      </c>
      <c r="S17" s="30" t="s">
        <v>0</v>
      </c>
      <c r="T17" s="30" t="s">
        <v>114</v>
      </c>
      <c r="U17" s="30" t="s">
        <v>65</v>
      </c>
      <c r="V17" s="30" t="s">
        <v>62</v>
      </c>
      <c r="W17" s="31" t="s">
        <v>120</v>
      </c>
    </row>
    <row r="18" spans="2:25" ht="18">
      <c r="B18" s="52" t="str">
        <f>'לא סחיר- תעודות התחייבות ממשלתי'!B6:P6</f>
        <v>1.ג. ניירות ערך לא סחירים</v>
      </c>
    </row>
    <row r="19" spans="2:25" ht="31.5">
      <c r="B19" s="48" t="str">
        <f>'לא סחיר- תעודות התחייבות ממשלתי'!B7:P7</f>
        <v>1. תעודות התחייבות ממשלתיות</v>
      </c>
      <c r="C19" s="30" t="s">
        <v>48</v>
      </c>
      <c r="I19" s="30" t="s">
        <v>15</v>
      </c>
      <c r="J19" s="30" t="s">
        <v>69</v>
      </c>
      <c r="K19" s="30" t="s">
        <v>111</v>
      </c>
      <c r="L19" s="30" t="s">
        <v>18</v>
      </c>
      <c r="M19" s="30" t="s">
        <v>110</v>
      </c>
      <c r="Q19" s="30" t="s">
        <v>17</v>
      </c>
      <c r="R19" s="30" t="s">
        <v>19</v>
      </c>
      <c r="S19" s="30" t="s">
        <v>0</v>
      </c>
      <c r="T19" s="30" t="s">
        <v>114</v>
      </c>
      <c r="U19" s="30" t="s">
        <v>119</v>
      </c>
      <c r="V19" s="30" t="s">
        <v>62</v>
      </c>
      <c r="W19" s="31" t="s">
        <v>120</v>
      </c>
    </row>
    <row r="20" spans="2:25" ht="31.5">
      <c r="B20" s="48" t="str">
        <f>'לא סחיר - תעודות חוב מסחריות'!B7:S7</f>
        <v>2. תעודות חוב מסחריות</v>
      </c>
      <c r="C20" s="30" t="s">
        <v>48</v>
      </c>
      <c r="D20" s="41" t="s">
        <v>127</v>
      </c>
      <c r="E20" s="41" t="s">
        <v>126</v>
      </c>
      <c r="G20" s="30" t="s">
        <v>68</v>
      </c>
      <c r="I20" s="30" t="s">
        <v>15</v>
      </c>
      <c r="J20" s="30" t="s">
        <v>69</v>
      </c>
      <c r="K20" s="30" t="s">
        <v>111</v>
      </c>
      <c r="L20" s="30" t="s">
        <v>18</v>
      </c>
      <c r="M20" s="30" t="s">
        <v>110</v>
      </c>
      <c r="Q20" s="30" t="s">
        <v>17</v>
      </c>
      <c r="R20" s="30" t="s">
        <v>19</v>
      </c>
      <c r="S20" s="30" t="s">
        <v>0</v>
      </c>
      <c r="T20" s="30" t="s">
        <v>114</v>
      </c>
      <c r="U20" s="30" t="s">
        <v>119</v>
      </c>
      <c r="V20" s="30" t="s">
        <v>62</v>
      </c>
      <c r="W20" s="31" t="s">
        <v>120</v>
      </c>
    </row>
    <row r="21" spans="2:25" ht="31.5">
      <c r="B21" s="48" t="str">
        <f>'לא סחיר - אג"ח קונצרני'!B7:S7</f>
        <v>3. אג"ח קונצרני</v>
      </c>
      <c r="C21" s="30" t="s">
        <v>48</v>
      </c>
      <c r="D21" s="41" t="s">
        <v>127</v>
      </c>
      <c r="E21" s="41" t="s">
        <v>126</v>
      </c>
      <c r="G21" s="30" t="s">
        <v>68</v>
      </c>
      <c r="I21" s="30" t="s">
        <v>15</v>
      </c>
      <c r="J21" s="30" t="s">
        <v>69</v>
      </c>
      <c r="K21" s="30" t="s">
        <v>111</v>
      </c>
      <c r="L21" s="30" t="s">
        <v>18</v>
      </c>
      <c r="M21" s="30" t="s">
        <v>110</v>
      </c>
      <c r="Q21" s="30" t="s">
        <v>17</v>
      </c>
      <c r="R21" s="30" t="s">
        <v>19</v>
      </c>
      <c r="S21" s="30" t="s">
        <v>0</v>
      </c>
      <c r="T21" s="30" t="s">
        <v>114</v>
      </c>
      <c r="U21" s="30" t="s">
        <v>119</v>
      </c>
      <c r="V21" s="30" t="s">
        <v>62</v>
      </c>
      <c r="W21" s="31" t="s">
        <v>120</v>
      </c>
    </row>
    <row r="22" spans="2:25" ht="31.5">
      <c r="B22" s="48" t="str">
        <f>'לא סחיר - מניות'!B7:M7</f>
        <v>4. מניות</v>
      </c>
      <c r="C22" s="30" t="s">
        <v>48</v>
      </c>
      <c r="D22" s="41" t="s">
        <v>127</v>
      </c>
      <c r="E22" s="41" t="s">
        <v>126</v>
      </c>
      <c r="G22" s="30" t="s">
        <v>68</v>
      </c>
      <c r="H22" s="30" t="s">
        <v>110</v>
      </c>
      <c r="S22" s="30" t="s">
        <v>0</v>
      </c>
      <c r="T22" s="30" t="s">
        <v>114</v>
      </c>
      <c r="U22" s="30" t="s">
        <v>119</v>
      </c>
      <c r="V22" s="30" t="s">
        <v>62</v>
      </c>
      <c r="W22" s="31" t="s">
        <v>120</v>
      </c>
    </row>
    <row r="23" spans="2:25" ht="31.5">
      <c r="B23" s="48" t="str">
        <f>'לא סחיר - קרנות השקעה'!B7:K7</f>
        <v>5. קרנות השקעה</v>
      </c>
      <c r="C23" s="30" t="s">
        <v>48</v>
      </c>
      <c r="G23" s="30" t="s">
        <v>68</v>
      </c>
      <c r="H23" s="30" t="s">
        <v>110</v>
      </c>
      <c r="K23" s="30" t="s">
        <v>111</v>
      </c>
      <c r="S23" s="30" t="s">
        <v>0</v>
      </c>
      <c r="T23" s="30" t="s">
        <v>114</v>
      </c>
      <c r="U23" s="30" t="s">
        <v>119</v>
      </c>
      <c r="V23" s="30" t="s">
        <v>62</v>
      </c>
      <c r="W23" s="31" t="s">
        <v>120</v>
      </c>
    </row>
    <row r="24" spans="2:25" ht="31.5">
      <c r="B24" s="48" t="str">
        <f>'לא סחיר - כתבי אופציה'!B7:L7</f>
        <v>6. כתבי אופציה</v>
      </c>
      <c r="C24" s="30" t="s">
        <v>48</v>
      </c>
      <c r="G24" s="30" t="s">
        <v>68</v>
      </c>
      <c r="H24" s="30" t="s">
        <v>110</v>
      </c>
      <c r="K24" s="30" t="s">
        <v>111</v>
      </c>
      <c r="S24" s="30" t="s">
        <v>0</v>
      </c>
      <c r="T24" s="30" t="s">
        <v>114</v>
      </c>
      <c r="U24" s="30" t="s">
        <v>119</v>
      </c>
      <c r="V24" s="30" t="s">
        <v>62</v>
      </c>
      <c r="W24" s="31" t="s">
        <v>120</v>
      </c>
    </row>
    <row r="25" spans="2:25" ht="31.5">
      <c r="B25" s="48" t="str">
        <f>'לא סחיר - אופציות'!B7:L7</f>
        <v>7. אופציות</v>
      </c>
      <c r="C25" s="30" t="s">
        <v>48</v>
      </c>
      <c r="G25" s="30" t="s">
        <v>68</v>
      </c>
      <c r="H25" s="30" t="s">
        <v>110</v>
      </c>
      <c r="K25" s="30" t="s">
        <v>111</v>
      </c>
      <c r="S25" s="30" t="s">
        <v>0</v>
      </c>
      <c r="T25" s="30" t="s">
        <v>114</v>
      </c>
      <c r="U25" s="30" t="s">
        <v>119</v>
      </c>
      <c r="V25" s="30" t="s">
        <v>62</v>
      </c>
      <c r="W25" s="31" t="s">
        <v>120</v>
      </c>
    </row>
    <row r="26" spans="2:25" ht="31.5">
      <c r="B26" s="48" t="str">
        <f>'לא סחיר - חוזים עתידיים'!B7:K7</f>
        <v>8. חוזים עתידיים</v>
      </c>
      <c r="C26" s="30" t="s">
        <v>48</v>
      </c>
      <c r="G26" s="30" t="s">
        <v>68</v>
      </c>
      <c r="H26" s="30" t="s">
        <v>110</v>
      </c>
      <c r="K26" s="30" t="s">
        <v>111</v>
      </c>
      <c r="S26" s="30" t="s">
        <v>0</v>
      </c>
      <c r="T26" s="30" t="s">
        <v>114</v>
      </c>
      <c r="U26" s="30" t="s">
        <v>119</v>
      </c>
      <c r="V26" s="31" t="s">
        <v>120</v>
      </c>
    </row>
    <row r="27" spans="2:25" ht="31.5">
      <c r="B27" s="48" t="str">
        <f>'לא סחיר - מוצרים מובנים'!B7:Q7</f>
        <v>9. מוצרים מובנים</v>
      </c>
      <c r="C27" s="30" t="s">
        <v>48</v>
      </c>
      <c r="F27" s="30" t="s">
        <v>53</v>
      </c>
      <c r="I27" s="30" t="s">
        <v>15</v>
      </c>
      <c r="J27" s="30" t="s">
        <v>69</v>
      </c>
      <c r="K27" s="30" t="s">
        <v>111</v>
      </c>
      <c r="L27" s="30" t="s">
        <v>18</v>
      </c>
      <c r="M27" s="30" t="s">
        <v>110</v>
      </c>
      <c r="Q27" s="30" t="s">
        <v>17</v>
      </c>
      <c r="R27" s="30" t="s">
        <v>19</v>
      </c>
      <c r="S27" s="30" t="s">
        <v>0</v>
      </c>
      <c r="T27" s="30" t="s">
        <v>114</v>
      </c>
      <c r="U27" s="30" t="s">
        <v>119</v>
      </c>
      <c r="V27" s="30" t="s">
        <v>62</v>
      </c>
      <c r="W27" s="31" t="s">
        <v>120</v>
      </c>
    </row>
    <row r="28" spans="2:25" ht="31.5">
      <c r="B28" s="52" t="str">
        <f>הלוואות!B6</f>
        <v>1.ד. הלוואות:</v>
      </c>
      <c r="C28" s="30" t="s">
        <v>48</v>
      </c>
      <c r="I28" s="30" t="s">
        <v>15</v>
      </c>
      <c r="J28" s="30" t="s">
        <v>69</v>
      </c>
      <c r="L28" s="30" t="s">
        <v>18</v>
      </c>
      <c r="M28" s="30" t="s">
        <v>110</v>
      </c>
      <c r="Q28" s="13" t="s">
        <v>36</v>
      </c>
      <c r="R28" s="30" t="s">
        <v>19</v>
      </c>
      <c r="S28" s="30" t="s">
        <v>0</v>
      </c>
      <c r="T28" s="30" t="s">
        <v>114</v>
      </c>
      <c r="U28" s="30" t="s">
        <v>119</v>
      </c>
      <c r="V28" s="31" t="s">
        <v>120</v>
      </c>
    </row>
    <row r="29" spans="2:25" ht="47.25">
      <c r="B29" s="52" t="str">
        <f>'פקדונות מעל 3 חודשים'!B6:O6</f>
        <v>1.ה. פקדונות מעל 3 חודשים:</v>
      </c>
      <c r="C29" s="30" t="s">
        <v>48</v>
      </c>
      <c r="E29" s="30" t="s">
        <v>126</v>
      </c>
      <c r="I29" s="30" t="s">
        <v>15</v>
      </c>
      <c r="J29" s="30" t="s">
        <v>69</v>
      </c>
      <c r="L29" s="30" t="s">
        <v>18</v>
      </c>
      <c r="M29" s="30" t="s">
        <v>110</v>
      </c>
      <c r="O29" s="49" t="s">
        <v>55</v>
      </c>
      <c r="P29" s="50"/>
      <c r="R29" s="30" t="s">
        <v>19</v>
      </c>
      <c r="S29" s="30" t="s">
        <v>0</v>
      </c>
      <c r="T29" s="30" t="s">
        <v>114</v>
      </c>
      <c r="U29" s="30" t="s">
        <v>119</v>
      </c>
      <c r="V29" s="31" t="s">
        <v>120</v>
      </c>
    </row>
    <row r="30" spans="2:25" ht="63">
      <c r="B30" s="52" t="str">
        <f>'זכויות מקרקעין'!B6</f>
        <v>1. ו. זכויות במקרקעין:</v>
      </c>
      <c r="C30" s="13" t="s">
        <v>57</v>
      </c>
      <c r="N30" s="49" t="s">
        <v>92</v>
      </c>
      <c r="P30" s="50" t="s">
        <v>58</v>
      </c>
      <c r="U30" s="30" t="s">
        <v>119</v>
      </c>
      <c r="V30" s="14" t="s">
        <v>61</v>
      </c>
    </row>
    <row r="31" spans="2:25" ht="31.5">
      <c r="B31" s="52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60</v>
      </c>
      <c r="R31" s="13" t="s">
        <v>56</v>
      </c>
      <c r="U31" s="30" t="s">
        <v>119</v>
      </c>
      <c r="V31" s="14" t="s">
        <v>61</v>
      </c>
    </row>
    <row r="32" spans="2:25" ht="47.25">
      <c r="B32" s="52" t="str">
        <f>'יתרת התחייבות להשקעה'!B6:D6</f>
        <v>1. ט. יתרות התחייבות להשקעה:</v>
      </c>
      <c r="X32" s="13" t="s">
        <v>116</v>
      </c>
      <c r="Y32" s="14" t="s">
        <v>115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6" t="s">
        <v>188</v>
      </c>
      <c r="C1" s="78" t="s" vm="1">
        <v>264</v>
      </c>
    </row>
    <row r="2" spans="2:54">
      <c r="B2" s="56" t="s">
        <v>187</v>
      </c>
      <c r="C2" s="78" t="s">
        <v>265</v>
      </c>
    </row>
    <row r="3" spans="2:54">
      <c r="B3" s="56" t="s">
        <v>189</v>
      </c>
      <c r="C3" s="78" t="s">
        <v>266</v>
      </c>
    </row>
    <row r="4" spans="2:54">
      <c r="B4" s="56" t="s">
        <v>190</v>
      </c>
      <c r="C4" s="78">
        <v>2207</v>
      </c>
    </row>
    <row r="6" spans="2:54" ht="26.25" customHeight="1">
      <c r="B6" s="211" t="s">
        <v>219</v>
      </c>
      <c r="C6" s="212"/>
      <c r="D6" s="212"/>
      <c r="E6" s="212"/>
      <c r="F6" s="212"/>
      <c r="G6" s="212"/>
      <c r="H6" s="212"/>
      <c r="I6" s="212"/>
      <c r="J6" s="212"/>
      <c r="K6" s="212"/>
      <c r="L6" s="213"/>
    </row>
    <row r="7" spans="2:54" ht="26.25" customHeight="1">
      <c r="B7" s="211" t="s">
        <v>107</v>
      </c>
      <c r="C7" s="212"/>
      <c r="D7" s="212"/>
      <c r="E7" s="212"/>
      <c r="F7" s="212"/>
      <c r="G7" s="212"/>
      <c r="H7" s="212"/>
      <c r="I7" s="212"/>
      <c r="J7" s="212"/>
      <c r="K7" s="212"/>
      <c r="L7" s="213"/>
    </row>
    <row r="8" spans="2:54" s="3" customFormat="1" ht="78.75">
      <c r="B8" s="22" t="s">
        <v>125</v>
      </c>
      <c r="C8" s="30" t="s">
        <v>48</v>
      </c>
      <c r="D8" s="30" t="s">
        <v>68</v>
      </c>
      <c r="E8" s="30" t="s">
        <v>110</v>
      </c>
      <c r="F8" s="30" t="s">
        <v>111</v>
      </c>
      <c r="G8" s="30" t="s">
        <v>248</v>
      </c>
      <c r="H8" s="30" t="s">
        <v>247</v>
      </c>
      <c r="I8" s="30" t="s">
        <v>119</v>
      </c>
      <c r="J8" s="30" t="s">
        <v>62</v>
      </c>
      <c r="K8" s="30" t="s">
        <v>191</v>
      </c>
      <c r="L8" s="31" t="s">
        <v>193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255</v>
      </c>
      <c r="H9" s="16"/>
      <c r="I9" s="16" t="s">
        <v>251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AZ11" s="1"/>
    </row>
    <row r="12" spans="2:54" ht="19.5" customHeight="1">
      <c r="B12" s="95" t="s">
        <v>263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2:54">
      <c r="B13" s="95" t="s">
        <v>121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2:54">
      <c r="B14" s="95" t="s">
        <v>246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4">
      <c r="B15" s="95" t="s">
        <v>254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4" s="7" customFormat="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AZ16" s="1"/>
      <c r="BB16" s="1"/>
    </row>
    <row r="17" spans="2:54" s="7" customFormat="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AZ17" s="1"/>
      <c r="BB17" s="1"/>
    </row>
    <row r="18" spans="2:54" s="7" customFormat="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AZ18" s="1"/>
      <c r="BB18" s="1"/>
    </row>
    <row r="19" spans="2:54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4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4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4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4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4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4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4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4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4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4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4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4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pane ySplit="10" topLeftCell="A11" activePane="bottomLeft" state="frozen"/>
      <selection pane="bottomLeft" activeCell="C17" sqref="C17"/>
    </sheetView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41.7109375" style="2" bestFit="1" customWidth="1"/>
    <col min="4" max="4" width="8.570312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6.42578125" style="1" bestFit="1" customWidth="1"/>
    <col min="9" max="9" width="9.71093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6" t="s">
        <v>188</v>
      </c>
      <c r="C1" s="78" t="s" vm="1">
        <v>264</v>
      </c>
    </row>
    <row r="2" spans="2:51">
      <c r="B2" s="56" t="s">
        <v>187</v>
      </c>
      <c r="C2" s="78" t="s">
        <v>265</v>
      </c>
    </row>
    <row r="3" spans="2:51">
      <c r="B3" s="56" t="s">
        <v>189</v>
      </c>
      <c r="C3" s="78" t="s">
        <v>266</v>
      </c>
    </row>
    <row r="4" spans="2:51">
      <c r="B4" s="56" t="s">
        <v>190</v>
      </c>
      <c r="C4" s="78">
        <v>2207</v>
      </c>
    </row>
    <row r="6" spans="2:51" ht="26.25" customHeight="1">
      <c r="B6" s="211" t="s">
        <v>219</v>
      </c>
      <c r="C6" s="212"/>
      <c r="D6" s="212"/>
      <c r="E6" s="212"/>
      <c r="F6" s="212"/>
      <c r="G6" s="212"/>
      <c r="H6" s="212"/>
      <c r="I6" s="212"/>
      <c r="J6" s="212"/>
      <c r="K6" s="213"/>
    </row>
    <row r="7" spans="2:51" ht="26.25" customHeight="1">
      <c r="B7" s="211" t="s">
        <v>108</v>
      </c>
      <c r="C7" s="212"/>
      <c r="D7" s="212"/>
      <c r="E7" s="212"/>
      <c r="F7" s="212"/>
      <c r="G7" s="212"/>
      <c r="H7" s="212"/>
      <c r="I7" s="212"/>
      <c r="J7" s="212"/>
      <c r="K7" s="213"/>
    </row>
    <row r="8" spans="2:51" s="3" customFormat="1" ht="63">
      <c r="B8" s="22" t="s">
        <v>125</v>
      </c>
      <c r="C8" s="30" t="s">
        <v>48</v>
      </c>
      <c r="D8" s="30" t="s">
        <v>68</v>
      </c>
      <c r="E8" s="30" t="s">
        <v>110</v>
      </c>
      <c r="F8" s="30" t="s">
        <v>111</v>
      </c>
      <c r="G8" s="30" t="s">
        <v>248</v>
      </c>
      <c r="H8" s="30" t="s">
        <v>247</v>
      </c>
      <c r="I8" s="30" t="s">
        <v>119</v>
      </c>
      <c r="J8" s="30" t="s">
        <v>191</v>
      </c>
      <c r="K8" s="31" t="s">
        <v>193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22</v>
      </c>
      <c r="G9" s="16" t="s">
        <v>255</v>
      </c>
      <c r="H9" s="16"/>
      <c r="I9" s="16" t="s">
        <v>251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133" customFormat="1" ht="18" customHeight="1">
      <c r="B11" s="97" t="s">
        <v>52</v>
      </c>
      <c r="C11" s="98"/>
      <c r="D11" s="98"/>
      <c r="E11" s="98"/>
      <c r="F11" s="98"/>
      <c r="G11" s="100"/>
      <c r="H11" s="102"/>
      <c r="I11" s="100">
        <v>-1848.2510300000001</v>
      </c>
      <c r="J11" s="103">
        <v>1</v>
      </c>
      <c r="K11" s="103">
        <f>I11/'סכום נכסי הקרן'!$C$42</f>
        <v>-5.0680440654985468E-4</v>
      </c>
      <c r="AW11" s="134"/>
    </row>
    <row r="12" spans="2:51" s="134" customFormat="1" ht="19.5" customHeight="1">
      <c r="B12" s="81" t="s">
        <v>35</v>
      </c>
      <c r="C12" s="82"/>
      <c r="D12" s="82"/>
      <c r="E12" s="82"/>
      <c r="F12" s="82"/>
      <c r="G12" s="90"/>
      <c r="H12" s="92"/>
      <c r="I12" s="90">
        <v>-1848.2510300000004</v>
      </c>
      <c r="J12" s="91">
        <v>1.0000000000000002</v>
      </c>
      <c r="K12" s="91">
        <f>I12/'סכום נכסי הקרן'!$C$42</f>
        <v>-5.0680440654985478E-4</v>
      </c>
    </row>
    <row r="13" spans="2:51" s="134" customFormat="1">
      <c r="B13" s="99" t="s">
        <v>236</v>
      </c>
      <c r="C13" s="82"/>
      <c r="D13" s="82"/>
      <c r="E13" s="82"/>
      <c r="F13" s="82"/>
      <c r="G13" s="90"/>
      <c r="H13" s="92"/>
      <c r="I13" s="90">
        <v>1.1204100000000001</v>
      </c>
      <c r="J13" s="91">
        <v>-6.0620012206891616E-4</v>
      </c>
      <c r="K13" s="91">
        <f>I13/'סכום נכסי הקרן'!$C$42</f>
        <v>3.0722489311558652E-7</v>
      </c>
    </row>
    <row r="14" spans="2:51" s="134" customFormat="1">
      <c r="B14" s="86" t="s">
        <v>1637</v>
      </c>
      <c r="C14" s="80" t="s">
        <v>1638</v>
      </c>
      <c r="D14" s="93" t="s">
        <v>1059</v>
      </c>
      <c r="E14" s="93" t="s">
        <v>173</v>
      </c>
      <c r="F14" s="106">
        <v>42495</v>
      </c>
      <c r="G14" s="87">
        <v>1900260.09</v>
      </c>
      <c r="H14" s="89">
        <v>5.8999999999999997E-2</v>
      </c>
      <c r="I14" s="87">
        <v>1.1204100000000001</v>
      </c>
      <c r="J14" s="88">
        <v>-6.0620012206891616E-4</v>
      </c>
      <c r="K14" s="88">
        <f>I14/'סכום נכסי הקרן'!$C$42</f>
        <v>3.0722489311558652E-7</v>
      </c>
    </row>
    <row r="15" spans="2:51" s="134" customFormat="1">
      <c r="B15" s="83"/>
      <c r="C15" s="80"/>
      <c r="D15" s="80"/>
      <c r="E15" s="80"/>
      <c r="F15" s="80"/>
      <c r="G15" s="87"/>
      <c r="H15" s="89"/>
      <c r="I15" s="80"/>
      <c r="J15" s="88"/>
      <c r="K15" s="80"/>
    </row>
    <row r="16" spans="2:51" s="141" customFormat="1">
      <c r="B16" s="99" t="s">
        <v>1639</v>
      </c>
      <c r="C16" s="82"/>
      <c r="D16" s="82"/>
      <c r="E16" s="82"/>
      <c r="F16" s="82"/>
      <c r="G16" s="90"/>
      <c r="H16" s="92"/>
      <c r="I16" s="90">
        <v>-1482.2711700000004</v>
      </c>
      <c r="J16" s="91">
        <v>0.80198584821024033</v>
      </c>
      <c r="K16" s="91">
        <f>I16/'סכום נכסי הקרן'!$C$42</f>
        <v>-4.064499618635727E-4</v>
      </c>
      <c r="AW16" s="134"/>
      <c r="AY16" s="134"/>
    </row>
    <row r="17" spans="2:51" s="141" customFormat="1">
      <c r="B17" s="86" t="s">
        <v>1640</v>
      </c>
      <c r="C17" s="80" t="s">
        <v>1641</v>
      </c>
      <c r="D17" s="93" t="s">
        <v>1059</v>
      </c>
      <c r="E17" s="93" t="s">
        <v>172</v>
      </c>
      <c r="F17" s="106">
        <v>43116</v>
      </c>
      <c r="G17" s="87">
        <v>8350000</v>
      </c>
      <c r="H17" s="89">
        <v>-3.109</v>
      </c>
      <c r="I17" s="87">
        <v>-259.60183999999998</v>
      </c>
      <c r="J17" s="88">
        <v>0.14045810649433263</v>
      </c>
      <c r="K17" s="88">
        <f>I17/'סכום נכסי הקרן'!$C$42</f>
        <v>-7.1184787306976545E-5</v>
      </c>
      <c r="AW17" s="134"/>
      <c r="AY17" s="134"/>
    </row>
    <row r="18" spans="2:51" s="141" customFormat="1">
      <c r="B18" s="86" t="s">
        <v>1642</v>
      </c>
      <c r="C18" s="80" t="s">
        <v>1643</v>
      </c>
      <c r="D18" s="93" t="s">
        <v>1059</v>
      </c>
      <c r="E18" s="93" t="s">
        <v>172</v>
      </c>
      <c r="F18" s="106">
        <v>43116</v>
      </c>
      <c r="G18" s="87">
        <v>8373000</v>
      </c>
      <c r="H18" s="89">
        <v>-2.8106</v>
      </c>
      <c r="I18" s="87">
        <v>-235.32907999999998</v>
      </c>
      <c r="J18" s="88">
        <v>0.12732528005137914</v>
      </c>
      <c r="K18" s="88">
        <f>I18/'סכום נכסי הקרן'!$C$42</f>
        <v>-6.4529012995233258E-5</v>
      </c>
      <c r="AW18" s="134"/>
      <c r="AY18" s="134"/>
    </row>
    <row r="19" spans="2:51" s="134" customFormat="1">
      <c r="B19" s="86" t="s">
        <v>1644</v>
      </c>
      <c r="C19" s="80" t="s">
        <v>1645</v>
      </c>
      <c r="D19" s="93" t="s">
        <v>1059</v>
      </c>
      <c r="E19" s="93" t="s">
        <v>172</v>
      </c>
      <c r="F19" s="106">
        <v>43117</v>
      </c>
      <c r="G19" s="87">
        <v>5499620</v>
      </c>
      <c r="H19" s="89">
        <v>-2.0249000000000001</v>
      </c>
      <c r="I19" s="87">
        <v>-111.35914</v>
      </c>
      <c r="J19" s="88">
        <v>6.0251090459286796E-2</v>
      </c>
      <c r="K19" s="88">
        <f>I19/'סכום נכסי הקרן'!$C$42</f>
        <v>-3.0535518144200456E-5</v>
      </c>
    </row>
    <row r="20" spans="2:51" s="134" customFormat="1">
      <c r="B20" s="86" t="s">
        <v>1646</v>
      </c>
      <c r="C20" s="80" t="s">
        <v>1647</v>
      </c>
      <c r="D20" s="93" t="s">
        <v>1059</v>
      </c>
      <c r="E20" s="93" t="s">
        <v>172</v>
      </c>
      <c r="F20" s="106">
        <v>43108</v>
      </c>
      <c r="G20" s="87">
        <v>3714260</v>
      </c>
      <c r="H20" s="89">
        <v>-2.1067999999999998</v>
      </c>
      <c r="I20" s="87">
        <v>-78.253720000000001</v>
      </c>
      <c r="J20" s="88">
        <v>4.2339335257938419E-2</v>
      </c>
      <c r="K20" s="88">
        <f>I20/'סכום נכסי הקרן'!$C$42</f>
        <v>-2.1457761679114818E-5</v>
      </c>
    </row>
    <row r="21" spans="2:51" s="134" customFormat="1">
      <c r="B21" s="86" t="s">
        <v>1648</v>
      </c>
      <c r="C21" s="80" t="s">
        <v>1649</v>
      </c>
      <c r="D21" s="93" t="s">
        <v>1059</v>
      </c>
      <c r="E21" s="93" t="s">
        <v>172</v>
      </c>
      <c r="F21" s="106">
        <v>43172</v>
      </c>
      <c r="G21" s="87">
        <v>1710000</v>
      </c>
      <c r="H21" s="89">
        <v>-2.0964</v>
      </c>
      <c r="I21" s="87">
        <v>-35.849170000000001</v>
      </c>
      <c r="J21" s="88">
        <v>1.93962667506264E-2</v>
      </c>
      <c r="K21" s="88">
        <f>I21/'סכום נכסי הקרן'!$C$42</f>
        <v>-9.830113459833892E-6</v>
      </c>
    </row>
    <row r="22" spans="2:51" s="134" customFormat="1">
      <c r="B22" s="86" t="s">
        <v>1650</v>
      </c>
      <c r="C22" s="80" t="s">
        <v>1651</v>
      </c>
      <c r="D22" s="93" t="s">
        <v>1059</v>
      </c>
      <c r="E22" s="93" t="s">
        <v>172</v>
      </c>
      <c r="F22" s="106">
        <v>43171</v>
      </c>
      <c r="G22" s="87">
        <v>24145737.5</v>
      </c>
      <c r="H22" s="89">
        <v>-1.9882</v>
      </c>
      <c r="I22" s="87">
        <v>-480.07191999999998</v>
      </c>
      <c r="J22" s="88">
        <v>0.25974389420467409</v>
      </c>
      <c r="K22" s="88">
        <f>I22/'סכום נכסי הקרן'!$C$42</f>
        <v>-1.3163935015734809E-4</v>
      </c>
    </row>
    <row r="23" spans="2:51" s="134" customFormat="1">
      <c r="B23" s="86" t="s">
        <v>1652</v>
      </c>
      <c r="C23" s="80" t="s">
        <v>1653</v>
      </c>
      <c r="D23" s="93" t="s">
        <v>1059</v>
      </c>
      <c r="E23" s="93" t="s">
        <v>172</v>
      </c>
      <c r="F23" s="106">
        <v>43117</v>
      </c>
      <c r="G23" s="87">
        <v>5587395.5</v>
      </c>
      <c r="H23" s="89">
        <v>-2.3883000000000001</v>
      </c>
      <c r="I23" s="87">
        <v>-133.44565</v>
      </c>
      <c r="J23" s="88">
        <v>7.2201041868214189E-2</v>
      </c>
      <c r="K23" s="88">
        <f>I23/'סכום נכסי הקרן'!$C$42</f>
        <v>-3.6591806176301499E-5</v>
      </c>
    </row>
    <row r="24" spans="2:51" s="134" customFormat="1">
      <c r="B24" s="86" t="s">
        <v>1654</v>
      </c>
      <c r="C24" s="80" t="s">
        <v>1655</v>
      </c>
      <c r="D24" s="93" t="s">
        <v>1059</v>
      </c>
      <c r="E24" s="93" t="s">
        <v>172</v>
      </c>
      <c r="F24" s="106">
        <v>43180</v>
      </c>
      <c r="G24" s="87">
        <v>14472570</v>
      </c>
      <c r="H24" s="89">
        <v>-1.093</v>
      </c>
      <c r="I24" s="87">
        <v>-158.17916</v>
      </c>
      <c r="J24" s="88">
        <v>8.5583158041037305E-2</v>
      </c>
      <c r="K24" s="88">
        <f>I24/'סכום נכסי הקרן'!$C$42</f>
        <v>-4.337392162165034E-5</v>
      </c>
    </row>
    <row r="25" spans="2:51" s="134" customFormat="1">
      <c r="B25" s="86" t="s">
        <v>1656</v>
      </c>
      <c r="C25" s="80" t="s">
        <v>1657</v>
      </c>
      <c r="D25" s="93" t="s">
        <v>1059</v>
      </c>
      <c r="E25" s="93" t="s">
        <v>172</v>
      </c>
      <c r="F25" s="106">
        <v>43187</v>
      </c>
      <c r="G25" s="87">
        <v>7984910</v>
      </c>
      <c r="H25" s="89">
        <v>-0.4088</v>
      </c>
      <c r="I25" s="87">
        <v>-32.644919999999999</v>
      </c>
      <c r="J25" s="88">
        <v>1.7662600734490053E-2</v>
      </c>
      <c r="K25" s="88">
        <f>I25/'סכום נכסי הקרן'!$C$42</f>
        <v>-8.9514838833702583E-6</v>
      </c>
    </row>
    <row r="26" spans="2:51" s="134" customFormat="1">
      <c r="B26" s="86" t="s">
        <v>1658</v>
      </c>
      <c r="C26" s="80" t="s">
        <v>1659</v>
      </c>
      <c r="D26" s="93" t="s">
        <v>1059</v>
      </c>
      <c r="E26" s="93" t="s">
        <v>172</v>
      </c>
      <c r="F26" s="106">
        <v>43144</v>
      </c>
      <c r="G26" s="87">
        <v>8520795</v>
      </c>
      <c r="H26" s="89">
        <v>-4.9200000000000001E-2</v>
      </c>
      <c r="I26" s="87">
        <v>-4.1928299999999998</v>
      </c>
      <c r="J26" s="88">
        <v>2.2685392470740296E-3</v>
      </c>
      <c r="K26" s="88">
        <f>I26/'סכום נכסי הקרן'!$C$42</f>
        <v>-1.1497056868484077E-6</v>
      </c>
    </row>
    <row r="27" spans="2:51" s="134" customFormat="1">
      <c r="B27" s="86" t="s">
        <v>1660</v>
      </c>
      <c r="C27" s="80" t="s">
        <v>1661</v>
      </c>
      <c r="D27" s="93" t="s">
        <v>1059</v>
      </c>
      <c r="E27" s="93" t="s">
        <v>172</v>
      </c>
      <c r="F27" s="106">
        <v>43167</v>
      </c>
      <c r="G27" s="87">
        <v>2811200</v>
      </c>
      <c r="H27" s="89">
        <v>1.6597</v>
      </c>
      <c r="I27" s="87">
        <v>46.656260000000003</v>
      </c>
      <c r="J27" s="88">
        <v>-2.5243464898813014E-2</v>
      </c>
      <c r="K27" s="88">
        <f>I27/'סכום נכסי הקרן'!$C$42</f>
        <v>1.2793499247305017E-5</v>
      </c>
    </row>
    <row r="28" spans="2:51" s="134" customFormat="1">
      <c r="B28" s="83"/>
      <c r="C28" s="80"/>
      <c r="D28" s="80"/>
      <c r="E28" s="80"/>
      <c r="F28" s="80"/>
      <c r="G28" s="87"/>
      <c r="H28" s="89"/>
      <c r="I28" s="80"/>
      <c r="J28" s="88"/>
      <c r="K28" s="80"/>
    </row>
    <row r="29" spans="2:51" s="134" customFormat="1">
      <c r="B29" s="99" t="s">
        <v>238</v>
      </c>
      <c r="C29" s="82"/>
      <c r="D29" s="82"/>
      <c r="E29" s="82"/>
      <c r="F29" s="82"/>
      <c r="G29" s="90"/>
      <c r="H29" s="92"/>
      <c r="I29" s="90">
        <v>-367.10026999999985</v>
      </c>
      <c r="J29" s="91">
        <v>0.19862035191182867</v>
      </c>
      <c r="K29" s="91">
        <f>I29/'סכום נכסי הקרן'!$C$42</f>
        <v>-1.0066166957939763E-4</v>
      </c>
    </row>
    <row r="30" spans="2:51" s="134" customFormat="1">
      <c r="B30" s="86" t="s">
        <v>1662</v>
      </c>
      <c r="C30" s="80" t="s">
        <v>1663</v>
      </c>
      <c r="D30" s="93" t="s">
        <v>1059</v>
      </c>
      <c r="E30" s="93" t="s">
        <v>174</v>
      </c>
      <c r="F30" s="106">
        <v>43096</v>
      </c>
      <c r="G30" s="87">
        <v>303016</v>
      </c>
      <c r="H30" s="89">
        <v>2.6629</v>
      </c>
      <c r="I30" s="87">
        <v>8.0690100000000005</v>
      </c>
      <c r="J30" s="88">
        <v>-4.365754364005413E-3</v>
      </c>
      <c r="K30" s="88">
        <f>I30/'סכום נכסי הקרן'!$C$42</f>
        <v>2.212583549592202E-6</v>
      </c>
    </row>
    <row r="31" spans="2:51" s="134" customFormat="1">
      <c r="B31" s="86" t="s">
        <v>1664</v>
      </c>
      <c r="C31" s="80" t="s">
        <v>1665</v>
      </c>
      <c r="D31" s="93" t="s">
        <v>1059</v>
      </c>
      <c r="E31" s="93" t="s">
        <v>174</v>
      </c>
      <c r="F31" s="106">
        <v>43172</v>
      </c>
      <c r="G31" s="87">
        <v>129864</v>
      </c>
      <c r="H31" s="89">
        <v>-0.47599999999999998</v>
      </c>
      <c r="I31" s="87">
        <v>-0.61812999999999996</v>
      </c>
      <c r="J31" s="88">
        <v>3.3444050075816809E-4</v>
      </c>
      <c r="K31" s="88">
        <f>I31/'סכום נכסי הקרן'!$C$42</f>
        <v>-1.6949591951297961E-7</v>
      </c>
    </row>
    <row r="32" spans="2:51" s="134" customFormat="1">
      <c r="B32" s="86" t="s">
        <v>1666</v>
      </c>
      <c r="C32" s="80" t="s">
        <v>1667</v>
      </c>
      <c r="D32" s="93" t="s">
        <v>1059</v>
      </c>
      <c r="E32" s="93" t="s">
        <v>175</v>
      </c>
      <c r="F32" s="106">
        <v>43186</v>
      </c>
      <c r="G32" s="87">
        <v>148326</v>
      </c>
      <c r="H32" s="89">
        <v>-0.2248</v>
      </c>
      <c r="I32" s="87">
        <v>-0.33344000000000001</v>
      </c>
      <c r="J32" s="88">
        <v>1.804083939831485E-4</v>
      </c>
      <c r="K32" s="88">
        <f>I32/'סכום נכסי הקרן'!$C$42</f>
        <v>-9.1431769049241946E-8</v>
      </c>
    </row>
    <row r="33" spans="2:11" s="134" customFormat="1">
      <c r="B33" s="86" t="s">
        <v>1668</v>
      </c>
      <c r="C33" s="80" t="s">
        <v>1669</v>
      </c>
      <c r="D33" s="93" t="s">
        <v>1059</v>
      </c>
      <c r="E33" s="93" t="s">
        <v>172</v>
      </c>
      <c r="F33" s="106">
        <v>43186</v>
      </c>
      <c r="G33" s="87">
        <v>104537.06</v>
      </c>
      <c r="H33" s="89">
        <v>-0.76249999999999996</v>
      </c>
      <c r="I33" s="87">
        <v>-0.79705999999999999</v>
      </c>
      <c r="J33" s="88">
        <v>4.312509432227937E-4</v>
      </c>
      <c r="K33" s="88">
        <f>I33/'סכום נכסי הקרן'!$C$42</f>
        <v>-2.1855987835409304E-7</v>
      </c>
    </row>
    <row r="34" spans="2:11" s="134" customFormat="1">
      <c r="B34" s="86" t="s">
        <v>1670</v>
      </c>
      <c r="C34" s="80" t="s">
        <v>1671</v>
      </c>
      <c r="D34" s="93" t="s">
        <v>1059</v>
      </c>
      <c r="E34" s="93" t="s">
        <v>172</v>
      </c>
      <c r="F34" s="106">
        <v>43178</v>
      </c>
      <c r="G34" s="87">
        <v>209537.3</v>
      </c>
      <c r="H34" s="89">
        <v>-0.53969999999999996</v>
      </c>
      <c r="I34" s="87">
        <v>-1.13093</v>
      </c>
      <c r="J34" s="88">
        <v>6.1189198958541897E-4</v>
      </c>
      <c r="K34" s="88">
        <f>I34/'סכום נכסי הקרן'!$C$42</f>
        <v>-3.1010955665444814E-7</v>
      </c>
    </row>
    <row r="35" spans="2:11" s="134" customFormat="1">
      <c r="B35" s="86" t="s">
        <v>1672</v>
      </c>
      <c r="C35" s="80" t="s">
        <v>1673</v>
      </c>
      <c r="D35" s="93" t="s">
        <v>1059</v>
      </c>
      <c r="E35" s="93" t="s">
        <v>172</v>
      </c>
      <c r="F35" s="106">
        <v>43145</v>
      </c>
      <c r="G35" s="87">
        <v>246762.56</v>
      </c>
      <c r="H35" s="89">
        <v>0.39839999999999998</v>
      </c>
      <c r="I35" s="87">
        <v>0.98299000000000003</v>
      </c>
      <c r="J35" s="88">
        <v>-5.31848750004484E-4</v>
      </c>
      <c r="K35" s="88">
        <f>I35/'סכום נכסי הקרן'!$C$42</f>
        <v>2.695432901203045E-7</v>
      </c>
    </row>
    <row r="36" spans="2:11" s="134" customFormat="1">
      <c r="B36" s="86" t="s">
        <v>1674</v>
      </c>
      <c r="C36" s="80" t="s">
        <v>1675</v>
      </c>
      <c r="D36" s="93" t="s">
        <v>1059</v>
      </c>
      <c r="E36" s="93" t="s">
        <v>172</v>
      </c>
      <c r="F36" s="106">
        <v>43153</v>
      </c>
      <c r="G36" s="87">
        <v>1320906.07</v>
      </c>
      <c r="H36" s="89">
        <v>0.60670000000000002</v>
      </c>
      <c r="I36" s="87">
        <v>8.0141000000000009</v>
      </c>
      <c r="J36" s="88">
        <v>-4.3360451961982679E-3</v>
      </c>
      <c r="K36" s="88">
        <f>I36/'סכום נכסי הקרן'!$C$42</f>
        <v>2.1975268124326115E-6</v>
      </c>
    </row>
    <row r="37" spans="2:11" s="134" customFormat="1">
      <c r="B37" s="86" t="s">
        <v>1676</v>
      </c>
      <c r="C37" s="80" t="s">
        <v>1677</v>
      </c>
      <c r="D37" s="93" t="s">
        <v>1059</v>
      </c>
      <c r="E37" s="93" t="s">
        <v>172</v>
      </c>
      <c r="F37" s="106">
        <v>43132</v>
      </c>
      <c r="G37" s="87">
        <v>257285.1</v>
      </c>
      <c r="H37" s="89">
        <v>4.6139000000000001</v>
      </c>
      <c r="I37" s="87">
        <v>11.870839999999999</v>
      </c>
      <c r="J37" s="88">
        <v>-6.422742261369116E-3</v>
      </c>
      <c r="K37" s="88">
        <f>I37/'סכום נכסי הקרן'!$C$42</f>
        <v>3.2550740801958467E-6</v>
      </c>
    </row>
    <row r="38" spans="2:11" s="134" customFormat="1">
      <c r="B38" s="86" t="s">
        <v>1678</v>
      </c>
      <c r="C38" s="80" t="s">
        <v>1679</v>
      </c>
      <c r="D38" s="93" t="s">
        <v>1059</v>
      </c>
      <c r="E38" s="93" t="s">
        <v>172</v>
      </c>
      <c r="F38" s="106">
        <v>43109</v>
      </c>
      <c r="G38" s="87">
        <v>386540</v>
      </c>
      <c r="H38" s="89">
        <v>3.4839000000000002</v>
      </c>
      <c r="I38" s="87">
        <v>13.466629999999999</v>
      </c>
      <c r="J38" s="88">
        <v>-7.2861477047303459E-3</v>
      </c>
      <c r="K38" s="88">
        <f>I38/'סכום נכסי הקרן'!$C$42</f>
        <v>3.6926517635304487E-6</v>
      </c>
    </row>
    <row r="39" spans="2:11" s="134" customFormat="1">
      <c r="B39" s="86" t="s">
        <v>1680</v>
      </c>
      <c r="C39" s="80" t="s">
        <v>1681</v>
      </c>
      <c r="D39" s="93" t="s">
        <v>1059</v>
      </c>
      <c r="E39" s="93" t="s">
        <v>172</v>
      </c>
      <c r="F39" s="106">
        <v>43103</v>
      </c>
      <c r="G39" s="87">
        <v>316260</v>
      </c>
      <c r="H39" s="89">
        <v>2.9521999999999999</v>
      </c>
      <c r="I39" s="87">
        <v>9.3365899999999993</v>
      </c>
      <c r="J39" s="88">
        <v>-5.0515811155803867E-3</v>
      </c>
      <c r="K39" s="88">
        <f>I39/'סכום נכסי הקרן'!$C$42</f>
        <v>2.5601635694201706E-6</v>
      </c>
    </row>
    <row r="40" spans="2:11" s="134" customFormat="1">
      <c r="B40" s="86" t="s">
        <v>1682</v>
      </c>
      <c r="C40" s="80" t="s">
        <v>1683</v>
      </c>
      <c r="D40" s="93" t="s">
        <v>1059</v>
      </c>
      <c r="E40" s="93" t="s">
        <v>172</v>
      </c>
      <c r="F40" s="106">
        <v>43102</v>
      </c>
      <c r="G40" s="87">
        <v>878500</v>
      </c>
      <c r="H40" s="89">
        <v>2.8866999999999998</v>
      </c>
      <c r="I40" s="87">
        <v>25.359470000000002</v>
      </c>
      <c r="J40" s="88">
        <v>-1.3720793111095954E-2</v>
      </c>
      <c r="K40" s="88">
        <f>I40/'סכום נכסי הקרן'!$C$42</f>
        <v>6.9537584100623195E-6</v>
      </c>
    </row>
    <row r="41" spans="2:11" s="134" customFormat="1">
      <c r="B41" s="86" t="s">
        <v>1684</v>
      </c>
      <c r="C41" s="80" t="s">
        <v>1685</v>
      </c>
      <c r="D41" s="93" t="s">
        <v>1059</v>
      </c>
      <c r="E41" s="93" t="s">
        <v>174</v>
      </c>
      <c r="F41" s="106">
        <v>43080</v>
      </c>
      <c r="G41" s="87">
        <v>208970.55</v>
      </c>
      <c r="H41" s="89">
        <v>-3.6779999999999999</v>
      </c>
      <c r="I41" s="87">
        <v>-7.6858500000000003</v>
      </c>
      <c r="J41" s="88">
        <v>4.1584448623301993E-3</v>
      </c>
      <c r="K41" s="88">
        <f>I41/'סכום נכסי הקרן'!$C$42</f>
        <v>-2.1075181806235493E-6</v>
      </c>
    </row>
    <row r="42" spans="2:11" s="134" customFormat="1">
      <c r="B42" s="86" t="s">
        <v>1686</v>
      </c>
      <c r="C42" s="80" t="s">
        <v>1687</v>
      </c>
      <c r="D42" s="93" t="s">
        <v>1059</v>
      </c>
      <c r="E42" s="93" t="s">
        <v>174</v>
      </c>
      <c r="F42" s="106">
        <v>43090</v>
      </c>
      <c r="G42" s="87">
        <v>210137.2</v>
      </c>
      <c r="H42" s="89">
        <v>-3.1027999999999998</v>
      </c>
      <c r="I42" s="87">
        <v>-6.5202</v>
      </c>
      <c r="J42" s="88">
        <v>3.5277675457321398E-3</v>
      </c>
      <c r="K42" s="88">
        <f>I42/'סכום נכסי הקרן'!$C$42</f>
        <v>-1.7878881374606145E-6</v>
      </c>
    </row>
    <row r="43" spans="2:11" s="134" customFormat="1">
      <c r="B43" s="86" t="s">
        <v>1688</v>
      </c>
      <c r="C43" s="80" t="s">
        <v>1689</v>
      </c>
      <c r="D43" s="93" t="s">
        <v>1059</v>
      </c>
      <c r="E43" s="93" t="s">
        <v>174</v>
      </c>
      <c r="F43" s="106">
        <v>43089</v>
      </c>
      <c r="G43" s="87">
        <v>631623.93000000005</v>
      </c>
      <c r="H43" s="89">
        <v>-2.9051</v>
      </c>
      <c r="I43" s="87">
        <v>-18.349299999999999</v>
      </c>
      <c r="J43" s="88">
        <v>9.9279262947306445E-3</v>
      </c>
      <c r="K43" s="88">
        <f>I43/'סכום נכסי הקרן'!$C$42</f>
        <v>-5.0315167940716621E-6</v>
      </c>
    </row>
    <row r="44" spans="2:11" s="134" customFormat="1">
      <c r="B44" s="86" t="s">
        <v>1690</v>
      </c>
      <c r="C44" s="80" t="s">
        <v>1691</v>
      </c>
      <c r="D44" s="93" t="s">
        <v>1059</v>
      </c>
      <c r="E44" s="93" t="s">
        <v>174</v>
      </c>
      <c r="F44" s="106">
        <v>43108</v>
      </c>
      <c r="G44" s="87">
        <v>106056.91</v>
      </c>
      <c r="H44" s="89">
        <v>-2.4293</v>
      </c>
      <c r="I44" s="87">
        <v>-2.5764</v>
      </c>
      <c r="J44" s="88">
        <v>1.393966489497912E-3</v>
      </c>
      <c r="K44" s="88">
        <f>I44/'סכום נכסי הקרן'!$C$42</f>
        <v>-7.0646835946037355E-7</v>
      </c>
    </row>
    <row r="45" spans="2:11" s="134" customFormat="1">
      <c r="B45" s="86" t="s">
        <v>1692</v>
      </c>
      <c r="C45" s="80" t="s">
        <v>1693</v>
      </c>
      <c r="D45" s="93" t="s">
        <v>1059</v>
      </c>
      <c r="E45" s="93" t="s">
        <v>174</v>
      </c>
      <c r="F45" s="106">
        <v>43104</v>
      </c>
      <c r="G45" s="87">
        <v>771041.88</v>
      </c>
      <c r="H45" s="89">
        <v>-1.4451000000000001</v>
      </c>
      <c r="I45" s="87">
        <v>-11.1426</v>
      </c>
      <c r="J45" s="88">
        <v>6.0287265199035212E-3</v>
      </c>
      <c r="K45" s="88">
        <f>I45/'סכום נכסי הקרן'!$C$42</f>
        <v>-3.055385166171075E-6</v>
      </c>
    </row>
    <row r="46" spans="2:11" s="134" customFormat="1">
      <c r="B46" s="86" t="s">
        <v>1694</v>
      </c>
      <c r="C46" s="80" t="s">
        <v>1695</v>
      </c>
      <c r="D46" s="93" t="s">
        <v>1059</v>
      </c>
      <c r="E46" s="93" t="s">
        <v>174</v>
      </c>
      <c r="F46" s="106">
        <v>43118</v>
      </c>
      <c r="G46" s="87">
        <v>2570299.14</v>
      </c>
      <c r="H46" s="89">
        <v>-0.48749999999999999</v>
      </c>
      <c r="I46" s="87">
        <v>-12.530809999999999</v>
      </c>
      <c r="J46" s="88">
        <v>6.7798203797024247E-3</v>
      </c>
      <c r="K46" s="88">
        <f>I46/'סכום נכסי הקרן'!$C$42</f>
        <v>-3.4360428440496982E-6</v>
      </c>
    </row>
    <row r="47" spans="2:11" s="134" customFormat="1">
      <c r="B47" s="86" t="s">
        <v>1696</v>
      </c>
      <c r="C47" s="80" t="s">
        <v>1697</v>
      </c>
      <c r="D47" s="93" t="s">
        <v>1059</v>
      </c>
      <c r="E47" s="93" t="s">
        <v>174</v>
      </c>
      <c r="F47" s="106">
        <v>43115</v>
      </c>
      <c r="G47" s="87">
        <v>542693.38</v>
      </c>
      <c r="H47" s="89">
        <v>0.19070000000000001</v>
      </c>
      <c r="I47" s="87">
        <v>1.0350999999999999</v>
      </c>
      <c r="J47" s="88">
        <v>-5.6004297208480378E-4</v>
      </c>
      <c r="K47" s="88">
        <f>I47/'סכום נכסי הקרן'!$C$42</f>
        <v>2.8383224610985585E-7</v>
      </c>
    </row>
    <row r="48" spans="2:11" s="134" customFormat="1">
      <c r="B48" s="86" t="s">
        <v>1698</v>
      </c>
      <c r="C48" s="80" t="s">
        <v>1699</v>
      </c>
      <c r="D48" s="93" t="s">
        <v>1059</v>
      </c>
      <c r="E48" s="93" t="s">
        <v>174</v>
      </c>
      <c r="F48" s="106">
        <v>43164</v>
      </c>
      <c r="G48" s="87">
        <v>500789.28</v>
      </c>
      <c r="H48" s="89">
        <v>0.20630000000000001</v>
      </c>
      <c r="I48" s="87">
        <v>1.0331900000000001</v>
      </c>
      <c r="J48" s="88">
        <v>-5.5900956267829053E-4</v>
      </c>
      <c r="K48" s="88">
        <f>I48/'סכום נכסי הקרן'!$C$42</f>
        <v>2.8330850966886481E-7</v>
      </c>
    </row>
    <row r="49" spans="2:11" s="134" customFormat="1">
      <c r="B49" s="86" t="s">
        <v>1700</v>
      </c>
      <c r="C49" s="80" t="s">
        <v>1701</v>
      </c>
      <c r="D49" s="93" t="s">
        <v>1059</v>
      </c>
      <c r="E49" s="93" t="s">
        <v>174</v>
      </c>
      <c r="F49" s="106">
        <v>43138</v>
      </c>
      <c r="G49" s="87">
        <v>152444.88</v>
      </c>
      <c r="H49" s="89">
        <v>0.22639999999999999</v>
      </c>
      <c r="I49" s="87">
        <v>0.34508999999999995</v>
      </c>
      <c r="J49" s="88">
        <v>-1.8671165031083464E-4</v>
      </c>
      <c r="K49" s="88">
        <f>I49/'סכום נכסי הקרן'!$C$42</f>
        <v>9.4626287131726539E-8</v>
      </c>
    </row>
    <row r="50" spans="2:11" s="134" customFormat="1">
      <c r="B50" s="86" t="s">
        <v>1702</v>
      </c>
      <c r="C50" s="80" t="s">
        <v>1703</v>
      </c>
      <c r="D50" s="93" t="s">
        <v>1059</v>
      </c>
      <c r="E50" s="93" t="s">
        <v>174</v>
      </c>
      <c r="F50" s="106">
        <v>43165</v>
      </c>
      <c r="G50" s="87">
        <v>196310.49</v>
      </c>
      <c r="H50" s="89">
        <v>0.43819999999999998</v>
      </c>
      <c r="I50" s="87">
        <v>0.86014999999999997</v>
      </c>
      <c r="J50" s="88">
        <v>-4.6538591676045213E-4</v>
      </c>
      <c r="K50" s="88">
        <f>I50/'סכום נכסי הקרן'!$C$42</f>
        <v>2.3585963336044101E-7</v>
      </c>
    </row>
    <row r="51" spans="2:11" s="134" customFormat="1">
      <c r="B51" s="86" t="s">
        <v>1704</v>
      </c>
      <c r="C51" s="80" t="s">
        <v>1705</v>
      </c>
      <c r="D51" s="93" t="s">
        <v>1059</v>
      </c>
      <c r="E51" s="93" t="s">
        <v>174</v>
      </c>
      <c r="F51" s="106">
        <v>43167</v>
      </c>
      <c r="G51" s="87">
        <v>131264.76999999999</v>
      </c>
      <c r="H51" s="89">
        <v>0.73399999999999999</v>
      </c>
      <c r="I51" s="87">
        <v>0.96344000000000007</v>
      </c>
      <c r="J51" s="88">
        <v>-5.2127118251896773E-4</v>
      </c>
      <c r="K51" s="88">
        <f>I51/'סכום נכסי הקרן'!$C$42</f>
        <v>2.6418253230806641E-7</v>
      </c>
    </row>
    <row r="52" spans="2:11" s="134" customFormat="1">
      <c r="B52" s="86" t="s">
        <v>1706</v>
      </c>
      <c r="C52" s="80" t="s">
        <v>1707</v>
      </c>
      <c r="D52" s="93" t="s">
        <v>1059</v>
      </c>
      <c r="E52" s="93" t="s">
        <v>174</v>
      </c>
      <c r="F52" s="106">
        <v>43185</v>
      </c>
      <c r="G52" s="87">
        <v>109443.53</v>
      </c>
      <c r="H52" s="89">
        <v>0.7369</v>
      </c>
      <c r="I52" s="87">
        <v>0.80653999999999992</v>
      </c>
      <c r="J52" s="88">
        <v>-4.3638011661218979E-4</v>
      </c>
      <c r="K52" s="88">
        <f>I52/'סכום נכסי הקרן'!$C$42</f>
        <v>2.2115936602979722E-7</v>
      </c>
    </row>
    <row r="53" spans="2:11" s="134" customFormat="1">
      <c r="B53" s="86" t="s">
        <v>1708</v>
      </c>
      <c r="C53" s="80" t="s">
        <v>1709</v>
      </c>
      <c r="D53" s="93" t="s">
        <v>1059</v>
      </c>
      <c r="E53" s="93" t="s">
        <v>174</v>
      </c>
      <c r="F53" s="106">
        <v>43172</v>
      </c>
      <c r="G53" s="87">
        <v>2999041.57</v>
      </c>
      <c r="H53" s="89">
        <v>0.42399999999999999</v>
      </c>
      <c r="I53" s="87">
        <v>12.71494</v>
      </c>
      <c r="J53" s="88">
        <v>-6.8794442928025853E-3</v>
      </c>
      <c r="K53" s="88">
        <f>I53/'סכום נכסי הקרן'!$C$42</f>
        <v>3.4865326822065991E-6</v>
      </c>
    </row>
    <row r="54" spans="2:11" s="134" customFormat="1">
      <c r="B54" s="86" t="s">
        <v>1710</v>
      </c>
      <c r="C54" s="80" t="s">
        <v>1711</v>
      </c>
      <c r="D54" s="93" t="s">
        <v>1059</v>
      </c>
      <c r="E54" s="93" t="s">
        <v>174</v>
      </c>
      <c r="F54" s="106">
        <v>43132</v>
      </c>
      <c r="G54" s="87">
        <v>1418311.33</v>
      </c>
      <c r="H54" s="89">
        <v>1.3423</v>
      </c>
      <c r="I54" s="87">
        <v>19.038640000000001</v>
      </c>
      <c r="J54" s="88">
        <v>-1.0300895111634267E-2</v>
      </c>
      <c r="K54" s="88">
        <f>I54/'סכום נכסי הקרן'!$C$42</f>
        <v>5.2205390339841039E-6</v>
      </c>
    </row>
    <row r="55" spans="2:11" s="134" customFormat="1">
      <c r="B55" s="86" t="s">
        <v>1712</v>
      </c>
      <c r="C55" s="80" t="s">
        <v>1713</v>
      </c>
      <c r="D55" s="93" t="s">
        <v>1059</v>
      </c>
      <c r="E55" s="93" t="s">
        <v>175</v>
      </c>
      <c r="F55" s="106">
        <v>43104</v>
      </c>
      <c r="G55" s="87">
        <v>2552382.66</v>
      </c>
      <c r="H55" s="89">
        <v>-3.6347999999999998</v>
      </c>
      <c r="I55" s="87">
        <v>-92.774509999999992</v>
      </c>
      <c r="J55" s="88">
        <v>5.0195838386736885E-2</v>
      </c>
      <c r="K55" s="88">
        <f>I55/'סכום נכסי הקרן'!$C$42</f>
        <v>-2.5439472084862604E-5</v>
      </c>
    </row>
    <row r="56" spans="2:11" s="134" customFormat="1">
      <c r="B56" s="86" t="s">
        <v>1714</v>
      </c>
      <c r="C56" s="80" t="s">
        <v>1715</v>
      </c>
      <c r="D56" s="93" t="s">
        <v>1059</v>
      </c>
      <c r="E56" s="93" t="s">
        <v>175</v>
      </c>
      <c r="F56" s="106">
        <v>43104</v>
      </c>
      <c r="G56" s="87">
        <v>2462291.4300000002</v>
      </c>
      <c r="H56" s="89">
        <v>-3.6044</v>
      </c>
      <c r="I56" s="87">
        <v>-88.751670000000004</v>
      </c>
      <c r="J56" s="88">
        <v>4.8019272576842548E-2</v>
      </c>
      <c r="K56" s="88">
        <f>I56/'סכום נכסי הקרן'!$C$42</f>
        <v>-2.4336378941262401E-5</v>
      </c>
    </row>
    <row r="57" spans="2:11" s="134" customFormat="1">
      <c r="B57" s="86" t="s">
        <v>1716</v>
      </c>
      <c r="C57" s="80" t="s">
        <v>1717</v>
      </c>
      <c r="D57" s="93" t="s">
        <v>1059</v>
      </c>
      <c r="E57" s="93" t="s">
        <v>175</v>
      </c>
      <c r="F57" s="106">
        <v>43164</v>
      </c>
      <c r="G57" s="87">
        <v>243534.26</v>
      </c>
      <c r="H57" s="89">
        <v>-1.7050000000000001</v>
      </c>
      <c r="I57" s="87">
        <v>-4.1522399999999999</v>
      </c>
      <c r="J57" s="88">
        <v>2.2465779445555076E-3</v>
      </c>
      <c r="K57" s="88">
        <f>I57/'סכום נכסי הקרן'!$C$42</f>
        <v>-1.1385756019584463E-6</v>
      </c>
    </row>
    <row r="58" spans="2:11" s="134" customFormat="1">
      <c r="B58" s="86" t="s">
        <v>1718</v>
      </c>
      <c r="C58" s="80" t="s">
        <v>1719</v>
      </c>
      <c r="D58" s="93" t="s">
        <v>1059</v>
      </c>
      <c r="E58" s="93" t="s">
        <v>175</v>
      </c>
      <c r="F58" s="106">
        <v>43159</v>
      </c>
      <c r="G58" s="87">
        <v>292236.89</v>
      </c>
      <c r="H58" s="89">
        <v>-1.7064999999999999</v>
      </c>
      <c r="I58" s="87">
        <v>-4.9868900000000007</v>
      </c>
      <c r="J58" s="88">
        <v>2.6981670341609388E-3</v>
      </c>
      <c r="K58" s="88">
        <f>I58/'סכום נכסי הקרן'!$C$42</f>
        <v>-1.3674429425203162E-6</v>
      </c>
    </row>
    <row r="59" spans="2:11" s="134" customFormat="1">
      <c r="B59" s="86" t="s">
        <v>1720</v>
      </c>
      <c r="C59" s="80" t="s">
        <v>1721</v>
      </c>
      <c r="D59" s="93" t="s">
        <v>1059</v>
      </c>
      <c r="E59" s="93" t="s">
        <v>175</v>
      </c>
      <c r="F59" s="106">
        <v>43117</v>
      </c>
      <c r="G59" s="87">
        <v>2396757.4300000002</v>
      </c>
      <c r="H59" s="89">
        <v>-1.6889000000000001</v>
      </c>
      <c r="I59" s="87">
        <v>-40.478730000000006</v>
      </c>
      <c r="J59" s="88">
        <v>2.1901099657442098E-2</v>
      </c>
      <c r="K59" s="88">
        <f>I59/'סכום נכסי הקרן'!$C$42</f>
        <v>-1.1099573814679168E-5</v>
      </c>
    </row>
    <row r="60" spans="2:11" s="134" customFormat="1">
      <c r="B60" s="86" t="s">
        <v>1722</v>
      </c>
      <c r="C60" s="80" t="s">
        <v>1723</v>
      </c>
      <c r="D60" s="93" t="s">
        <v>1059</v>
      </c>
      <c r="E60" s="93" t="s">
        <v>175</v>
      </c>
      <c r="F60" s="106">
        <v>43159</v>
      </c>
      <c r="G60" s="87">
        <v>623605.12</v>
      </c>
      <c r="H60" s="89">
        <v>-1.6794</v>
      </c>
      <c r="I60" s="87">
        <v>-10.47274</v>
      </c>
      <c r="J60" s="88">
        <v>5.6662973968422455E-3</v>
      </c>
      <c r="K60" s="88">
        <f>I60/'סכום נכסי הקרן'!$C$42</f>
        <v>-2.8717044895416209E-6</v>
      </c>
    </row>
    <row r="61" spans="2:11" s="134" customFormat="1">
      <c r="B61" s="86" t="s">
        <v>1724</v>
      </c>
      <c r="C61" s="80" t="s">
        <v>1725</v>
      </c>
      <c r="D61" s="93" t="s">
        <v>1059</v>
      </c>
      <c r="E61" s="93" t="s">
        <v>175</v>
      </c>
      <c r="F61" s="106">
        <v>43167</v>
      </c>
      <c r="G61" s="87">
        <v>4773995.3</v>
      </c>
      <c r="H61" s="89">
        <v>-1.1984999999999999</v>
      </c>
      <c r="I61" s="87">
        <v>-57.21414</v>
      </c>
      <c r="J61" s="88">
        <v>3.095582746679167E-2</v>
      </c>
      <c r="K61" s="88">
        <f>I61/'סכום נכסי הקרן'!$C$42</f>
        <v>-1.5688549768567045E-5</v>
      </c>
    </row>
    <row r="62" spans="2:11" s="134" customFormat="1">
      <c r="B62" s="86" t="s">
        <v>1726</v>
      </c>
      <c r="C62" s="80" t="s">
        <v>1727</v>
      </c>
      <c r="D62" s="93" t="s">
        <v>1059</v>
      </c>
      <c r="E62" s="93" t="s">
        <v>175</v>
      </c>
      <c r="F62" s="106">
        <v>43179</v>
      </c>
      <c r="G62" s="87">
        <v>705537.93</v>
      </c>
      <c r="H62" s="89">
        <v>-0.40679999999999999</v>
      </c>
      <c r="I62" s="87">
        <v>-2.8704699999999996</v>
      </c>
      <c r="J62" s="88">
        <v>1.5530736644577979E-3</v>
      </c>
      <c r="K62" s="88">
        <f>I62/'סכום נכסי הקרן'!$C$42</f>
        <v>-7.8710457684374247E-7</v>
      </c>
    </row>
    <row r="63" spans="2:11" s="134" customFormat="1">
      <c r="B63" s="86" t="s">
        <v>1728</v>
      </c>
      <c r="C63" s="80" t="s">
        <v>1729</v>
      </c>
      <c r="D63" s="93" t="s">
        <v>1059</v>
      </c>
      <c r="E63" s="93" t="s">
        <v>175</v>
      </c>
      <c r="F63" s="106">
        <v>43136</v>
      </c>
      <c r="G63" s="87">
        <v>1824508.16</v>
      </c>
      <c r="H63" s="89">
        <v>7.9299999999999995E-2</v>
      </c>
      <c r="I63" s="87">
        <v>1.4465899999999998</v>
      </c>
      <c r="J63" s="88">
        <v>-7.8268047820322312E-4</v>
      </c>
      <c r="K63" s="88">
        <f>I63/'סכום נכסי הקרן'!$C$42</f>
        <v>3.9666591527394101E-7</v>
      </c>
    </row>
    <row r="64" spans="2:11" s="134" customFormat="1">
      <c r="B64" s="86" t="s">
        <v>1730</v>
      </c>
      <c r="C64" s="80" t="s">
        <v>1731</v>
      </c>
      <c r="D64" s="93" t="s">
        <v>1059</v>
      </c>
      <c r="E64" s="93" t="s">
        <v>172</v>
      </c>
      <c r="F64" s="106">
        <v>43153</v>
      </c>
      <c r="G64" s="87">
        <v>595219.35</v>
      </c>
      <c r="H64" s="89">
        <v>-0.44140000000000001</v>
      </c>
      <c r="I64" s="87">
        <v>-2.6275399999999998</v>
      </c>
      <c r="J64" s="88">
        <v>1.4216358910942957E-3</v>
      </c>
      <c r="K64" s="88">
        <f>I64/'סכום נכסי הקרן'!$C$42</f>
        <v>-7.2049133411601835E-7</v>
      </c>
    </row>
    <row r="65" spans="2:11" s="134" customFormat="1">
      <c r="B65" s="86" t="s">
        <v>1732</v>
      </c>
      <c r="C65" s="80" t="s">
        <v>1733</v>
      </c>
      <c r="D65" s="93" t="s">
        <v>1059</v>
      </c>
      <c r="E65" s="93" t="s">
        <v>172</v>
      </c>
      <c r="F65" s="106">
        <v>43153</v>
      </c>
      <c r="G65" s="87">
        <v>1312173.25</v>
      </c>
      <c r="H65" s="89">
        <v>-0.64749999999999996</v>
      </c>
      <c r="I65" s="87">
        <v>-8.4959799999999994</v>
      </c>
      <c r="J65" s="88">
        <v>4.5967673557849977E-3</v>
      </c>
      <c r="K65" s="88">
        <f>I65/'סכום נכסי הקרן'!$C$42</f>
        <v>-2.3296619517963605E-6</v>
      </c>
    </row>
    <row r="66" spans="2:11" s="134" customFormat="1">
      <c r="B66" s="86" t="s">
        <v>1734</v>
      </c>
      <c r="C66" s="80" t="s">
        <v>1735</v>
      </c>
      <c r="D66" s="93" t="s">
        <v>1059</v>
      </c>
      <c r="E66" s="93" t="s">
        <v>172</v>
      </c>
      <c r="F66" s="106">
        <v>43152</v>
      </c>
      <c r="G66" s="87">
        <v>439250</v>
      </c>
      <c r="H66" s="89">
        <v>-0.69440000000000002</v>
      </c>
      <c r="I66" s="87">
        <v>-3.0502099999999999</v>
      </c>
      <c r="J66" s="88">
        <v>1.6503223590791127E-3</v>
      </c>
      <c r="K66" s="88">
        <f>I66/'סכום נכסי הקרן'!$C$42</f>
        <v>-8.3639064380904584E-7</v>
      </c>
    </row>
    <row r="67" spans="2:11" s="134" customFormat="1">
      <c r="B67" s="86" t="s">
        <v>1736</v>
      </c>
      <c r="C67" s="80" t="s">
        <v>1737</v>
      </c>
      <c r="D67" s="93" t="s">
        <v>1059</v>
      </c>
      <c r="E67" s="93" t="s">
        <v>172</v>
      </c>
      <c r="F67" s="106">
        <v>43109</v>
      </c>
      <c r="G67" s="87">
        <v>1252674.23</v>
      </c>
      <c r="H67" s="89">
        <v>-5.5285000000000002</v>
      </c>
      <c r="I67" s="87">
        <v>-69.253550000000004</v>
      </c>
      <c r="J67" s="88">
        <v>3.7469774871436157E-2</v>
      </c>
      <c r="K67" s="88">
        <f>I67/'סכום נכסי הקרן'!$C$42</f>
        <v>-1.8989847017274862E-5</v>
      </c>
    </row>
    <row r="68" spans="2:11" s="134" customFormat="1">
      <c r="B68" s="86" t="s">
        <v>1738</v>
      </c>
      <c r="C68" s="80" t="s">
        <v>1739</v>
      </c>
      <c r="D68" s="93" t="s">
        <v>1059</v>
      </c>
      <c r="E68" s="93" t="s">
        <v>172</v>
      </c>
      <c r="F68" s="106">
        <v>43109</v>
      </c>
      <c r="G68" s="87">
        <v>774551.17</v>
      </c>
      <c r="H68" s="89">
        <v>-5.5651000000000002</v>
      </c>
      <c r="I68" s="87">
        <v>-43.104320000000001</v>
      </c>
      <c r="J68" s="88">
        <v>2.3321680497048067E-2</v>
      </c>
      <c r="K68" s="88">
        <f>I68/'סכום נכסי הקרן'!$C$42</f>
        <v>-1.1819530444051766E-5</v>
      </c>
    </row>
    <row r="69" spans="2:11" s="134" customFormat="1">
      <c r="B69" s="86" t="s">
        <v>1740</v>
      </c>
      <c r="C69" s="80" t="s">
        <v>1741</v>
      </c>
      <c r="D69" s="93" t="s">
        <v>1059</v>
      </c>
      <c r="E69" s="93" t="s">
        <v>172</v>
      </c>
      <c r="F69" s="106">
        <v>43103</v>
      </c>
      <c r="G69" s="87">
        <v>245980</v>
      </c>
      <c r="H69" s="89">
        <v>2.4609999999999999</v>
      </c>
      <c r="I69" s="87">
        <v>6.0536899999999996</v>
      </c>
      <c r="J69" s="88">
        <v>-3.2753613560815918E-3</v>
      </c>
      <c r="K69" s="88">
        <f>I69/'סכום נכסי הקרן'!$C$42</f>
        <v>1.6599675683052585E-6</v>
      </c>
    </row>
    <row r="70" spans="2:11" s="134" customFormat="1">
      <c r="B70" s="86" t="s">
        <v>1742</v>
      </c>
      <c r="C70" s="80" t="s">
        <v>1743</v>
      </c>
      <c r="D70" s="93" t="s">
        <v>1059</v>
      </c>
      <c r="E70" s="93" t="s">
        <v>172</v>
      </c>
      <c r="F70" s="106">
        <v>43108</v>
      </c>
      <c r="G70" s="87">
        <v>70280</v>
      </c>
      <c r="H70" s="89">
        <v>2.0211000000000001</v>
      </c>
      <c r="I70" s="87">
        <v>1.4204400000000001</v>
      </c>
      <c r="J70" s="88">
        <v>-7.685319672187603E-4</v>
      </c>
      <c r="K70" s="88">
        <f>I70/'סכום נכסי הקרן'!$C$42</f>
        <v>3.8949538756089625E-7</v>
      </c>
    </row>
    <row r="71" spans="2:11" s="134" customFormat="1">
      <c r="B71" s="135"/>
    </row>
    <row r="72" spans="2:11" s="134" customFormat="1">
      <c r="B72" s="135"/>
    </row>
    <row r="73" spans="2:11" s="134" customFormat="1">
      <c r="B73" s="135"/>
    </row>
    <row r="74" spans="2:11" s="134" customFormat="1">
      <c r="B74" s="138" t="s">
        <v>263</v>
      </c>
    </row>
    <row r="75" spans="2:11" s="134" customFormat="1">
      <c r="B75" s="138" t="s">
        <v>121</v>
      </c>
    </row>
    <row r="76" spans="2:11" s="134" customFormat="1">
      <c r="B76" s="138" t="s">
        <v>246</v>
      </c>
    </row>
    <row r="77" spans="2:11" s="134" customFormat="1">
      <c r="B77" s="138" t="s">
        <v>254</v>
      </c>
    </row>
    <row r="78" spans="2:11" s="134" customFormat="1">
      <c r="B78" s="135"/>
    </row>
    <row r="79" spans="2:11" s="134" customFormat="1">
      <c r="B79" s="135"/>
    </row>
    <row r="80" spans="2:11" s="134" customFormat="1">
      <c r="B80" s="135"/>
    </row>
    <row r="81" spans="2:2" s="134" customFormat="1">
      <c r="B81" s="135"/>
    </row>
    <row r="82" spans="2:2" s="134" customFormat="1">
      <c r="B82" s="135"/>
    </row>
    <row r="83" spans="2:2" s="134" customFormat="1">
      <c r="B83" s="135"/>
    </row>
    <row r="84" spans="2:2" s="134" customFormat="1">
      <c r="B84" s="135"/>
    </row>
    <row r="85" spans="2:2" s="134" customFormat="1">
      <c r="B85" s="135"/>
    </row>
    <row r="86" spans="2:2" s="134" customFormat="1">
      <c r="B86" s="135"/>
    </row>
    <row r="87" spans="2:2" s="134" customFormat="1">
      <c r="B87" s="135"/>
    </row>
    <row r="88" spans="2:2" s="134" customFormat="1">
      <c r="B88" s="135"/>
    </row>
    <row r="89" spans="2:2" s="134" customFormat="1">
      <c r="B89" s="135"/>
    </row>
    <row r="90" spans="2:2" s="134" customFormat="1">
      <c r="B90" s="135"/>
    </row>
    <row r="91" spans="2:2" s="134" customFormat="1">
      <c r="B91" s="135"/>
    </row>
    <row r="92" spans="2:2" s="134" customFormat="1">
      <c r="B92" s="135"/>
    </row>
    <row r="93" spans="2:2" s="134" customFormat="1">
      <c r="B93" s="135"/>
    </row>
    <row r="94" spans="2:2" s="134" customFormat="1">
      <c r="B94" s="135"/>
    </row>
    <row r="95" spans="2:2" s="134" customFormat="1">
      <c r="B95" s="135"/>
    </row>
    <row r="96" spans="2:2" s="134" customFormat="1">
      <c r="B96" s="135"/>
    </row>
    <row r="97" spans="2:2" s="134" customFormat="1">
      <c r="B97" s="135"/>
    </row>
    <row r="98" spans="2:2" s="134" customFormat="1">
      <c r="B98" s="135"/>
    </row>
    <row r="99" spans="2:2" s="134" customFormat="1">
      <c r="B99" s="135"/>
    </row>
    <row r="100" spans="2:2" s="134" customFormat="1">
      <c r="B100" s="135"/>
    </row>
    <row r="101" spans="2:2" s="134" customFormat="1">
      <c r="B101" s="135"/>
    </row>
    <row r="102" spans="2:2" s="134" customFormat="1">
      <c r="B102" s="135"/>
    </row>
    <row r="103" spans="2:2" s="134" customFormat="1">
      <c r="B103" s="135"/>
    </row>
    <row r="104" spans="2:2" s="134" customFormat="1">
      <c r="B104" s="135"/>
    </row>
    <row r="105" spans="2:2" s="134" customFormat="1">
      <c r="B105" s="135"/>
    </row>
    <row r="106" spans="2:2" s="134" customFormat="1">
      <c r="B106" s="135"/>
    </row>
    <row r="107" spans="2:2" s="134" customFormat="1">
      <c r="B107" s="135"/>
    </row>
    <row r="108" spans="2:2" s="134" customFormat="1">
      <c r="B108" s="135"/>
    </row>
    <row r="109" spans="2:2" s="134" customFormat="1">
      <c r="B109" s="135"/>
    </row>
    <row r="110" spans="2:2" s="134" customFormat="1">
      <c r="B110" s="135"/>
    </row>
    <row r="111" spans="2:2" s="134" customFormat="1">
      <c r="B111" s="135"/>
    </row>
    <row r="112" spans="2:2" s="134" customFormat="1">
      <c r="B112" s="135"/>
    </row>
    <row r="113" spans="2:2" s="134" customFormat="1">
      <c r="B113" s="135"/>
    </row>
    <row r="114" spans="2:2" s="134" customFormat="1">
      <c r="B114" s="135"/>
    </row>
    <row r="115" spans="2:2" s="134" customFormat="1">
      <c r="B115" s="135"/>
    </row>
    <row r="116" spans="2:2" s="134" customFormat="1">
      <c r="B116" s="135"/>
    </row>
    <row r="117" spans="2:2" s="134" customFormat="1">
      <c r="B117" s="135"/>
    </row>
    <row r="118" spans="2:2" s="134" customFormat="1">
      <c r="B118" s="135"/>
    </row>
    <row r="119" spans="2:2" s="134" customFormat="1">
      <c r="B119" s="135"/>
    </row>
    <row r="120" spans="2:2" s="134" customFormat="1">
      <c r="B120" s="135"/>
    </row>
    <row r="121" spans="2:2" s="134" customFormat="1">
      <c r="B121" s="135"/>
    </row>
    <row r="122" spans="2:2" s="134" customFormat="1">
      <c r="B122" s="135"/>
    </row>
    <row r="123" spans="2:2" s="134" customFormat="1">
      <c r="B123" s="135"/>
    </row>
    <row r="124" spans="2:2" s="134" customFormat="1">
      <c r="B124" s="135"/>
    </row>
    <row r="125" spans="2:2" s="134" customFormat="1">
      <c r="B125" s="135"/>
    </row>
    <row r="126" spans="2:2" s="134" customFormat="1">
      <c r="B126" s="135"/>
    </row>
    <row r="127" spans="2:2" s="134" customFormat="1">
      <c r="B127" s="135"/>
    </row>
    <row r="128" spans="2:2" s="134" customFormat="1">
      <c r="B128" s="135"/>
    </row>
    <row r="129" spans="2:2" s="134" customFormat="1">
      <c r="B129" s="135"/>
    </row>
    <row r="130" spans="2:2" s="134" customFormat="1">
      <c r="B130" s="135"/>
    </row>
    <row r="131" spans="2:2" s="134" customFormat="1">
      <c r="B131" s="135"/>
    </row>
    <row r="132" spans="2:2" s="134" customFormat="1">
      <c r="B132" s="135"/>
    </row>
    <row r="133" spans="2:2" s="134" customFormat="1">
      <c r="B133" s="135"/>
    </row>
    <row r="134" spans="2:2" s="134" customFormat="1">
      <c r="B134" s="135"/>
    </row>
    <row r="135" spans="2:2" s="134" customFormat="1">
      <c r="B135" s="135"/>
    </row>
    <row r="136" spans="2:2" s="134" customFormat="1">
      <c r="B136" s="135"/>
    </row>
    <row r="137" spans="2:2" s="134" customFormat="1">
      <c r="B137" s="135"/>
    </row>
    <row r="138" spans="2:2" s="134" customFormat="1">
      <c r="B138" s="135"/>
    </row>
    <row r="139" spans="2:2" s="134" customFormat="1">
      <c r="B139" s="135"/>
    </row>
    <row r="140" spans="2:2" s="134" customFormat="1">
      <c r="B140" s="135"/>
    </row>
    <row r="141" spans="2:2" s="134" customFormat="1">
      <c r="B141" s="135"/>
    </row>
    <row r="142" spans="2:2" s="134" customFormat="1">
      <c r="B142" s="135"/>
    </row>
    <row r="143" spans="2:2" s="134" customFormat="1">
      <c r="B143" s="135"/>
    </row>
    <row r="144" spans="2:2" s="134" customFormat="1">
      <c r="B144" s="135"/>
    </row>
    <row r="145" spans="2:2" s="134" customFormat="1">
      <c r="B145" s="135"/>
    </row>
    <row r="146" spans="2:2" s="134" customFormat="1">
      <c r="B146" s="135"/>
    </row>
    <row r="147" spans="2:2" s="134" customFormat="1">
      <c r="B147" s="135"/>
    </row>
    <row r="148" spans="2:2" s="134" customFormat="1">
      <c r="B148" s="135"/>
    </row>
    <row r="149" spans="2:2" s="134" customFormat="1">
      <c r="B149" s="135"/>
    </row>
    <row r="150" spans="2:2" s="134" customFormat="1">
      <c r="B150" s="135"/>
    </row>
    <row r="151" spans="2:2" s="134" customFormat="1">
      <c r="B151" s="135"/>
    </row>
    <row r="152" spans="2:2" s="134" customFormat="1">
      <c r="B152" s="135"/>
    </row>
    <row r="153" spans="2:2" s="134" customFormat="1">
      <c r="B153" s="135"/>
    </row>
    <row r="154" spans="2:2" s="134" customFormat="1">
      <c r="B154" s="135"/>
    </row>
    <row r="155" spans="2:2" s="134" customFormat="1">
      <c r="B155" s="135"/>
    </row>
    <row r="156" spans="2:2" s="134" customFormat="1">
      <c r="B156" s="135"/>
    </row>
    <row r="157" spans="2:2" s="134" customFormat="1">
      <c r="B157" s="135"/>
    </row>
    <row r="158" spans="2:2" s="134" customFormat="1">
      <c r="B158" s="135"/>
    </row>
    <row r="159" spans="2:2" s="134" customFormat="1">
      <c r="B159" s="135"/>
    </row>
    <row r="160" spans="2:2" s="134" customFormat="1">
      <c r="B160" s="135"/>
    </row>
    <row r="161" spans="2:2" s="134" customFormat="1">
      <c r="B161" s="135"/>
    </row>
    <row r="162" spans="2:2" s="134" customFormat="1">
      <c r="B162" s="135"/>
    </row>
    <row r="163" spans="2:2" s="134" customFormat="1">
      <c r="B163" s="135"/>
    </row>
    <row r="164" spans="2:2" s="134" customFormat="1">
      <c r="B164" s="135"/>
    </row>
    <row r="165" spans="2:2" s="134" customFormat="1">
      <c r="B165" s="135"/>
    </row>
    <row r="166" spans="2:2" s="134" customFormat="1">
      <c r="B166" s="135"/>
    </row>
    <row r="167" spans="2:2" s="134" customFormat="1">
      <c r="B167" s="135"/>
    </row>
    <row r="168" spans="2:2" s="134" customFormat="1">
      <c r="B168" s="135"/>
    </row>
    <row r="169" spans="2:2" s="134" customFormat="1">
      <c r="B169" s="135"/>
    </row>
    <row r="170" spans="2:2" s="134" customFormat="1">
      <c r="B170" s="135"/>
    </row>
    <row r="171" spans="2:2" s="134" customFormat="1">
      <c r="B171" s="135"/>
    </row>
    <row r="172" spans="2:2" s="134" customFormat="1">
      <c r="B172" s="135"/>
    </row>
    <row r="173" spans="2:2" s="134" customFormat="1">
      <c r="B173" s="135"/>
    </row>
    <row r="174" spans="2:2" s="134" customFormat="1">
      <c r="B174" s="135"/>
    </row>
    <row r="175" spans="2:2" s="134" customFormat="1">
      <c r="B175" s="135"/>
    </row>
    <row r="176" spans="2:2" s="134" customFormat="1">
      <c r="B176" s="135"/>
    </row>
    <row r="177" spans="2:4" s="134" customFormat="1">
      <c r="B177" s="135"/>
    </row>
    <row r="178" spans="2:4" s="134" customFormat="1">
      <c r="B178" s="135"/>
    </row>
    <row r="179" spans="2:4" s="134" customFormat="1">
      <c r="B179" s="135"/>
    </row>
    <row r="180" spans="2:4" s="134" customFormat="1">
      <c r="B180" s="135"/>
    </row>
    <row r="181" spans="2:4" s="134" customFormat="1">
      <c r="B181" s="135"/>
    </row>
    <row r="182" spans="2:4" s="134" customFormat="1">
      <c r="B182" s="135"/>
    </row>
    <row r="183" spans="2:4" s="134" customFormat="1">
      <c r="B183" s="135"/>
    </row>
    <row r="184" spans="2:4" s="134" customFormat="1">
      <c r="B184" s="135"/>
    </row>
    <row r="185" spans="2:4">
      <c r="C185" s="1"/>
      <c r="D185" s="1"/>
    </row>
    <row r="186" spans="2:4">
      <c r="C186" s="1"/>
      <c r="D186" s="1"/>
    </row>
    <row r="187" spans="2:4">
      <c r="C187" s="1"/>
      <c r="D187" s="1"/>
    </row>
    <row r="188" spans="2:4">
      <c r="C188" s="1"/>
      <c r="D188" s="1"/>
    </row>
    <row r="189" spans="2:4">
      <c r="C189" s="1"/>
      <c r="D189" s="1"/>
    </row>
    <row r="190" spans="2:4">
      <c r="C190" s="1"/>
      <c r="D190" s="1"/>
    </row>
    <row r="191" spans="2:4">
      <c r="C191" s="1"/>
      <c r="D191" s="1"/>
    </row>
    <row r="192" spans="2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6" type="noConversion"/>
  <dataValidations count="1">
    <dataValidation allowBlank="1" showInputMessage="1" showErrorMessage="1" sqref="C5:C1048576 A1:B1048576 AH41:XFD44 D45:XFD1048576 D41:AF44 D1:XFD40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6" t="s">
        <v>188</v>
      </c>
      <c r="C1" s="78" t="s" vm="1">
        <v>264</v>
      </c>
    </row>
    <row r="2" spans="2:78">
      <c r="B2" s="56" t="s">
        <v>187</v>
      </c>
      <c r="C2" s="78" t="s">
        <v>265</v>
      </c>
    </row>
    <row r="3" spans="2:78">
      <c r="B3" s="56" t="s">
        <v>189</v>
      </c>
      <c r="C3" s="78" t="s">
        <v>266</v>
      </c>
    </row>
    <row r="4" spans="2:78">
      <c r="B4" s="56" t="s">
        <v>190</v>
      </c>
      <c r="C4" s="78">
        <v>2207</v>
      </c>
    </row>
    <row r="6" spans="2:78" ht="26.25" customHeight="1">
      <c r="B6" s="211" t="s">
        <v>219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3"/>
    </row>
    <row r="7" spans="2:78" ht="26.25" customHeight="1">
      <c r="B7" s="211" t="s">
        <v>109</v>
      </c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3"/>
    </row>
    <row r="8" spans="2:78" s="3" customFormat="1" ht="47.25">
      <c r="B8" s="22" t="s">
        <v>125</v>
      </c>
      <c r="C8" s="30" t="s">
        <v>48</v>
      </c>
      <c r="D8" s="30" t="s">
        <v>53</v>
      </c>
      <c r="E8" s="30" t="s">
        <v>15</v>
      </c>
      <c r="F8" s="30" t="s">
        <v>69</v>
      </c>
      <c r="G8" s="30" t="s">
        <v>111</v>
      </c>
      <c r="H8" s="30" t="s">
        <v>18</v>
      </c>
      <c r="I8" s="30" t="s">
        <v>110</v>
      </c>
      <c r="J8" s="30" t="s">
        <v>17</v>
      </c>
      <c r="K8" s="30" t="s">
        <v>19</v>
      </c>
      <c r="L8" s="30" t="s">
        <v>248</v>
      </c>
      <c r="M8" s="30" t="s">
        <v>247</v>
      </c>
      <c r="N8" s="30" t="s">
        <v>119</v>
      </c>
      <c r="O8" s="30" t="s">
        <v>62</v>
      </c>
      <c r="P8" s="30" t="s">
        <v>191</v>
      </c>
      <c r="Q8" s="31" t="s">
        <v>193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255</v>
      </c>
      <c r="M9" s="16"/>
      <c r="N9" s="16" t="s">
        <v>251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122</v>
      </c>
      <c r="R10" s="1"/>
      <c r="S10" s="1"/>
      <c r="T10" s="1"/>
      <c r="U10" s="1"/>
      <c r="V10" s="1"/>
    </row>
    <row r="11" spans="2:7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BZ11" s="1"/>
    </row>
    <row r="12" spans="2:78" ht="18" customHeight="1">
      <c r="B12" s="95" t="s">
        <v>263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78">
      <c r="B13" s="95" t="s">
        <v>121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78">
      <c r="B14" s="95" t="s">
        <v>246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78">
      <c r="B15" s="95" t="s">
        <v>254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7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6" type="noConversion"/>
  <conditionalFormatting sqref="B16:B110">
    <cfRule type="cellIs" dxfId="15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AZ163"/>
  <sheetViews>
    <sheetView rightToLeft="1" zoomScale="80" zoomScaleNormal="80" workbookViewId="0">
      <pane ySplit="9" topLeftCell="A10" activePane="bottomLeft" state="frozen"/>
      <selection pane="bottomLeft" activeCell="C18" sqref="C18"/>
    </sheetView>
  </sheetViews>
  <sheetFormatPr defaultColWidth="9.140625" defaultRowHeight="18"/>
  <cols>
    <col min="1" max="1" width="6.28515625" style="1" customWidth="1"/>
    <col min="2" max="2" width="46" style="2" bestFit="1" customWidth="1"/>
    <col min="3" max="3" width="19.7109375" style="2" customWidth="1"/>
    <col min="4" max="4" width="10.140625" style="2" bestFit="1" customWidth="1"/>
    <col min="5" max="5" width="12.7109375" style="2" bestFit="1" customWidth="1"/>
    <col min="6" max="6" width="8.7109375" style="1" bestFit="1" customWidth="1"/>
    <col min="7" max="7" width="12.28515625" style="1" bestFit="1" customWidth="1"/>
    <col min="8" max="8" width="11.42578125" style="1" bestFit="1" customWidth="1"/>
    <col min="9" max="9" width="6.7109375" style="1" bestFit="1" customWidth="1"/>
    <col min="10" max="10" width="12.7109375" style="1" bestFit="1" customWidth="1"/>
    <col min="11" max="11" width="7.42578125" style="1" bestFit="1" customWidth="1"/>
    <col min="12" max="12" width="12.7109375" style="1" bestFit="1" customWidth="1"/>
    <col min="13" max="13" width="14.28515625" style="1" bestFit="1" customWidth="1"/>
    <col min="14" max="14" width="8" style="1" bestFit="1" customWidth="1"/>
    <col min="15" max="15" width="12.28515625" style="1" bestFit="1" customWidth="1"/>
    <col min="16" max="16" width="11.42578125" style="1" bestFit="1" customWidth="1"/>
    <col min="17" max="17" width="13" style="1" bestFit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2">
      <c r="B1" s="56" t="s">
        <v>188</v>
      </c>
      <c r="C1" s="78" t="s" vm="1">
        <v>264</v>
      </c>
    </row>
    <row r="2" spans="2:52">
      <c r="B2" s="56" t="s">
        <v>187</v>
      </c>
      <c r="C2" s="78" t="s">
        <v>265</v>
      </c>
    </row>
    <row r="3" spans="2:52">
      <c r="B3" s="56" t="s">
        <v>189</v>
      </c>
      <c r="C3" s="78" t="s">
        <v>266</v>
      </c>
    </row>
    <row r="4" spans="2:52">
      <c r="B4" s="56" t="s">
        <v>190</v>
      </c>
      <c r="C4" s="78">
        <v>2207</v>
      </c>
    </row>
    <row r="6" spans="2:52" ht="26.25" customHeight="1">
      <c r="B6" s="211" t="s">
        <v>220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3"/>
    </row>
    <row r="7" spans="2:52" s="3" customFormat="1" ht="63">
      <c r="B7" s="22" t="s">
        <v>125</v>
      </c>
      <c r="C7" s="30" t="s">
        <v>232</v>
      </c>
      <c r="D7" s="30" t="s">
        <v>48</v>
      </c>
      <c r="E7" s="30" t="s">
        <v>126</v>
      </c>
      <c r="F7" s="30" t="s">
        <v>15</v>
      </c>
      <c r="G7" s="30" t="s">
        <v>111</v>
      </c>
      <c r="H7" s="30" t="s">
        <v>69</v>
      </c>
      <c r="I7" s="30" t="s">
        <v>18</v>
      </c>
      <c r="J7" s="30" t="s">
        <v>110</v>
      </c>
      <c r="K7" s="13" t="s">
        <v>36</v>
      </c>
      <c r="L7" s="71" t="s">
        <v>19</v>
      </c>
      <c r="M7" s="30" t="s">
        <v>248</v>
      </c>
      <c r="N7" s="30" t="s">
        <v>247</v>
      </c>
      <c r="O7" s="30" t="s">
        <v>119</v>
      </c>
      <c r="P7" s="30" t="s">
        <v>191</v>
      </c>
      <c r="Q7" s="31" t="s">
        <v>193</v>
      </c>
      <c r="AY7" s="3" t="s">
        <v>171</v>
      </c>
      <c r="AZ7" s="3" t="s">
        <v>173</v>
      </c>
    </row>
    <row r="8" spans="2:52" s="3" customFormat="1" ht="24" customHeight="1">
      <c r="B8" s="15"/>
      <c r="C8" s="70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255</v>
      </c>
      <c r="N8" s="16"/>
      <c r="O8" s="16" t="s">
        <v>251</v>
      </c>
      <c r="P8" s="32" t="s">
        <v>20</v>
      </c>
      <c r="Q8" s="17" t="s">
        <v>20</v>
      </c>
      <c r="AY8" s="3" t="s">
        <v>169</v>
      </c>
      <c r="AZ8" s="3" t="s">
        <v>172</v>
      </c>
    </row>
    <row r="9" spans="2:52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122</v>
      </c>
      <c r="AY9" s="4" t="s">
        <v>170</v>
      </c>
      <c r="AZ9" s="4" t="s">
        <v>174</v>
      </c>
    </row>
    <row r="10" spans="2:52" s="133" customFormat="1" ht="18" customHeight="1">
      <c r="B10" s="97" t="s">
        <v>42</v>
      </c>
      <c r="C10" s="98"/>
      <c r="D10" s="98"/>
      <c r="E10" s="98"/>
      <c r="F10" s="98"/>
      <c r="G10" s="98"/>
      <c r="H10" s="98"/>
      <c r="I10" s="100">
        <v>5.6420514606631267</v>
      </c>
      <c r="J10" s="98"/>
      <c r="K10" s="98"/>
      <c r="L10" s="101">
        <v>4.6186055361341488E-2</v>
      </c>
      <c r="M10" s="100"/>
      <c r="N10" s="102"/>
      <c r="O10" s="100">
        <f>O11+O143</f>
        <v>104537.16980999996</v>
      </c>
      <c r="P10" s="103">
        <f>O10/$O$10</f>
        <v>1</v>
      </c>
      <c r="Q10" s="103">
        <f>O10/'סכום נכסי הקרן'!$C$42</f>
        <v>2.8664882339039417E-2</v>
      </c>
      <c r="AY10" s="134" t="s">
        <v>28</v>
      </c>
      <c r="AZ10" s="133" t="s">
        <v>175</v>
      </c>
    </row>
    <row r="11" spans="2:52" s="134" customFormat="1" ht="21.75" customHeight="1">
      <c r="B11" s="81" t="s">
        <v>40</v>
      </c>
      <c r="C11" s="82"/>
      <c r="D11" s="82"/>
      <c r="E11" s="82"/>
      <c r="F11" s="82"/>
      <c r="G11" s="82"/>
      <c r="H11" s="82"/>
      <c r="I11" s="90">
        <v>5.7283331044199288</v>
      </c>
      <c r="J11" s="82"/>
      <c r="K11" s="82"/>
      <c r="L11" s="104">
        <v>4.5940669908692472E-2</v>
      </c>
      <c r="M11" s="90"/>
      <c r="N11" s="92"/>
      <c r="O11" s="90">
        <f>O12+O22+O138</f>
        <v>91073.521229999969</v>
      </c>
      <c r="P11" s="91">
        <f t="shared" ref="P11:P20" si="0">O11/$O$10</f>
        <v>0.87120706821821692</v>
      </c>
      <c r="Q11" s="91">
        <f>O11/'סכום נכסי הקרן'!$C$42</f>
        <v>2.4973048103414677E-2</v>
      </c>
      <c r="AZ11" s="134" t="s">
        <v>181</v>
      </c>
    </row>
    <row r="12" spans="2:52" s="134" customFormat="1">
      <c r="B12" s="99" t="s">
        <v>37</v>
      </c>
      <c r="C12" s="82"/>
      <c r="D12" s="82"/>
      <c r="E12" s="82"/>
      <c r="F12" s="82"/>
      <c r="G12" s="82"/>
      <c r="H12" s="82"/>
      <c r="I12" s="90">
        <v>8.3292931478701693</v>
      </c>
      <c r="J12" s="82"/>
      <c r="K12" s="82"/>
      <c r="L12" s="104">
        <v>2.8729992824308034E-2</v>
      </c>
      <c r="M12" s="90"/>
      <c r="N12" s="92"/>
      <c r="O12" s="90">
        <f>SUM(O13:O20)</f>
        <v>21177.678850000004</v>
      </c>
      <c r="P12" s="91">
        <f t="shared" si="0"/>
        <v>0.20258515596405749</v>
      </c>
      <c r="Q12" s="91">
        <f>O12/'סכום נכסי הקרן'!$C$42</f>
        <v>5.8070796593456576E-3</v>
      </c>
      <c r="AZ12" s="134" t="s">
        <v>176</v>
      </c>
    </row>
    <row r="13" spans="2:52" s="134" customFormat="1">
      <c r="B13" s="86" t="s">
        <v>1929</v>
      </c>
      <c r="C13" s="93" t="s">
        <v>1791</v>
      </c>
      <c r="D13" s="80">
        <v>5212</v>
      </c>
      <c r="E13" s="80"/>
      <c r="F13" s="80" t="s">
        <v>1312</v>
      </c>
      <c r="G13" s="106">
        <v>42643</v>
      </c>
      <c r="H13" s="80"/>
      <c r="I13" s="87">
        <v>8.7999999999999989</v>
      </c>
      <c r="J13" s="93" t="s">
        <v>173</v>
      </c>
      <c r="K13" s="94">
        <v>3.0099999999999998E-2</v>
      </c>
      <c r="L13" s="94">
        <v>3.0099999999999998E-2</v>
      </c>
      <c r="M13" s="87">
        <v>3226249.59</v>
      </c>
      <c r="N13" s="89">
        <v>97.67</v>
      </c>
      <c r="O13" s="87">
        <v>3151.0779700000003</v>
      </c>
      <c r="P13" s="88">
        <f t="shared" si="0"/>
        <v>3.0143134501605478E-2</v>
      </c>
      <c r="Q13" s="88">
        <f>O13/'סכום נכסי הקרן'!$C$42</f>
        <v>8.6404940381836057E-4</v>
      </c>
      <c r="AZ13" s="134" t="s">
        <v>177</v>
      </c>
    </row>
    <row r="14" spans="2:52" s="134" customFormat="1">
      <c r="B14" s="86" t="s">
        <v>1929</v>
      </c>
      <c r="C14" s="93" t="s">
        <v>1791</v>
      </c>
      <c r="D14" s="80">
        <v>5211</v>
      </c>
      <c r="E14" s="80"/>
      <c r="F14" s="80" t="s">
        <v>1312</v>
      </c>
      <c r="G14" s="106">
        <v>42643</v>
      </c>
      <c r="H14" s="80"/>
      <c r="I14" s="87">
        <v>6.16</v>
      </c>
      <c r="J14" s="93" t="s">
        <v>173</v>
      </c>
      <c r="K14" s="94">
        <v>3.27E-2</v>
      </c>
      <c r="L14" s="94">
        <v>3.27E-2</v>
      </c>
      <c r="M14" s="87">
        <v>3373972.81</v>
      </c>
      <c r="N14" s="89">
        <v>103.43</v>
      </c>
      <c r="O14" s="87">
        <v>3489.7000800000001</v>
      </c>
      <c r="P14" s="88">
        <f t="shared" si="0"/>
        <v>3.3382385292644277E-2</v>
      </c>
      <c r="Q14" s="88">
        <f>O14/'סכום נכסי הקרן'!$C$42</f>
        <v>9.5690214661012815E-4</v>
      </c>
      <c r="AZ14" s="134" t="s">
        <v>178</v>
      </c>
    </row>
    <row r="15" spans="2:52" s="134" customFormat="1">
      <c r="B15" s="86" t="s">
        <v>1929</v>
      </c>
      <c r="C15" s="93" t="s">
        <v>1791</v>
      </c>
      <c r="D15" s="80">
        <v>5025</v>
      </c>
      <c r="E15" s="80"/>
      <c r="F15" s="80" t="s">
        <v>1312</v>
      </c>
      <c r="G15" s="106">
        <v>42551</v>
      </c>
      <c r="H15" s="80"/>
      <c r="I15" s="87">
        <v>9.7299999999999986</v>
      </c>
      <c r="J15" s="93" t="s">
        <v>173</v>
      </c>
      <c r="K15" s="94">
        <v>3.2899999999999999E-2</v>
      </c>
      <c r="L15" s="94">
        <v>3.2899999999999999E-2</v>
      </c>
      <c r="M15" s="87">
        <v>3014796.81</v>
      </c>
      <c r="N15" s="89">
        <v>95.95</v>
      </c>
      <c r="O15" s="87">
        <v>2892.6975400000001</v>
      </c>
      <c r="P15" s="88">
        <f t="shared" si="0"/>
        <v>2.7671473651501959E-2</v>
      </c>
      <c r="Q15" s="88">
        <f>O15/'סכום נכסי הקרן'!$C$42</f>
        <v>7.9319953636813314E-4</v>
      </c>
      <c r="AZ15" s="134" t="s">
        <v>180</v>
      </c>
    </row>
    <row r="16" spans="2:52" s="134" customFormat="1">
      <c r="B16" s="86" t="s">
        <v>1929</v>
      </c>
      <c r="C16" s="93" t="s">
        <v>1791</v>
      </c>
      <c r="D16" s="80">
        <v>5024</v>
      </c>
      <c r="E16" s="80"/>
      <c r="F16" s="80" t="s">
        <v>1312</v>
      </c>
      <c r="G16" s="106">
        <v>42551</v>
      </c>
      <c r="H16" s="80"/>
      <c r="I16" s="87">
        <v>7.2700000000000014</v>
      </c>
      <c r="J16" s="93" t="s">
        <v>173</v>
      </c>
      <c r="K16" s="94">
        <v>3.7100000000000001E-2</v>
      </c>
      <c r="L16" s="94">
        <v>3.7100000000000001E-2</v>
      </c>
      <c r="M16" s="87">
        <v>2464572.0699999998</v>
      </c>
      <c r="N16" s="89">
        <v>104.79</v>
      </c>
      <c r="O16" s="87">
        <v>2582.6250700000001</v>
      </c>
      <c r="P16" s="88">
        <f t="shared" si="0"/>
        <v>2.4705328015805415E-2</v>
      </c>
      <c r="Q16" s="88">
        <f>O16/'סכום נכסי הקרן'!$C$42</f>
        <v>7.0817532072043634E-4</v>
      </c>
      <c r="AZ16" s="134" t="s">
        <v>179</v>
      </c>
    </row>
    <row r="17" spans="2:52" s="134" customFormat="1">
      <c r="B17" s="86" t="s">
        <v>1929</v>
      </c>
      <c r="C17" s="93" t="s">
        <v>1791</v>
      </c>
      <c r="D17" s="80">
        <v>5023</v>
      </c>
      <c r="E17" s="80"/>
      <c r="F17" s="80" t="s">
        <v>1312</v>
      </c>
      <c r="G17" s="106">
        <v>42551</v>
      </c>
      <c r="H17" s="80"/>
      <c r="I17" s="87">
        <v>10.169999999999998</v>
      </c>
      <c r="J17" s="93" t="s">
        <v>173</v>
      </c>
      <c r="K17" s="94">
        <v>2.4499999999999997E-2</v>
      </c>
      <c r="L17" s="94">
        <v>2.4499999999999997E-2</v>
      </c>
      <c r="M17" s="87">
        <v>2715252.72</v>
      </c>
      <c r="N17" s="89">
        <v>96.53</v>
      </c>
      <c r="O17" s="87">
        <v>2621.0322700000002</v>
      </c>
      <c r="P17" s="88">
        <f t="shared" si="0"/>
        <v>2.5072730348103166E-2</v>
      </c>
      <c r="Q17" s="88">
        <f>O17/'סכום נכסי הקרן'!$C$42</f>
        <v>7.1870686534684014E-4</v>
      </c>
      <c r="AZ17" s="134" t="s">
        <v>182</v>
      </c>
    </row>
    <row r="18" spans="2:52" s="134" customFormat="1">
      <c r="B18" s="86" t="s">
        <v>1929</v>
      </c>
      <c r="C18" s="93" t="s">
        <v>1791</v>
      </c>
      <c r="D18" s="80">
        <v>5210</v>
      </c>
      <c r="E18" s="80"/>
      <c r="F18" s="80" t="s">
        <v>1312</v>
      </c>
      <c r="G18" s="106">
        <v>42643</v>
      </c>
      <c r="H18" s="80"/>
      <c r="I18" s="87">
        <v>9.19</v>
      </c>
      <c r="J18" s="93" t="s">
        <v>173</v>
      </c>
      <c r="K18" s="94">
        <v>1.8500000000000003E-2</v>
      </c>
      <c r="L18" s="94">
        <v>1.8500000000000003E-2</v>
      </c>
      <c r="M18" s="87">
        <v>2365190.6800000002</v>
      </c>
      <c r="N18" s="89">
        <v>105.11</v>
      </c>
      <c r="O18" s="87">
        <v>2486.05087</v>
      </c>
      <c r="P18" s="88">
        <f t="shared" si="0"/>
        <v>2.3781501589515829E-2</v>
      </c>
      <c r="Q18" s="88">
        <f>O18/'סכום נכסי הקרן'!$C$42</f>
        <v>6.8169394490915009E-4</v>
      </c>
      <c r="AZ18" s="134" t="s">
        <v>183</v>
      </c>
    </row>
    <row r="19" spans="2:52" s="134" customFormat="1">
      <c r="B19" s="86" t="s">
        <v>1929</v>
      </c>
      <c r="C19" s="93" t="s">
        <v>1791</v>
      </c>
      <c r="D19" s="80">
        <v>5022</v>
      </c>
      <c r="E19" s="80"/>
      <c r="F19" s="80" t="s">
        <v>1312</v>
      </c>
      <c r="G19" s="106">
        <v>42551</v>
      </c>
      <c r="H19" s="80"/>
      <c r="I19" s="87">
        <v>8.4199999999999982</v>
      </c>
      <c r="J19" s="93" t="s">
        <v>173</v>
      </c>
      <c r="K19" s="94">
        <v>2.6599999999999999E-2</v>
      </c>
      <c r="L19" s="94">
        <v>2.6599999999999999E-2</v>
      </c>
      <c r="M19" s="87">
        <v>2037027.82</v>
      </c>
      <c r="N19" s="89">
        <v>99.93</v>
      </c>
      <c r="O19" s="87">
        <v>2035.6013500000001</v>
      </c>
      <c r="P19" s="88">
        <f t="shared" si="0"/>
        <v>1.9472512539795924E-2</v>
      </c>
      <c r="Q19" s="88">
        <f>O19/'סכום נכסי הקרן'!$C$42</f>
        <v>5.5817728079871976E-4</v>
      </c>
      <c r="AZ19" s="134" t="s">
        <v>184</v>
      </c>
    </row>
    <row r="20" spans="2:52" s="134" customFormat="1">
      <c r="B20" s="86" t="s">
        <v>1929</v>
      </c>
      <c r="C20" s="93" t="s">
        <v>1791</v>
      </c>
      <c r="D20" s="80">
        <v>5209</v>
      </c>
      <c r="E20" s="80"/>
      <c r="F20" s="80" t="s">
        <v>1312</v>
      </c>
      <c r="G20" s="106">
        <v>42643</v>
      </c>
      <c r="H20" s="80"/>
      <c r="I20" s="87">
        <v>7.09</v>
      </c>
      <c r="J20" s="93" t="s">
        <v>173</v>
      </c>
      <c r="K20" s="94">
        <v>2.3E-2</v>
      </c>
      <c r="L20" s="94">
        <v>2.3E-2</v>
      </c>
      <c r="M20" s="87">
        <v>1893893.73</v>
      </c>
      <c r="N20" s="89">
        <v>101.32</v>
      </c>
      <c r="O20" s="87">
        <v>1918.8936999999999</v>
      </c>
      <c r="P20" s="88">
        <f t="shared" si="0"/>
        <v>1.8356090025085408E-2</v>
      </c>
      <c r="Q20" s="88">
        <f>O20/'סכום נכסי הקרן'!$C$42</f>
        <v>5.2617516077388838E-4</v>
      </c>
      <c r="AZ20" s="134" t="s">
        <v>185</v>
      </c>
    </row>
    <row r="21" spans="2:52" s="134" customFormat="1">
      <c r="B21" s="83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7"/>
      <c r="N21" s="89"/>
      <c r="O21" s="80"/>
      <c r="P21" s="88"/>
      <c r="Q21" s="80"/>
      <c r="AZ21" s="134" t="s">
        <v>186</v>
      </c>
    </row>
    <row r="22" spans="2:52" s="134" customFormat="1">
      <c r="B22" s="99" t="s">
        <v>39</v>
      </c>
      <c r="C22" s="82"/>
      <c r="D22" s="82"/>
      <c r="E22" s="82"/>
      <c r="F22" s="82"/>
      <c r="G22" s="82"/>
      <c r="H22" s="82"/>
      <c r="I22" s="90">
        <v>4.9912845078624963</v>
      </c>
      <c r="J22" s="82"/>
      <c r="K22" s="82"/>
      <c r="L22" s="104">
        <v>5.1580322996846339E-2</v>
      </c>
      <c r="M22" s="90"/>
      <c r="N22" s="92"/>
      <c r="O22" s="90">
        <f>SUM(O23:O136)</f>
        <v>69032.611779999963</v>
      </c>
      <c r="P22" s="91">
        <f t="shared" ref="P22:P85" si="1">O22/$O$10</f>
        <v>0.66036426952699412</v>
      </c>
      <c r="Q22" s="91">
        <f>O22/'סכום נכסי הקרן'!$C$42</f>
        <v>1.8929264086896998E-2</v>
      </c>
      <c r="AZ22" s="134" t="s">
        <v>28</v>
      </c>
    </row>
    <row r="23" spans="2:52" s="134" customFormat="1">
      <c r="B23" s="142" t="s">
        <v>1930</v>
      </c>
      <c r="C23" s="93" t="s">
        <v>1781</v>
      </c>
      <c r="D23" s="80" t="s">
        <v>1782</v>
      </c>
      <c r="E23" s="80"/>
      <c r="F23" s="80" t="s">
        <v>328</v>
      </c>
      <c r="G23" s="106">
        <v>42368</v>
      </c>
      <c r="H23" s="80" t="s">
        <v>304</v>
      </c>
      <c r="I23" s="87">
        <v>10.07</v>
      </c>
      <c r="J23" s="93" t="s">
        <v>173</v>
      </c>
      <c r="K23" s="94">
        <v>3.1699999999999999E-2</v>
      </c>
      <c r="L23" s="94">
        <v>1.8499999999999999E-2</v>
      </c>
      <c r="M23" s="87">
        <v>186512.43</v>
      </c>
      <c r="N23" s="89">
        <v>114</v>
      </c>
      <c r="O23" s="87">
        <v>212.62418</v>
      </c>
      <c r="P23" s="88">
        <f t="shared" si="1"/>
        <v>2.0339576859259921E-3</v>
      </c>
      <c r="Q23" s="88">
        <f>O23/'סכום נכסי הקרן'!$C$42</f>
        <v>5.8303157749653456E-5</v>
      </c>
    </row>
    <row r="24" spans="2:52" s="134" customFormat="1">
      <c r="B24" s="142" t="s">
        <v>1930</v>
      </c>
      <c r="C24" s="93" t="s">
        <v>1781</v>
      </c>
      <c r="D24" s="80" t="s">
        <v>1784</v>
      </c>
      <c r="E24" s="80"/>
      <c r="F24" s="80" t="s">
        <v>328</v>
      </c>
      <c r="G24" s="106">
        <v>42388</v>
      </c>
      <c r="H24" s="80" t="s">
        <v>304</v>
      </c>
      <c r="I24" s="87">
        <v>10.070000000000004</v>
      </c>
      <c r="J24" s="93" t="s">
        <v>173</v>
      </c>
      <c r="K24" s="94">
        <v>3.1899999999999998E-2</v>
      </c>
      <c r="L24" s="94">
        <v>1.8600000000000002E-2</v>
      </c>
      <c r="M24" s="87">
        <v>261117.4</v>
      </c>
      <c r="N24" s="89">
        <v>114.18</v>
      </c>
      <c r="O24" s="87">
        <v>298.14384999999999</v>
      </c>
      <c r="P24" s="88">
        <f t="shared" si="1"/>
        <v>2.8520367496258706E-3</v>
      </c>
      <c r="Q24" s="88">
        <f>O24/'סכום נכסי הקרן'!$C$42</f>
        <v>8.1753297854642007E-5</v>
      </c>
    </row>
    <row r="25" spans="2:52" s="134" customFormat="1">
      <c r="B25" s="142" t="s">
        <v>1930</v>
      </c>
      <c r="C25" s="93" t="s">
        <v>1781</v>
      </c>
      <c r="D25" s="80" t="s">
        <v>1785</v>
      </c>
      <c r="E25" s="80"/>
      <c r="F25" s="80" t="s">
        <v>328</v>
      </c>
      <c r="G25" s="106">
        <v>42509</v>
      </c>
      <c r="H25" s="80" t="s">
        <v>304</v>
      </c>
      <c r="I25" s="87">
        <v>10.18</v>
      </c>
      <c r="J25" s="93" t="s">
        <v>173</v>
      </c>
      <c r="K25" s="94">
        <v>2.7400000000000001E-2</v>
      </c>
      <c r="L25" s="94">
        <v>0.02</v>
      </c>
      <c r="M25" s="87">
        <v>261117.4</v>
      </c>
      <c r="N25" s="89">
        <v>108.31</v>
      </c>
      <c r="O25" s="87">
        <v>282.81626</v>
      </c>
      <c r="P25" s="88">
        <f t="shared" si="1"/>
        <v>2.7054133999803959E-3</v>
      </c>
      <c r="Q25" s="88">
        <f>O25/'סכום נכסי הקרן'!$C$42</f>
        <v>7.7550356788898638E-5</v>
      </c>
    </row>
    <row r="26" spans="2:52" s="134" customFormat="1">
      <c r="B26" s="142" t="s">
        <v>1930</v>
      </c>
      <c r="C26" s="93" t="s">
        <v>1781</v>
      </c>
      <c r="D26" s="80" t="s">
        <v>1786</v>
      </c>
      <c r="E26" s="80"/>
      <c r="F26" s="80" t="s">
        <v>328</v>
      </c>
      <c r="G26" s="106">
        <v>42723</v>
      </c>
      <c r="H26" s="80" t="s">
        <v>304</v>
      </c>
      <c r="I26" s="87">
        <v>9.9600000000000009</v>
      </c>
      <c r="J26" s="93" t="s">
        <v>173</v>
      </c>
      <c r="K26" s="94">
        <v>3.15E-2</v>
      </c>
      <c r="L26" s="94">
        <v>2.29E-2</v>
      </c>
      <c r="M26" s="87">
        <v>37302.480000000003</v>
      </c>
      <c r="N26" s="89">
        <v>109.05</v>
      </c>
      <c r="O26" s="87">
        <v>40.678350000000002</v>
      </c>
      <c r="P26" s="88">
        <f t="shared" si="1"/>
        <v>3.8912809744069362E-4</v>
      </c>
      <c r="Q26" s="88">
        <f>O26/'סכום נכסי הקרן'!$C$42</f>
        <v>1.1154311127951749E-5</v>
      </c>
    </row>
    <row r="27" spans="2:52" s="134" customFormat="1">
      <c r="B27" s="142" t="s">
        <v>1930</v>
      </c>
      <c r="C27" s="93" t="s">
        <v>1781</v>
      </c>
      <c r="D27" s="80" t="s">
        <v>1787</v>
      </c>
      <c r="E27" s="80"/>
      <c r="F27" s="80" t="s">
        <v>328</v>
      </c>
      <c r="G27" s="106">
        <v>42918</v>
      </c>
      <c r="H27" s="80" t="s">
        <v>304</v>
      </c>
      <c r="I27" s="87">
        <v>9.8600000000000012</v>
      </c>
      <c r="J27" s="93" t="s">
        <v>173</v>
      </c>
      <c r="K27" s="94">
        <v>3.1899999999999998E-2</v>
      </c>
      <c r="L27" s="94">
        <v>2.6300000000000004E-2</v>
      </c>
      <c r="M27" s="87">
        <v>186512.43</v>
      </c>
      <c r="N27" s="89">
        <v>105.85</v>
      </c>
      <c r="O27" s="87">
        <v>197.42339999999999</v>
      </c>
      <c r="P27" s="88">
        <f t="shared" si="1"/>
        <v>1.8885473976273134E-3</v>
      </c>
      <c r="Q27" s="88">
        <f>O27/'סכום נכסי הקרן'!$C$42</f>
        <v>5.413498894468603E-5</v>
      </c>
    </row>
    <row r="28" spans="2:52" s="134" customFormat="1">
      <c r="B28" s="142" t="s">
        <v>1931</v>
      </c>
      <c r="C28" s="93" t="s">
        <v>1781</v>
      </c>
      <c r="D28" s="80" t="s">
        <v>1788</v>
      </c>
      <c r="E28" s="80"/>
      <c r="F28" s="80" t="s">
        <v>348</v>
      </c>
      <c r="G28" s="106">
        <v>42229</v>
      </c>
      <c r="H28" s="80" t="s">
        <v>169</v>
      </c>
      <c r="I28" s="87">
        <v>4.45</v>
      </c>
      <c r="J28" s="93" t="s">
        <v>172</v>
      </c>
      <c r="K28" s="94">
        <v>9.8519999999999996E-2</v>
      </c>
      <c r="L28" s="94">
        <v>4.1799999999999997E-2</v>
      </c>
      <c r="M28" s="87">
        <v>435300.07</v>
      </c>
      <c r="N28" s="89">
        <v>129.44999999999999</v>
      </c>
      <c r="O28" s="87">
        <v>1980.12473</v>
      </c>
      <c r="P28" s="88">
        <f t="shared" si="1"/>
        <v>1.8941824554834872E-2</v>
      </c>
      <c r="Q28" s="88">
        <f>O28/'סכום נכסי הקרן'!$C$42</f>
        <v>5.429651721510693E-4</v>
      </c>
    </row>
    <row r="29" spans="2:52" s="134" customFormat="1">
      <c r="B29" s="142" t="s">
        <v>1931</v>
      </c>
      <c r="C29" s="93" t="s">
        <v>1781</v>
      </c>
      <c r="D29" s="80" t="s">
        <v>1789</v>
      </c>
      <c r="E29" s="80"/>
      <c r="F29" s="80" t="s">
        <v>348</v>
      </c>
      <c r="G29" s="106">
        <v>41274</v>
      </c>
      <c r="H29" s="80" t="s">
        <v>169</v>
      </c>
      <c r="I29" s="87">
        <v>4.5999999999999996</v>
      </c>
      <c r="J29" s="93" t="s">
        <v>173</v>
      </c>
      <c r="K29" s="94">
        <v>3.8425000000000001E-2</v>
      </c>
      <c r="L29" s="94">
        <v>6.7999999999999996E-3</v>
      </c>
      <c r="M29" s="87">
        <v>144407.56</v>
      </c>
      <c r="N29" s="89">
        <v>147.03</v>
      </c>
      <c r="O29" s="87">
        <v>212.32249999999999</v>
      </c>
      <c r="P29" s="88">
        <f t="shared" si="1"/>
        <v>2.0310718224522792E-3</v>
      </c>
      <c r="Q29" s="88">
        <f>O29/'סכום נכסי הקרן'!$C$42</f>
        <v>5.822043481273294E-5</v>
      </c>
    </row>
    <row r="30" spans="2:52" s="134" customFormat="1">
      <c r="B30" s="142" t="s">
        <v>1932</v>
      </c>
      <c r="C30" s="93" t="s">
        <v>1781</v>
      </c>
      <c r="D30" s="80" t="s">
        <v>1790</v>
      </c>
      <c r="E30" s="80"/>
      <c r="F30" s="80" t="s">
        <v>348</v>
      </c>
      <c r="G30" s="106">
        <v>41416</v>
      </c>
      <c r="H30" s="80" t="s">
        <v>304</v>
      </c>
      <c r="I30" s="87">
        <v>0.97</v>
      </c>
      <c r="J30" s="93" t="s">
        <v>172</v>
      </c>
      <c r="K30" s="94">
        <v>4.9443000000000001E-2</v>
      </c>
      <c r="L30" s="94">
        <v>3.5499999999999997E-2</v>
      </c>
      <c r="M30" s="87">
        <v>99697.5</v>
      </c>
      <c r="N30" s="89">
        <v>103.29</v>
      </c>
      <c r="O30" s="87">
        <v>361.86306999999999</v>
      </c>
      <c r="P30" s="88">
        <f t="shared" si="1"/>
        <v>3.4615732438299128E-3</v>
      </c>
      <c r="Q30" s="88">
        <f>O30/'סכום נכסי הקרן'!$C$42</f>
        <v>9.9225589742351456E-5</v>
      </c>
    </row>
    <row r="31" spans="2:52" s="134" customFormat="1">
      <c r="B31" s="142" t="s">
        <v>1933</v>
      </c>
      <c r="C31" s="93" t="s">
        <v>1791</v>
      </c>
      <c r="D31" s="80" t="s">
        <v>1792</v>
      </c>
      <c r="E31" s="80"/>
      <c r="F31" s="80" t="s">
        <v>1783</v>
      </c>
      <c r="G31" s="106">
        <v>42723</v>
      </c>
      <c r="H31" s="80" t="s">
        <v>1766</v>
      </c>
      <c r="I31" s="87">
        <v>0.76</v>
      </c>
      <c r="J31" s="93" t="s">
        <v>173</v>
      </c>
      <c r="K31" s="94">
        <v>2.0119999999999999E-2</v>
      </c>
      <c r="L31" s="94">
        <v>1.3999999999999999E-2</v>
      </c>
      <c r="M31" s="87">
        <v>6869592</v>
      </c>
      <c r="N31" s="89">
        <v>101.03</v>
      </c>
      <c r="O31" s="87">
        <v>6940.34879</v>
      </c>
      <c r="P31" s="88">
        <f t="shared" si="1"/>
        <v>6.6391206138585263E-2</v>
      </c>
      <c r="Q31" s="88">
        <f>O31/'סכום נכסי הקרן'!$C$42</f>
        <v>1.9030961123094583E-3</v>
      </c>
    </row>
    <row r="32" spans="2:52" s="134" customFormat="1">
      <c r="B32" s="142" t="s">
        <v>1934</v>
      </c>
      <c r="C32" s="93" t="s">
        <v>1791</v>
      </c>
      <c r="D32" s="80" t="s">
        <v>1793</v>
      </c>
      <c r="E32" s="80"/>
      <c r="F32" s="80" t="s">
        <v>1783</v>
      </c>
      <c r="G32" s="106">
        <v>42201</v>
      </c>
      <c r="H32" s="80" t="s">
        <v>1766</v>
      </c>
      <c r="I32" s="87">
        <v>7.669999999999999</v>
      </c>
      <c r="J32" s="93" t="s">
        <v>173</v>
      </c>
      <c r="K32" s="94">
        <v>4.2030000000000005E-2</v>
      </c>
      <c r="L32" s="94">
        <v>2.1799999999999996E-2</v>
      </c>
      <c r="M32" s="87">
        <v>79518</v>
      </c>
      <c r="N32" s="89">
        <v>117.33</v>
      </c>
      <c r="O32" s="87">
        <v>93.298469999999995</v>
      </c>
      <c r="P32" s="88">
        <f t="shared" si="1"/>
        <v>8.9249087352922694E-4</v>
      </c>
      <c r="Q32" s="88">
        <f>O32/'סכום נכסי הקרן'!$C$42</f>
        <v>2.5583145878381801E-5</v>
      </c>
    </row>
    <row r="33" spans="2:17" s="134" customFormat="1">
      <c r="B33" s="142" t="s">
        <v>1934</v>
      </c>
      <c r="C33" s="93" t="s">
        <v>1781</v>
      </c>
      <c r="D33" s="80" t="s">
        <v>1794</v>
      </c>
      <c r="E33" s="80"/>
      <c r="F33" s="80" t="s">
        <v>1783</v>
      </c>
      <c r="G33" s="106">
        <v>40742</v>
      </c>
      <c r="H33" s="80" t="s">
        <v>1766</v>
      </c>
      <c r="I33" s="87">
        <v>5.7200000000000006</v>
      </c>
      <c r="J33" s="93" t="s">
        <v>173</v>
      </c>
      <c r="K33" s="94">
        <v>4.4999999999999998E-2</v>
      </c>
      <c r="L33" s="94">
        <v>7.4000000000000003E-3</v>
      </c>
      <c r="M33" s="87">
        <v>1034095.29</v>
      </c>
      <c r="N33" s="89">
        <v>126.41</v>
      </c>
      <c r="O33" s="87">
        <v>1307.1998899999999</v>
      </c>
      <c r="P33" s="88">
        <f t="shared" si="1"/>
        <v>1.250464205579587E-2</v>
      </c>
      <c r="Q33" s="88">
        <f>O33/'סכום נכסי הקרן'!$C$42</f>
        <v>3.5844409322119262E-4</v>
      </c>
    </row>
    <row r="34" spans="2:17" s="134" customFormat="1">
      <c r="B34" s="142" t="s">
        <v>1935</v>
      </c>
      <c r="C34" s="93" t="s">
        <v>1791</v>
      </c>
      <c r="D34" s="80" t="s">
        <v>1795</v>
      </c>
      <c r="E34" s="80"/>
      <c r="F34" s="80" t="s">
        <v>1796</v>
      </c>
      <c r="G34" s="106">
        <v>42901</v>
      </c>
      <c r="H34" s="80" t="s">
        <v>1766</v>
      </c>
      <c r="I34" s="87">
        <v>3.8100000000000005</v>
      </c>
      <c r="J34" s="93" t="s">
        <v>173</v>
      </c>
      <c r="K34" s="94">
        <v>0.04</v>
      </c>
      <c r="L34" s="94">
        <v>2.46E-2</v>
      </c>
      <c r="M34" s="87">
        <v>2406430</v>
      </c>
      <c r="N34" s="89">
        <v>107.21</v>
      </c>
      <c r="O34" s="87">
        <v>2579.9335499999997</v>
      </c>
      <c r="P34" s="88">
        <f t="shared" si="1"/>
        <v>2.4679581001562614E-2</v>
      </c>
      <c r="Q34" s="88">
        <f>O34/'סכום נכסי הקרן'!$C$42</f>
        <v>7.0743728558658487E-4</v>
      </c>
    </row>
    <row r="35" spans="2:17" s="134" customFormat="1">
      <c r="B35" s="142" t="s">
        <v>1935</v>
      </c>
      <c r="C35" s="93" t="s">
        <v>1791</v>
      </c>
      <c r="D35" s="80" t="s">
        <v>1797</v>
      </c>
      <c r="E35" s="80"/>
      <c r="F35" s="80" t="s">
        <v>1796</v>
      </c>
      <c r="G35" s="106">
        <v>42719</v>
      </c>
      <c r="H35" s="80" t="s">
        <v>1766</v>
      </c>
      <c r="I35" s="87">
        <v>3.7899999999999996</v>
      </c>
      <c r="J35" s="93" t="s">
        <v>173</v>
      </c>
      <c r="K35" s="94">
        <v>4.1500000000000002E-2</v>
      </c>
      <c r="L35" s="94">
        <v>2.1599999999999998E-2</v>
      </c>
      <c r="M35" s="87">
        <v>5154845</v>
      </c>
      <c r="N35" s="89">
        <v>109</v>
      </c>
      <c r="O35" s="87">
        <v>5618.7812800000002</v>
      </c>
      <c r="P35" s="88">
        <f t="shared" si="1"/>
        <v>5.3749123782596525E-2</v>
      </c>
      <c r="Q35" s="88">
        <f>O35/'סכום נכסי הקרן'!$C$42</f>
        <v>1.5407123090545947E-3</v>
      </c>
    </row>
    <row r="36" spans="2:17" s="134" customFormat="1">
      <c r="B36" s="142" t="s">
        <v>1936</v>
      </c>
      <c r="C36" s="93" t="s">
        <v>1781</v>
      </c>
      <c r="D36" s="80" t="s">
        <v>1798</v>
      </c>
      <c r="E36" s="80"/>
      <c r="F36" s="80" t="s">
        <v>424</v>
      </c>
      <c r="G36" s="106">
        <v>42122</v>
      </c>
      <c r="H36" s="80" t="s">
        <v>169</v>
      </c>
      <c r="I36" s="87">
        <v>6.419999999999999</v>
      </c>
      <c r="J36" s="93" t="s">
        <v>173</v>
      </c>
      <c r="K36" s="94">
        <v>2.4799999999999999E-2</v>
      </c>
      <c r="L36" s="94">
        <v>1.7299999999999999E-2</v>
      </c>
      <c r="M36" s="87">
        <v>5410929.6600000001</v>
      </c>
      <c r="N36" s="89">
        <v>105.06</v>
      </c>
      <c r="O36" s="87">
        <v>5684.7227000000003</v>
      </c>
      <c r="P36" s="88">
        <f t="shared" si="1"/>
        <v>5.4379917787445241E-2</v>
      </c>
      <c r="Q36" s="88">
        <f>O36/'סכום נכסי הקרן'!$C$42</f>
        <v>1.5587939449837546E-3</v>
      </c>
    </row>
    <row r="37" spans="2:17" s="134" customFormat="1">
      <c r="B37" s="142" t="s">
        <v>1937</v>
      </c>
      <c r="C37" s="93" t="s">
        <v>1781</v>
      </c>
      <c r="D37" s="80" t="s">
        <v>1799</v>
      </c>
      <c r="E37" s="80"/>
      <c r="F37" s="80" t="s">
        <v>1796</v>
      </c>
      <c r="G37" s="106">
        <v>42732</v>
      </c>
      <c r="H37" s="80" t="s">
        <v>1766</v>
      </c>
      <c r="I37" s="87">
        <v>4.37</v>
      </c>
      <c r="J37" s="93" t="s">
        <v>173</v>
      </c>
      <c r="K37" s="94">
        <v>2.1613000000000004E-2</v>
      </c>
      <c r="L37" s="94">
        <v>1.18E-2</v>
      </c>
      <c r="M37" s="87">
        <v>1823422.41</v>
      </c>
      <c r="N37" s="89">
        <v>104.37</v>
      </c>
      <c r="O37" s="87">
        <v>1903.1060400000001</v>
      </c>
      <c r="P37" s="88">
        <f t="shared" si="1"/>
        <v>1.820506565711472E-2</v>
      </c>
      <c r="Q37" s="88">
        <f>O37/'סכום נכסי הקרן'!$C$42</f>
        <v>5.218460650356808E-4</v>
      </c>
    </row>
    <row r="38" spans="2:17" s="134" customFormat="1">
      <c r="B38" s="142" t="s">
        <v>1938</v>
      </c>
      <c r="C38" s="93" t="s">
        <v>1781</v>
      </c>
      <c r="D38" s="80" t="s">
        <v>1800</v>
      </c>
      <c r="E38" s="80"/>
      <c r="F38" s="80" t="s">
        <v>1796</v>
      </c>
      <c r="G38" s="106">
        <v>42242</v>
      </c>
      <c r="H38" s="80" t="s">
        <v>1766</v>
      </c>
      <c r="I38" s="87">
        <v>5.6400000000000006</v>
      </c>
      <c r="J38" s="93" t="s">
        <v>173</v>
      </c>
      <c r="K38" s="94">
        <v>2.3599999999999999E-2</v>
      </c>
      <c r="L38" s="94">
        <v>1.03E-2</v>
      </c>
      <c r="M38" s="87">
        <v>2087850.51</v>
      </c>
      <c r="N38" s="89">
        <v>108.28</v>
      </c>
      <c r="O38" s="87">
        <v>2260.7246700000001</v>
      </c>
      <c r="P38" s="88">
        <f t="shared" si="1"/>
        <v>2.1626036692106242E-2</v>
      </c>
      <c r="Q38" s="88">
        <f>O38/'סכום נכסי הקרן'!$C$42</f>
        <v>6.1990779723897465E-4</v>
      </c>
    </row>
    <row r="39" spans="2:17" s="134" customFormat="1">
      <c r="B39" s="142" t="s">
        <v>1939</v>
      </c>
      <c r="C39" s="93" t="s">
        <v>1781</v>
      </c>
      <c r="D39" s="80" t="s">
        <v>1801</v>
      </c>
      <c r="E39" s="80"/>
      <c r="F39" s="80" t="s">
        <v>424</v>
      </c>
      <c r="G39" s="106">
        <v>42516</v>
      </c>
      <c r="H39" s="80" t="s">
        <v>304</v>
      </c>
      <c r="I39" s="87">
        <v>5.919999999999999</v>
      </c>
      <c r="J39" s="93" t="s">
        <v>173</v>
      </c>
      <c r="K39" s="94">
        <v>2.3269999999999999E-2</v>
      </c>
      <c r="L39" s="94">
        <v>1.46E-2</v>
      </c>
      <c r="M39" s="87">
        <v>2041984.76</v>
      </c>
      <c r="N39" s="89">
        <v>105.73</v>
      </c>
      <c r="O39" s="87">
        <v>2158.9905800000001</v>
      </c>
      <c r="P39" s="88">
        <f t="shared" si="1"/>
        <v>2.0652850884752692E-2</v>
      </c>
      <c r="Q39" s="88">
        <f>O39/'סכום נכסי הקרן'!$C$42</f>
        <v>5.9201154057716206E-4</v>
      </c>
    </row>
    <row r="40" spans="2:17" s="134" customFormat="1">
      <c r="B40" s="142" t="s">
        <v>1940</v>
      </c>
      <c r="C40" s="93" t="s">
        <v>1781</v>
      </c>
      <c r="D40" s="80" t="s">
        <v>1802</v>
      </c>
      <c r="E40" s="80"/>
      <c r="F40" s="80" t="s">
        <v>424</v>
      </c>
      <c r="G40" s="106">
        <v>41767</v>
      </c>
      <c r="H40" s="80" t="s">
        <v>169</v>
      </c>
      <c r="I40" s="87">
        <v>6.99</v>
      </c>
      <c r="J40" s="93" t="s">
        <v>173</v>
      </c>
      <c r="K40" s="94">
        <v>5.3499999999999999E-2</v>
      </c>
      <c r="L40" s="94">
        <v>1.9099999999999999E-2</v>
      </c>
      <c r="M40" s="87">
        <v>23029.96</v>
      </c>
      <c r="N40" s="89">
        <v>125.65</v>
      </c>
      <c r="O40" s="87">
        <v>28.937150000000003</v>
      </c>
      <c r="P40" s="88">
        <f t="shared" si="1"/>
        <v>2.7681206648883173E-4</v>
      </c>
      <c r="Q40" s="88">
        <f>O40/'סכום נכסי הקרן'!$C$42</f>
        <v>7.9347853159287183E-6</v>
      </c>
    </row>
    <row r="41" spans="2:17" s="134" customFormat="1">
      <c r="B41" s="142" t="s">
        <v>1940</v>
      </c>
      <c r="C41" s="93" t="s">
        <v>1781</v>
      </c>
      <c r="D41" s="80" t="s">
        <v>1803</v>
      </c>
      <c r="E41" s="80"/>
      <c r="F41" s="80" t="s">
        <v>424</v>
      </c>
      <c r="G41" s="106">
        <v>41269</v>
      </c>
      <c r="H41" s="80" t="s">
        <v>169</v>
      </c>
      <c r="I41" s="87">
        <v>7.1199999999999992</v>
      </c>
      <c r="J41" s="93" t="s">
        <v>173</v>
      </c>
      <c r="K41" s="94">
        <v>5.3499999999999999E-2</v>
      </c>
      <c r="L41" s="94">
        <v>1.1900000000000001E-2</v>
      </c>
      <c r="M41" s="87">
        <v>114379.66</v>
      </c>
      <c r="N41" s="89">
        <v>132.80000000000001</v>
      </c>
      <c r="O41" s="87">
        <v>151.89617999999999</v>
      </c>
      <c r="P41" s="88">
        <f t="shared" si="1"/>
        <v>1.4530351288070714E-3</v>
      </c>
      <c r="Q41" s="88">
        <f>O41/'סכום נכסי הקרן'!$C$42</f>
        <v>4.1651081001745687E-5</v>
      </c>
    </row>
    <row r="42" spans="2:17" s="134" customFormat="1">
      <c r="B42" s="142" t="s">
        <v>1940</v>
      </c>
      <c r="C42" s="93" t="s">
        <v>1781</v>
      </c>
      <c r="D42" s="80" t="s">
        <v>1804</v>
      </c>
      <c r="E42" s="80"/>
      <c r="F42" s="80" t="s">
        <v>424</v>
      </c>
      <c r="G42" s="106">
        <v>41767</v>
      </c>
      <c r="H42" s="80" t="s">
        <v>169</v>
      </c>
      <c r="I42" s="87">
        <v>6.99</v>
      </c>
      <c r="J42" s="93" t="s">
        <v>173</v>
      </c>
      <c r="K42" s="94">
        <v>5.3499999999999999E-2</v>
      </c>
      <c r="L42" s="94">
        <v>1.9099999999999999E-2</v>
      </c>
      <c r="M42" s="87">
        <v>18023.46</v>
      </c>
      <c r="N42" s="89">
        <v>125.65</v>
      </c>
      <c r="O42" s="87">
        <v>22.64648</v>
      </c>
      <c r="P42" s="88">
        <f t="shared" si="1"/>
        <v>2.1663567170567929E-4</v>
      </c>
      <c r="Q42" s="88">
        <f>O42/'סכום נכסי הקרן'!$C$42</f>
        <v>6.2098360398820681E-6</v>
      </c>
    </row>
    <row r="43" spans="2:17" s="134" customFormat="1">
      <c r="B43" s="142" t="s">
        <v>1940</v>
      </c>
      <c r="C43" s="93" t="s">
        <v>1781</v>
      </c>
      <c r="D43" s="80" t="s">
        <v>1805</v>
      </c>
      <c r="E43" s="80"/>
      <c r="F43" s="80" t="s">
        <v>424</v>
      </c>
      <c r="G43" s="106">
        <v>41767</v>
      </c>
      <c r="H43" s="80" t="s">
        <v>169</v>
      </c>
      <c r="I43" s="87">
        <v>6.9899999999999993</v>
      </c>
      <c r="J43" s="93" t="s">
        <v>173</v>
      </c>
      <c r="K43" s="94">
        <v>5.3499999999999999E-2</v>
      </c>
      <c r="L43" s="94">
        <v>1.9099999999999999E-2</v>
      </c>
      <c r="M43" s="87">
        <v>23030.09</v>
      </c>
      <c r="N43" s="89">
        <v>125.65</v>
      </c>
      <c r="O43" s="87">
        <v>28.93731</v>
      </c>
      <c r="P43" s="88">
        <f t="shared" si="1"/>
        <v>2.7681359704490369E-4</v>
      </c>
      <c r="Q43" s="88">
        <f>O43/'סכום נכסי הקרן'!$C$42</f>
        <v>7.9348291891384337E-6</v>
      </c>
    </row>
    <row r="44" spans="2:17" s="134" customFormat="1">
      <c r="B44" s="142" t="s">
        <v>1940</v>
      </c>
      <c r="C44" s="93" t="s">
        <v>1781</v>
      </c>
      <c r="D44" s="80" t="s">
        <v>1806</v>
      </c>
      <c r="E44" s="80"/>
      <c r="F44" s="80" t="s">
        <v>424</v>
      </c>
      <c r="G44" s="106">
        <v>41269</v>
      </c>
      <c r="H44" s="80" t="s">
        <v>169</v>
      </c>
      <c r="I44" s="87">
        <v>7.12</v>
      </c>
      <c r="J44" s="93" t="s">
        <v>173</v>
      </c>
      <c r="K44" s="94">
        <v>5.3499999999999999E-2</v>
      </c>
      <c r="L44" s="94">
        <v>1.1899999999999999E-2</v>
      </c>
      <c r="M44" s="87">
        <v>121529.07</v>
      </c>
      <c r="N44" s="89">
        <v>132.80000000000001</v>
      </c>
      <c r="O44" s="87">
        <v>161.39058</v>
      </c>
      <c r="P44" s="88">
        <f t="shared" si="1"/>
        <v>1.5438583261181945E-3</v>
      </c>
      <c r="Q44" s="88">
        <f>O44/'סכום נכסי הקרן'!$C$42</f>
        <v>4.4254517266324392E-5</v>
      </c>
    </row>
    <row r="45" spans="2:17" s="134" customFormat="1">
      <c r="B45" s="142" t="s">
        <v>1940</v>
      </c>
      <c r="C45" s="93" t="s">
        <v>1781</v>
      </c>
      <c r="D45" s="80" t="s">
        <v>1807</v>
      </c>
      <c r="E45" s="80"/>
      <c r="F45" s="80" t="s">
        <v>424</v>
      </c>
      <c r="G45" s="106">
        <v>41281</v>
      </c>
      <c r="H45" s="80" t="s">
        <v>169</v>
      </c>
      <c r="I45" s="87">
        <v>7.11</v>
      </c>
      <c r="J45" s="93" t="s">
        <v>173</v>
      </c>
      <c r="K45" s="94">
        <v>5.3499999999999999E-2</v>
      </c>
      <c r="L45" s="94">
        <v>1.21E-2</v>
      </c>
      <c r="M45" s="87">
        <v>153108.23000000001</v>
      </c>
      <c r="N45" s="89">
        <v>132.66</v>
      </c>
      <c r="O45" s="87">
        <v>203.11337</v>
      </c>
      <c r="P45" s="88">
        <f t="shared" si="1"/>
        <v>1.9429775109577369E-3</v>
      </c>
      <c r="Q45" s="88">
        <f>O45/'סכום נכסי הקרן'!$C$42</f>
        <v>5.5695221739003198E-5</v>
      </c>
    </row>
    <row r="46" spans="2:17" s="134" customFormat="1">
      <c r="B46" s="142" t="s">
        <v>1940</v>
      </c>
      <c r="C46" s="93" t="s">
        <v>1781</v>
      </c>
      <c r="D46" s="80" t="s">
        <v>1808</v>
      </c>
      <c r="E46" s="80"/>
      <c r="F46" s="80" t="s">
        <v>424</v>
      </c>
      <c r="G46" s="106">
        <v>41767</v>
      </c>
      <c r="H46" s="80" t="s">
        <v>169</v>
      </c>
      <c r="I46" s="87">
        <v>6.99</v>
      </c>
      <c r="J46" s="93" t="s">
        <v>173</v>
      </c>
      <c r="K46" s="94">
        <v>5.3499999999999999E-2</v>
      </c>
      <c r="L46" s="94">
        <v>1.9099999999999999E-2</v>
      </c>
      <c r="M46" s="87">
        <v>27035.16</v>
      </c>
      <c r="N46" s="89">
        <v>125.65</v>
      </c>
      <c r="O46" s="87">
        <v>33.969679999999997</v>
      </c>
      <c r="P46" s="88">
        <f t="shared" si="1"/>
        <v>3.2495312491950091E-4</v>
      </c>
      <c r="Q46" s="88">
        <f>O46/'סכום נכסי הקרן'!$C$42</f>
        <v>9.3147430915206717E-6</v>
      </c>
    </row>
    <row r="47" spans="2:17" s="134" customFormat="1">
      <c r="B47" s="142" t="s">
        <v>1940</v>
      </c>
      <c r="C47" s="93" t="s">
        <v>1781</v>
      </c>
      <c r="D47" s="80" t="s">
        <v>1809</v>
      </c>
      <c r="E47" s="80"/>
      <c r="F47" s="80" t="s">
        <v>424</v>
      </c>
      <c r="G47" s="106">
        <v>41281</v>
      </c>
      <c r="H47" s="80" t="s">
        <v>169</v>
      </c>
      <c r="I47" s="87">
        <v>7.1099999999999994</v>
      </c>
      <c r="J47" s="93" t="s">
        <v>173</v>
      </c>
      <c r="K47" s="94">
        <v>5.3499999999999999E-2</v>
      </c>
      <c r="L47" s="94">
        <v>1.2100000000000001E-2</v>
      </c>
      <c r="M47" s="87">
        <v>110289.82</v>
      </c>
      <c r="N47" s="89">
        <v>132.66</v>
      </c>
      <c r="O47" s="87">
        <v>146.31048000000001</v>
      </c>
      <c r="P47" s="88">
        <f t="shared" si="1"/>
        <v>1.3996024597368048E-3</v>
      </c>
      <c r="Q47" s="88">
        <f>O47/'סכום נכסי הקרן'!$C$42</f>
        <v>4.011943982978567E-5</v>
      </c>
    </row>
    <row r="48" spans="2:17" s="134" customFormat="1">
      <c r="B48" s="142" t="s">
        <v>1940</v>
      </c>
      <c r="C48" s="93" t="s">
        <v>1781</v>
      </c>
      <c r="D48" s="80" t="s">
        <v>1810</v>
      </c>
      <c r="E48" s="80"/>
      <c r="F48" s="80" t="s">
        <v>424</v>
      </c>
      <c r="G48" s="106">
        <v>41767</v>
      </c>
      <c r="H48" s="80" t="s">
        <v>169</v>
      </c>
      <c r="I48" s="87">
        <v>6.9899999999999993</v>
      </c>
      <c r="J48" s="93" t="s">
        <v>173</v>
      </c>
      <c r="K48" s="94">
        <v>5.3499999999999999E-2</v>
      </c>
      <c r="L48" s="94">
        <v>1.9099999999999999E-2</v>
      </c>
      <c r="M48" s="87">
        <v>22028.639999999999</v>
      </c>
      <c r="N48" s="89">
        <v>125.65</v>
      </c>
      <c r="O48" s="87">
        <v>27.678990000000002</v>
      </c>
      <c r="P48" s="88">
        <f t="shared" si="1"/>
        <v>2.6477653881683955E-4</v>
      </c>
      <c r="Q48" s="88">
        <f>O48/'סכום נכסי הקרן'!$C$42</f>
        <v>7.5897883313228092E-6</v>
      </c>
    </row>
    <row r="49" spans="2:17" s="134" customFormat="1">
      <c r="B49" s="142" t="s">
        <v>1940</v>
      </c>
      <c r="C49" s="93" t="s">
        <v>1781</v>
      </c>
      <c r="D49" s="80" t="s">
        <v>1811</v>
      </c>
      <c r="E49" s="80"/>
      <c r="F49" s="80" t="s">
        <v>424</v>
      </c>
      <c r="G49" s="106">
        <v>41281</v>
      </c>
      <c r="H49" s="80" t="s">
        <v>169</v>
      </c>
      <c r="I49" s="87">
        <v>7.11</v>
      </c>
      <c r="J49" s="93" t="s">
        <v>173</v>
      </c>
      <c r="K49" s="94">
        <v>5.3499999999999999E-2</v>
      </c>
      <c r="L49" s="94">
        <v>1.21E-2</v>
      </c>
      <c r="M49" s="87">
        <v>132455.91</v>
      </c>
      <c r="N49" s="89">
        <v>132.66</v>
      </c>
      <c r="O49" s="87">
        <v>175.71600000000001</v>
      </c>
      <c r="P49" s="88">
        <f t="shared" si="1"/>
        <v>1.6808949421470861E-3</v>
      </c>
      <c r="Q49" s="88">
        <f>O49/'סכום נכסי הקרן'!$C$42</f>
        <v>4.8182655740932698E-5</v>
      </c>
    </row>
    <row r="50" spans="2:17" s="134" customFormat="1">
      <c r="B50" s="142" t="s">
        <v>1941</v>
      </c>
      <c r="C50" s="93" t="s">
        <v>1791</v>
      </c>
      <c r="D50" s="80">
        <v>4069</v>
      </c>
      <c r="E50" s="80"/>
      <c r="F50" s="80" t="s">
        <v>488</v>
      </c>
      <c r="G50" s="106">
        <v>42052</v>
      </c>
      <c r="H50" s="80" t="s">
        <v>169</v>
      </c>
      <c r="I50" s="87">
        <v>6.0699999999999994</v>
      </c>
      <c r="J50" s="93" t="s">
        <v>173</v>
      </c>
      <c r="K50" s="94">
        <v>2.9779E-2</v>
      </c>
      <c r="L50" s="94">
        <v>1.2699999999999998E-2</v>
      </c>
      <c r="M50" s="87">
        <v>725459.68</v>
      </c>
      <c r="N50" s="89">
        <v>112.24</v>
      </c>
      <c r="O50" s="87">
        <v>814.25592000000006</v>
      </c>
      <c r="P50" s="88">
        <f t="shared" si="1"/>
        <v>7.7891521406207882E-3</v>
      </c>
      <c r="Q50" s="88">
        <f>O50/'סכום נכסי הקרן'!$C$42</f>
        <v>2.2327512963177192E-4</v>
      </c>
    </row>
    <row r="51" spans="2:17" s="134" customFormat="1">
      <c r="B51" s="142" t="s">
        <v>1942</v>
      </c>
      <c r="C51" s="93" t="s">
        <v>1791</v>
      </c>
      <c r="D51" s="80">
        <v>2963</v>
      </c>
      <c r="E51" s="80"/>
      <c r="F51" s="80" t="s">
        <v>488</v>
      </c>
      <c r="G51" s="106">
        <v>41423</v>
      </c>
      <c r="H51" s="80" t="s">
        <v>169</v>
      </c>
      <c r="I51" s="87">
        <v>5.1999999999999993</v>
      </c>
      <c r="J51" s="93" t="s">
        <v>173</v>
      </c>
      <c r="K51" s="94">
        <v>0.05</v>
      </c>
      <c r="L51" s="94">
        <v>1.2200000000000003E-2</v>
      </c>
      <c r="M51" s="87">
        <v>302097.40999999997</v>
      </c>
      <c r="N51" s="89">
        <v>121.97</v>
      </c>
      <c r="O51" s="87">
        <v>368.46820000000002</v>
      </c>
      <c r="P51" s="88">
        <f t="shared" si="1"/>
        <v>3.5247577552530275E-3</v>
      </c>
      <c r="Q51" s="88">
        <f>O51/'סכום נכסי הקרן'!$C$42</f>
        <v>1.0103676632794473E-4</v>
      </c>
    </row>
    <row r="52" spans="2:17" s="134" customFormat="1">
      <c r="B52" s="142" t="s">
        <v>1942</v>
      </c>
      <c r="C52" s="93" t="s">
        <v>1791</v>
      </c>
      <c r="D52" s="80">
        <v>2968</v>
      </c>
      <c r="E52" s="80"/>
      <c r="F52" s="80" t="s">
        <v>488</v>
      </c>
      <c r="G52" s="106">
        <v>41423</v>
      </c>
      <c r="H52" s="80" t="s">
        <v>169</v>
      </c>
      <c r="I52" s="87">
        <v>5.2</v>
      </c>
      <c r="J52" s="93" t="s">
        <v>173</v>
      </c>
      <c r="K52" s="94">
        <v>0.05</v>
      </c>
      <c r="L52" s="94">
        <v>1.2199999999999999E-2</v>
      </c>
      <c r="M52" s="87">
        <v>97160.51</v>
      </c>
      <c r="N52" s="89">
        <v>121.97</v>
      </c>
      <c r="O52" s="87">
        <v>118.50667</v>
      </c>
      <c r="P52" s="88">
        <f t="shared" si="1"/>
        <v>1.1336318958643141E-3</v>
      </c>
      <c r="Q52" s="88">
        <f>O52/'סכום נכסי הקרן'!$C$42</f>
        <v>3.2495424910732752E-5</v>
      </c>
    </row>
    <row r="53" spans="2:17" s="134" customFormat="1">
      <c r="B53" s="142" t="s">
        <v>1942</v>
      </c>
      <c r="C53" s="93" t="s">
        <v>1791</v>
      </c>
      <c r="D53" s="80">
        <v>4605</v>
      </c>
      <c r="E53" s="80"/>
      <c r="F53" s="80" t="s">
        <v>488</v>
      </c>
      <c r="G53" s="106">
        <v>42352</v>
      </c>
      <c r="H53" s="80" t="s">
        <v>169</v>
      </c>
      <c r="I53" s="87">
        <v>7.19</v>
      </c>
      <c r="J53" s="93" t="s">
        <v>173</v>
      </c>
      <c r="K53" s="94">
        <v>0.05</v>
      </c>
      <c r="L53" s="94">
        <v>2.1000000000000005E-2</v>
      </c>
      <c r="M53" s="87">
        <v>286379.36</v>
      </c>
      <c r="N53" s="89">
        <v>123.19</v>
      </c>
      <c r="O53" s="87">
        <v>352.79073</v>
      </c>
      <c r="P53" s="88">
        <f t="shared" si="1"/>
        <v>3.3747874621171564E-3</v>
      </c>
      <c r="Q53" s="88">
        <f>O53/'סכום נכסי הקרן'!$C$42</f>
        <v>9.6737885520853739E-5</v>
      </c>
    </row>
    <row r="54" spans="2:17" s="134" customFormat="1">
      <c r="B54" s="142" t="s">
        <v>1942</v>
      </c>
      <c r="C54" s="93" t="s">
        <v>1791</v>
      </c>
      <c r="D54" s="80">
        <v>4606</v>
      </c>
      <c r="E54" s="80"/>
      <c r="F54" s="80" t="s">
        <v>488</v>
      </c>
      <c r="G54" s="106">
        <v>42352</v>
      </c>
      <c r="H54" s="80" t="s">
        <v>169</v>
      </c>
      <c r="I54" s="87">
        <v>9.2899999999999991</v>
      </c>
      <c r="J54" s="93" t="s">
        <v>173</v>
      </c>
      <c r="K54" s="94">
        <v>4.0999999999999995E-2</v>
      </c>
      <c r="L54" s="94">
        <v>2.1899999999999999E-2</v>
      </c>
      <c r="M54" s="87">
        <v>740284.27</v>
      </c>
      <c r="N54" s="89">
        <v>119.66</v>
      </c>
      <c r="O54" s="87">
        <v>885.82416000000001</v>
      </c>
      <c r="P54" s="88">
        <f t="shared" si="1"/>
        <v>8.4737721674502664E-3</v>
      </c>
      <c r="Q54" s="88">
        <f>O54/'סכום נכסי הקרן'!$C$42</f>
        <v>2.4289968214778895E-4</v>
      </c>
    </row>
    <row r="55" spans="2:17" s="134" customFormat="1">
      <c r="B55" s="142" t="s">
        <v>1942</v>
      </c>
      <c r="C55" s="93" t="s">
        <v>1791</v>
      </c>
      <c r="D55" s="80">
        <v>5150</v>
      </c>
      <c r="E55" s="80"/>
      <c r="F55" s="80" t="s">
        <v>488</v>
      </c>
      <c r="G55" s="106">
        <v>42631</v>
      </c>
      <c r="H55" s="80" t="s">
        <v>169</v>
      </c>
      <c r="I55" s="87">
        <v>9.11</v>
      </c>
      <c r="J55" s="93" t="s">
        <v>173</v>
      </c>
      <c r="K55" s="94">
        <v>4.0999999999999995E-2</v>
      </c>
      <c r="L55" s="94">
        <v>2.75E-2</v>
      </c>
      <c r="M55" s="87">
        <v>219679.91</v>
      </c>
      <c r="N55" s="89">
        <v>113.81</v>
      </c>
      <c r="O55" s="87">
        <v>250.01770999999999</v>
      </c>
      <c r="P55" s="88">
        <f t="shared" si="1"/>
        <v>2.3916632758894862E-3</v>
      </c>
      <c r="Q55" s="88">
        <f>O55/'סכום נכסי הקרן'!$C$42</f>
        <v>6.8556746397973686E-5</v>
      </c>
    </row>
    <row r="56" spans="2:17" s="134" customFormat="1">
      <c r="B56" s="142" t="s">
        <v>1943</v>
      </c>
      <c r="C56" s="93" t="s">
        <v>1781</v>
      </c>
      <c r="D56" s="80" t="s">
        <v>1812</v>
      </c>
      <c r="E56" s="80"/>
      <c r="F56" s="80" t="s">
        <v>1813</v>
      </c>
      <c r="G56" s="106">
        <v>42093</v>
      </c>
      <c r="H56" s="80" t="s">
        <v>1766</v>
      </c>
      <c r="I56" s="87">
        <v>2.02</v>
      </c>
      <c r="J56" s="93" t="s">
        <v>173</v>
      </c>
      <c r="K56" s="94">
        <v>4.4000000000000004E-2</v>
      </c>
      <c r="L56" s="94">
        <v>3.1800000000000002E-2</v>
      </c>
      <c r="M56" s="87">
        <v>80474.960000000006</v>
      </c>
      <c r="N56" s="89">
        <v>102.6</v>
      </c>
      <c r="O56" s="87">
        <v>82.567309999999992</v>
      </c>
      <c r="P56" s="88">
        <f t="shared" si="1"/>
        <v>7.898368604207386E-4</v>
      </c>
      <c r="Q56" s="88">
        <f>O56/'סכום נכסי הקרן'!$C$42</f>
        <v>2.2640580670996773E-5</v>
      </c>
    </row>
    <row r="57" spans="2:17" s="134" customFormat="1">
      <c r="B57" s="142" t="s">
        <v>1943</v>
      </c>
      <c r="C57" s="93" t="s">
        <v>1781</v>
      </c>
      <c r="D57" s="80" t="s">
        <v>1814</v>
      </c>
      <c r="E57" s="80"/>
      <c r="F57" s="80" t="s">
        <v>1813</v>
      </c>
      <c r="G57" s="106">
        <v>42093</v>
      </c>
      <c r="H57" s="80" t="s">
        <v>1766</v>
      </c>
      <c r="I57" s="87">
        <v>2.1399999999999997</v>
      </c>
      <c r="J57" s="93" t="s">
        <v>173</v>
      </c>
      <c r="K57" s="94">
        <v>4.4500000000000005E-2</v>
      </c>
      <c r="L57" s="94">
        <v>3.1099999999999996E-2</v>
      </c>
      <c r="M57" s="87">
        <v>44708.32</v>
      </c>
      <c r="N57" s="89">
        <v>102.97</v>
      </c>
      <c r="O57" s="87">
        <v>46.036160000000002</v>
      </c>
      <c r="P57" s="88">
        <f t="shared" si="1"/>
        <v>4.4038077636569236E-4</v>
      </c>
      <c r="Q57" s="88">
        <f>O57/'סכום נכסי הקרן'!$C$42</f>
        <v>1.2623463138897404E-5</v>
      </c>
    </row>
    <row r="58" spans="2:17" s="134" customFormat="1">
      <c r="B58" s="142" t="s">
        <v>1943</v>
      </c>
      <c r="C58" s="93" t="s">
        <v>1781</v>
      </c>
      <c r="D58" s="80">
        <v>4985</v>
      </c>
      <c r="E58" s="80"/>
      <c r="F58" s="80" t="s">
        <v>1813</v>
      </c>
      <c r="G58" s="106">
        <v>42551</v>
      </c>
      <c r="H58" s="80" t="s">
        <v>1766</v>
      </c>
      <c r="I58" s="87">
        <v>2.14</v>
      </c>
      <c r="J58" s="93" t="s">
        <v>173</v>
      </c>
      <c r="K58" s="94">
        <v>4.4500000000000005E-2</v>
      </c>
      <c r="L58" s="94">
        <v>3.1099999999999999E-2</v>
      </c>
      <c r="M58" s="87">
        <v>51186.76</v>
      </c>
      <c r="N58" s="89">
        <v>102.97</v>
      </c>
      <c r="O58" s="87">
        <v>52.707000000000001</v>
      </c>
      <c r="P58" s="88">
        <f t="shared" si="1"/>
        <v>5.0419386803561691E-4</v>
      </c>
      <c r="Q58" s="88">
        <f>O58/'סכום נכסי הקרן'!$C$42</f>
        <v>1.4452657903306127E-5</v>
      </c>
    </row>
    <row r="59" spans="2:17" s="134" customFormat="1">
      <c r="B59" s="142" t="s">
        <v>1943</v>
      </c>
      <c r="C59" s="93" t="s">
        <v>1781</v>
      </c>
      <c r="D59" s="80">
        <v>4987</v>
      </c>
      <c r="E59" s="80"/>
      <c r="F59" s="80" t="s">
        <v>1813</v>
      </c>
      <c r="G59" s="106">
        <v>42551</v>
      </c>
      <c r="H59" s="80" t="s">
        <v>1766</v>
      </c>
      <c r="I59" s="87">
        <v>2.76</v>
      </c>
      <c r="J59" s="93" t="s">
        <v>173</v>
      </c>
      <c r="K59" s="94">
        <v>3.4000000000000002E-2</v>
      </c>
      <c r="L59" s="94">
        <v>2.0199999999999999E-2</v>
      </c>
      <c r="M59" s="87">
        <v>198039.84</v>
      </c>
      <c r="N59" s="89">
        <v>104.32</v>
      </c>
      <c r="O59" s="87">
        <v>206.59514999999999</v>
      </c>
      <c r="P59" s="88">
        <f t="shared" si="1"/>
        <v>1.9762841329595401E-3</v>
      </c>
      <c r="Q59" s="88">
        <f>O59/'סכום נכסי הקרן'!$C$42</f>
        <v>5.6649952139795751E-5</v>
      </c>
    </row>
    <row r="60" spans="2:17" s="134" customFormat="1">
      <c r="B60" s="142" t="s">
        <v>1943</v>
      </c>
      <c r="C60" s="93" t="s">
        <v>1781</v>
      </c>
      <c r="D60" s="80" t="s">
        <v>1815</v>
      </c>
      <c r="E60" s="80"/>
      <c r="F60" s="80" t="s">
        <v>1813</v>
      </c>
      <c r="G60" s="106">
        <v>42093</v>
      </c>
      <c r="H60" s="80" t="s">
        <v>1766</v>
      </c>
      <c r="I60" s="87">
        <v>2.7600000000000002</v>
      </c>
      <c r="J60" s="93" t="s">
        <v>173</v>
      </c>
      <c r="K60" s="94">
        <v>3.4000000000000002E-2</v>
      </c>
      <c r="L60" s="94">
        <v>2.0199999999999999E-2</v>
      </c>
      <c r="M60" s="87">
        <v>180071.33</v>
      </c>
      <c r="N60" s="89">
        <v>104.32</v>
      </c>
      <c r="O60" s="87">
        <v>187.85042999999999</v>
      </c>
      <c r="P60" s="88">
        <f t="shared" si="1"/>
        <v>1.7969726016250952E-3</v>
      </c>
      <c r="Q60" s="88">
        <f>O60/'סכום נכסי הקרן'!$C$42</f>
        <v>5.1510008192060907E-5</v>
      </c>
    </row>
    <row r="61" spans="2:17" s="134" customFormat="1">
      <c r="B61" s="142" t="s">
        <v>1943</v>
      </c>
      <c r="C61" s="93" t="s">
        <v>1781</v>
      </c>
      <c r="D61" s="80" t="s">
        <v>1816</v>
      </c>
      <c r="E61" s="80"/>
      <c r="F61" s="80" t="s">
        <v>1813</v>
      </c>
      <c r="G61" s="106">
        <v>42093</v>
      </c>
      <c r="H61" s="80" t="s">
        <v>1766</v>
      </c>
      <c r="I61" s="87">
        <v>2.02</v>
      </c>
      <c r="J61" s="93" t="s">
        <v>173</v>
      </c>
      <c r="K61" s="94">
        <v>4.4000000000000004E-2</v>
      </c>
      <c r="L61" s="94">
        <v>3.1800000000000002E-2</v>
      </c>
      <c r="M61" s="87">
        <v>35766.639999999999</v>
      </c>
      <c r="N61" s="89">
        <v>102.6</v>
      </c>
      <c r="O61" s="87">
        <v>36.696570000000001</v>
      </c>
      <c r="P61" s="88">
        <f t="shared" si="1"/>
        <v>3.5103848771396169E-4</v>
      </c>
      <c r="Q61" s="88">
        <f>O61/'סכום נכסי הקרן'!$C$42</f>
        <v>1.0062476946795048E-5</v>
      </c>
    </row>
    <row r="62" spans="2:17" s="134" customFormat="1">
      <c r="B62" s="142" t="s">
        <v>1943</v>
      </c>
      <c r="C62" s="93" t="s">
        <v>1781</v>
      </c>
      <c r="D62" s="80">
        <v>4983</v>
      </c>
      <c r="E62" s="80"/>
      <c r="F62" s="80" t="s">
        <v>1813</v>
      </c>
      <c r="G62" s="106">
        <v>42551</v>
      </c>
      <c r="H62" s="80" t="s">
        <v>1766</v>
      </c>
      <c r="I62" s="87">
        <v>2.0199999999999996</v>
      </c>
      <c r="J62" s="93" t="s">
        <v>173</v>
      </c>
      <c r="K62" s="94">
        <v>4.4000000000000004E-2</v>
      </c>
      <c r="L62" s="94">
        <v>3.1800000000000002E-2</v>
      </c>
      <c r="M62" s="87">
        <v>42729.84</v>
      </c>
      <c r="N62" s="89">
        <v>102.6</v>
      </c>
      <c r="O62" s="87">
        <v>43.840820000000001</v>
      </c>
      <c r="P62" s="88">
        <f t="shared" si="1"/>
        <v>4.1938020782160315E-4</v>
      </c>
      <c r="Q62" s="88">
        <f>O62/'סכום נכסי הקרן'!$C$42</f>
        <v>1.2021484312528152E-5</v>
      </c>
    </row>
    <row r="63" spans="2:17" s="134" customFormat="1">
      <c r="B63" s="142" t="s">
        <v>1943</v>
      </c>
      <c r="C63" s="93" t="s">
        <v>1781</v>
      </c>
      <c r="D63" s="80" t="s">
        <v>1817</v>
      </c>
      <c r="E63" s="80"/>
      <c r="F63" s="80" t="s">
        <v>1813</v>
      </c>
      <c r="G63" s="106">
        <v>42093</v>
      </c>
      <c r="H63" s="80" t="s">
        <v>1766</v>
      </c>
      <c r="I63" s="87">
        <v>3.12</v>
      </c>
      <c r="J63" s="93" t="s">
        <v>173</v>
      </c>
      <c r="K63" s="94">
        <v>3.5000000000000003E-2</v>
      </c>
      <c r="L63" s="94">
        <v>2.1700000000000001E-2</v>
      </c>
      <c r="M63" s="87">
        <v>67062.48</v>
      </c>
      <c r="N63" s="89">
        <v>105.34</v>
      </c>
      <c r="O63" s="87">
        <v>70.643619999999999</v>
      </c>
      <c r="P63" s="88">
        <f t="shared" si="1"/>
        <v>6.7577513460903235E-4</v>
      </c>
      <c r="Q63" s="88">
        <f>O63/'סכום נכסי הקרן'!$C$42</f>
        <v>1.9371014721216438E-5</v>
      </c>
    </row>
    <row r="64" spans="2:17" s="134" customFormat="1">
      <c r="B64" s="142" t="s">
        <v>1943</v>
      </c>
      <c r="C64" s="93" t="s">
        <v>1781</v>
      </c>
      <c r="D64" s="80">
        <v>4989</v>
      </c>
      <c r="E64" s="80"/>
      <c r="F64" s="80" t="s">
        <v>1813</v>
      </c>
      <c r="G64" s="106">
        <v>42551</v>
      </c>
      <c r="H64" s="80" t="s">
        <v>1766</v>
      </c>
      <c r="I64" s="87">
        <v>3.12</v>
      </c>
      <c r="J64" s="93" t="s">
        <v>173</v>
      </c>
      <c r="K64" s="94">
        <v>3.5000000000000003E-2</v>
      </c>
      <c r="L64" s="94">
        <v>2.1700000000000001E-2</v>
      </c>
      <c r="M64" s="87">
        <v>65811.56</v>
      </c>
      <c r="N64" s="89">
        <v>105.34</v>
      </c>
      <c r="O64" s="87">
        <v>69.325890000000001</v>
      </c>
      <c r="P64" s="88">
        <f t="shared" si="1"/>
        <v>6.6316976177949226E-4</v>
      </c>
      <c r="Q64" s="88">
        <f>O64/'סכום נכסי הקרן'!$C$42</f>
        <v>1.9009683192217944E-5</v>
      </c>
    </row>
    <row r="65" spans="2:17" s="134" customFormat="1">
      <c r="B65" s="142" t="s">
        <v>1943</v>
      </c>
      <c r="C65" s="93" t="s">
        <v>1781</v>
      </c>
      <c r="D65" s="80">
        <v>4986</v>
      </c>
      <c r="E65" s="80"/>
      <c r="F65" s="80" t="s">
        <v>1813</v>
      </c>
      <c r="G65" s="106">
        <v>42551</v>
      </c>
      <c r="H65" s="80" t="s">
        <v>1766</v>
      </c>
      <c r="I65" s="87">
        <v>2.02</v>
      </c>
      <c r="J65" s="93" t="s">
        <v>173</v>
      </c>
      <c r="K65" s="94">
        <v>4.4000000000000004E-2</v>
      </c>
      <c r="L65" s="94">
        <v>3.1799999999999995E-2</v>
      </c>
      <c r="M65" s="87">
        <v>96142.12</v>
      </c>
      <c r="N65" s="89">
        <v>102.6</v>
      </c>
      <c r="O65" s="87">
        <v>98.64182000000001</v>
      </c>
      <c r="P65" s="88">
        <f t="shared" si="1"/>
        <v>9.4360522844922083E-4</v>
      </c>
      <c r="Q65" s="88">
        <f>O65/'סכום נכסי הקרן'!$C$42</f>
        <v>2.7048332847999328E-5</v>
      </c>
    </row>
    <row r="66" spans="2:17" s="134" customFormat="1">
      <c r="B66" s="142" t="s">
        <v>1943</v>
      </c>
      <c r="C66" s="93" t="s">
        <v>1791</v>
      </c>
      <c r="D66" s="80" t="s">
        <v>1818</v>
      </c>
      <c r="E66" s="80"/>
      <c r="F66" s="80" t="s">
        <v>1813</v>
      </c>
      <c r="G66" s="106">
        <v>43184</v>
      </c>
      <c r="H66" s="80" t="s">
        <v>1766</v>
      </c>
      <c r="I66" s="87">
        <v>0.97000000000000008</v>
      </c>
      <c r="J66" s="93" t="s">
        <v>173</v>
      </c>
      <c r="K66" s="94">
        <v>0.03</v>
      </c>
      <c r="L66" s="94">
        <v>3.1899999999999998E-2</v>
      </c>
      <c r="M66" s="87">
        <v>387549.46</v>
      </c>
      <c r="N66" s="89">
        <v>99.91</v>
      </c>
      <c r="O66" s="87">
        <v>387.20067999999998</v>
      </c>
      <c r="P66" s="88">
        <f t="shared" si="1"/>
        <v>3.7039521990479655E-3</v>
      </c>
      <c r="Q66" s="88">
        <f>O66/'סכום נכסי הקרן'!$C$42</f>
        <v>1.0617335397513625E-4</v>
      </c>
    </row>
    <row r="67" spans="2:17" s="134" customFormat="1">
      <c r="B67" s="142" t="s">
        <v>1943</v>
      </c>
      <c r="C67" s="93" t="s">
        <v>1791</v>
      </c>
      <c r="D67" s="80" t="s">
        <v>1819</v>
      </c>
      <c r="E67" s="80"/>
      <c r="F67" s="80" t="s">
        <v>1813</v>
      </c>
      <c r="G67" s="106">
        <v>42871</v>
      </c>
      <c r="H67" s="80" t="s">
        <v>1766</v>
      </c>
      <c r="I67" s="87">
        <v>3.1100000000000008</v>
      </c>
      <c r="J67" s="93" t="s">
        <v>173</v>
      </c>
      <c r="K67" s="94">
        <v>4.7E-2</v>
      </c>
      <c r="L67" s="94">
        <v>4.1100000000000005E-2</v>
      </c>
      <c r="M67" s="87">
        <v>465104.1</v>
      </c>
      <c r="N67" s="89">
        <v>102.01</v>
      </c>
      <c r="O67" s="87">
        <v>474.45267999999999</v>
      </c>
      <c r="P67" s="88">
        <f t="shared" si="1"/>
        <v>4.5386026889988954E-3</v>
      </c>
      <c r="Q67" s="88">
        <f>O67/'סכום נכסי הקרן'!$C$42</f>
        <v>1.3009851206380126E-4</v>
      </c>
    </row>
    <row r="68" spans="2:17" s="134" customFormat="1">
      <c r="B68" s="142" t="s">
        <v>1944</v>
      </c>
      <c r="C68" s="93" t="s">
        <v>1791</v>
      </c>
      <c r="D68" s="80">
        <v>4099</v>
      </c>
      <c r="E68" s="80"/>
      <c r="F68" s="80" t="s">
        <v>488</v>
      </c>
      <c r="G68" s="106">
        <v>42052</v>
      </c>
      <c r="H68" s="80" t="s">
        <v>169</v>
      </c>
      <c r="I68" s="87">
        <v>6.0699999999999994</v>
      </c>
      <c r="J68" s="93" t="s">
        <v>173</v>
      </c>
      <c r="K68" s="94">
        <v>2.9779E-2</v>
      </c>
      <c r="L68" s="94">
        <v>1.2699999999999998E-2</v>
      </c>
      <c r="M68" s="87">
        <v>530737.37</v>
      </c>
      <c r="N68" s="89">
        <v>112.2</v>
      </c>
      <c r="O68" s="87">
        <v>595.48731000000009</v>
      </c>
      <c r="P68" s="88">
        <f t="shared" si="1"/>
        <v>5.6964169881614313E-3</v>
      </c>
      <c r="Q68" s="88">
        <f>O68/'סכום נכסי הקרן'!$C$42</f>
        <v>1.6328712271975273E-4</v>
      </c>
    </row>
    <row r="69" spans="2:17" s="134" customFormat="1">
      <c r="B69" s="142" t="s">
        <v>1944</v>
      </c>
      <c r="C69" s="93" t="s">
        <v>1791</v>
      </c>
      <c r="D69" s="80" t="s">
        <v>1820</v>
      </c>
      <c r="E69" s="80"/>
      <c r="F69" s="80" t="s">
        <v>488</v>
      </c>
      <c r="G69" s="106">
        <v>42054</v>
      </c>
      <c r="H69" s="80" t="s">
        <v>169</v>
      </c>
      <c r="I69" s="87">
        <v>6.0699999999999994</v>
      </c>
      <c r="J69" s="93" t="s">
        <v>173</v>
      </c>
      <c r="K69" s="94">
        <v>2.9779E-2</v>
      </c>
      <c r="L69" s="94">
        <v>1.2800000000000001E-2</v>
      </c>
      <c r="M69" s="87">
        <v>15009.54</v>
      </c>
      <c r="N69" s="89">
        <v>112.16</v>
      </c>
      <c r="O69" s="87">
        <v>16.834700000000002</v>
      </c>
      <c r="P69" s="88">
        <f t="shared" si="1"/>
        <v>1.6104032690570895E-4</v>
      </c>
      <c r="Q69" s="88">
        <f>O69/'סכום נכסי הקרן'!$C$42</f>
        <v>4.6162020225925909E-6</v>
      </c>
    </row>
    <row r="70" spans="2:17" s="134" customFormat="1">
      <c r="B70" s="142" t="s">
        <v>1934</v>
      </c>
      <c r="C70" s="93" t="s">
        <v>1791</v>
      </c>
      <c r="D70" s="80" t="s">
        <v>1821</v>
      </c>
      <c r="E70" s="80"/>
      <c r="F70" s="80" t="s">
        <v>1813</v>
      </c>
      <c r="G70" s="106">
        <v>40742</v>
      </c>
      <c r="H70" s="80" t="s">
        <v>1766</v>
      </c>
      <c r="I70" s="87">
        <v>8.59</v>
      </c>
      <c r="J70" s="93" t="s">
        <v>173</v>
      </c>
      <c r="K70" s="94">
        <v>0.06</v>
      </c>
      <c r="L70" s="94">
        <v>1.26E-2</v>
      </c>
      <c r="M70" s="87">
        <v>970765.91</v>
      </c>
      <c r="N70" s="89">
        <v>151.82</v>
      </c>
      <c r="O70" s="87">
        <v>1473.81681</v>
      </c>
      <c r="P70" s="88">
        <f t="shared" si="1"/>
        <v>1.4098495422046671E-2</v>
      </c>
      <c r="Q70" s="88">
        <f>O70/'סכום נכסי הקרן'!$C$42</f>
        <v>4.0413171243045373E-4</v>
      </c>
    </row>
    <row r="71" spans="2:17" s="134" customFormat="1">
      <c r="B71" s="142" t="s">
        <v>1945</v>
      </c>
      <c r="C71" s="93" t="s">
        <v>1781</v>
      </c>
      <c r="D71" s="80" t="s">
        <v>1822</v>
      </c>
      <c r="E71" s="80"/>
      <c r="F71" s="80" t="s">
        <v>1813</v>
      </c>
      <c r="G71" s="106">
        <v>42680</v>
      </c>
      <c r="H71" s="80" t="s">
        <v>1766</v>
      </c>
      <c r="I71" s="87">
        <v>4.4800000000000004</v>
      </c>
      <c r="J71" s="93" t="s">
        <v>173</v>
      </c>
      <c r="K71" s="94">
        <v>2.3E-2</v>
      </c>
      <c r="L71" s="94">
        <v>2.1100000000000004E-2</v>
      </c>
      <c r="M71" s="87">
        <v>331066.23999999999</v>
      </c>
      <c r="N71" s="89">
        <v>101.47</v>
      </c>
      <c r="O71" s="87">
        <v>335.93290999999999</v>
      </c>
      <c r="P71" s="88">
        <f t="shared" si="1"/>
        <v>3.2135259698590469E-3</v>
      </c>
      <c r="Q71" s="88">
        <f>O71/'סכום נכסי הקרן'!$C$42</f>
        <v>9.2115343819457112E-5</v>
      </c>
    </row>
    <row r="72" spans="2:17" s="134" customFormat="1">
      <c r="B72" s="142" t="s">
        <v>1946</v>
      </c>
      <c r="C72" s="93" t="s">
        <v>1791</v>
      </c>
      <c r="D72" s="80">
        <v>4100</v>
      </c>
      <c r="E72" s="80"/>
      <c r="F72" s="80" t="s">
        <v>488</v>
      </c>
      <c r="G72" s="106">
        <v>42052</v>
      </c>
      <c r="H72" s="80" t="s">
        <v>169</v>
      </c>
      <c r="I72" s="87">
        <v>6.05</v>
      </c>
      <c r="J72" s="93" t="s">
        <v>173</v>
      </c>
      <c r="K72" s="94">
        <v>2.9779E-2</v>
      </c>
      <c r="L72" s="94">
        <v>1.2699999999999999E-2</v>
      </c>
      <c r="M72" s="87">
        <v>604589.43999999994</v>
      </c>
      <c r="N72" s="89">
        <v>112.19</v>
      </c>
      <c r="O72" s="87">
        <v>678.28887999999995</v>
      </c>
      <c r="P72" s="88">
        <f t="shared" si="1"/>
        <v>6.4884947739910518E-3</v>
      </c>
      <c r="Q72" s="88">
        <f>O72/'סכום נכסי הקרן'!$C$42</f>
        <v>1.8599193925392568E-4</v>
      </c>
    </row>
    <row r="73" spans="2:17" s="134" customFormat="1">
      <c r="B73" s="142" t="s">
        <v>1947</v>
      </c>
      <c r="C73" s="93" t="s">
        <v>1781</v>
      </c>
      <c r="D73" s="80" t="s">
        <v>1823</v>
      </c>
      <c r="E73" s="80"/>
      <c r="F73" s="80" t="s">
        <v>488</v>
      </c>
      <c r="G73" s="106">
        <v>41816</v>
      </c>
      <c r="H73" s="80" t="s">
        <v>169</v>
      </c>
      <c r="I73" s="87">
        <v>8.5</v>
      </c>
      <c r="J73" s="93" t="s">
        <v>173</v>
      </c>
      <c r="K73" s="94">
        <v>4.4999999999999998E-2</v>
      </c>
      <c r="L73" s="94">
        <v>1.84E-2</v>
      </c>
      <c r="M73" s="87">
        <v>190907.51999999999</v>
      </c>
      <c r="N73" s="89">
        <v>122.99</v>
      </c>
      <c r="O73" s="87">
        <v>234.79717000000002</v>
      </c>
      <c r="P73" s="88">
        <f t="shared" si="1"/>
        <v>2.2460639639159188E-3</v>
      </c>
      <c r="Q73" s="88">
        <f>O73/'סכום נכסי הקרן'!$C$42</f>
        <v>6.4383159251606283E-5</v>
      </c>
    </row>
    <row r="74" spans="2:17" s="134" customFormat="1">
      <c r="B74" s="142" t="s">
        <v>1947</v>
      </c>
      <c r="C74" s="93" t="s">
        <v>1781</v>
      </c>
      <c r="D74" s="80" t="s">
        <v>1824</v>
      </c>
      <c r="E74" s="80"/>
      <c r="F74" s="80" t="s">
        <v>488</v>
      </c>
      <c r="G74" s="106">
        <v>42625</v>
      </c>
      <c r="H74" s="80" t="s">
        <v>169</v>
      </c>
      <c r="I74" s="87">
        <v>8.24</v>
      </c>
      <c r="J74" s="93" t="s">
        <v>173</v>
      </c>
      <c r="K74" s="94">
        <v>4.4999999999999998E-2</v>
      </c>
      <c r="L74" s="94">
        <v>3.0399999999999996E-2</v>
      </c>
      <c r="M74" s="87">
        <v>53159.839999999997</v>
      </c>
      <c r="N74" s="89">
        <v>112.8</v>
      </c>
      <c r="O74" s="87">
        <v>59.964300000000001</v>
      </c>
      <c r="P74" s="88">
        <f t="shared" si="1"/>
        <v>5.7361702166786467E-4</v>
      </c>
      <c r="Q74" s="88">
        <f>O74/'סכום נכסי הקרן'!$C$42</f>
        <v>1.6442664433779568E-5</v>
      </c>
    </row>
    <row r="75" spans="2:17" s="134" customFormat="1">
      <c r="B75" s="142" t="s">
        <v>1947</v>
      </c>
      <c r="C75" s="93" t="s">
        <v>1781</v>
      </c>
      <c r="D75" s="80" t="s">
        <v>1825</v>
      </c>
      <c r="E75" s="80"/>
      <c r="F75" s="80" t="s">
        <v>488</v>
      </c>
      <c r="G75" s="106">
        <v>42716</v>
      </c>
      <c r="H75" s="80" t="s">
        <v>169</v>
      </c>
      <c r="I75" s="87">
        <v>8.3000000000000007</v>
      </c>
      <c r="J75" s="93" t="s">
        <v>173</v>
      </c>
      <c r="K75" s="94">
        <v>4.4999999999999998E-2</v>
      </c>
      <c r="L75" s="94">
        <v>2.7800000000000002E-2</v>
      </c>
      <c r="M75" s="87">
        <v>40218.53</v>
      </c>
      <c r="N75" s="89">
        <v>115.15</v>
      </c>
      <c r="O75" s="87">
        <v>46.311639999999997</v>
      </c>
      <c r="P75" s="88">
        <f t="shared" si="1"/>
        <v>4.4301601128261895E-4</v>
      </c>
      <c r="Q75" s="88">
        <f>O75/'סכום נכסי הקרן'!$C$42</f>
        <v>1.2699001837726833E-5</v>
      </c>
    </row>
    <row r="76" spans="2:17" s="134" customFormat="1">
      <c r="B76" s="142" t="s">
        <v>1947</v>
      </c>
      <c r="C76" s="93" t="s">
        <v>1781</v>
      </c>
      <c r="D76" s="80" t="s">
        <v>1826</v>
      </c>
      <c r="E76" s="80"/>
      <c r="F76" s="80" t="s">
        <v>488</v>
      </c>
      <c r="G76" s="106">
        <v>42803</v>
      </c>
      <c r="H76" s="80" t="s">
        <v>169</v>
      </c>
      <c r="I76" s="87">
        <v>8.18</v>
      </c>
      <c r="J76" s="93" t="s">
        <v>173</v>
      </c>
      <c r="K76" s="94">
        <v>4.4999999999999998E-2</v>
      </c>
      <c r="L76" s="94">
        <v>3.3300000000000003E-2</v>
      </c>
      <c r="M76" s="87">
        <v>257750.26</v>
      </c>
      <c r="N76" s="89">
        <v>110.41</v>
      </c>
      <c r="O76" s="87">
        <v>284.58206999999999</v>
      </c>
      <c r="P76" s="88">
        <f t="shared" si="1"/>
        <v>2.7223050950895078E-3</v>
      </c>
      <c r="Q76" s="88">
        <f>O76/'סכום נכסי הקרן'!$C$42</f>
        <v>7.8034555241708262E-5</v>
      </c>
    </row>
    <row r="77" spans="2:17" s="134" customFormat="1">
      <c r="B77" s="142" t="s">
        <v>1947</v>
      </c>
      <c r="C77" s="93" t="s">
        <v>1781</v>
      </c>
      <c r="D77" s="80" t="s">
        <v>1827</v>
      </c>
      <c r="E77" s="80"/>
      <c r="F77" s="80" t="s">
        <v>488</v>
      </c>
      <c r="G77" s="106">
        <v>42898</v>
      </c>
      <c r="H77" s="80" t="s">
        <v>169</v>
      </c>
      <c r="I77" s="87">
        <v>8.0699999999999985</v>
      </c>
      <c r="J77" s="93" t="s">
        <v>173</v>
      </c>
      <c r="K77" s="94">
        <v>4.4999999999999998E-2</v>
      </c>
      <c r="L77" s="94">
        <v>3.85E-2</v>
      </c>
      <c r="M77" s="87">
        <v>48476.27</v>
      </c>
      <c r="N77" s="89">
        <v>105.75</v>
      </c>
      <c r="O77" s="87">
        <v>51.263660000000002</v>
      </c>
      <c r="P77" s="88">
        <f t="shared" si="1"/>
        <v>4.9038691302982025E-4</v>
      </c>
      <c r="Q77" s="88">
        <f>O77/'סכום נכסי הקרן'!$C$42</f>
        <v>1.4056883162604553E-5</v>
      </c>
    </row>
    <row r="78" spans="2:17" s="134" customFormat="1">
      <c r="B78" s="142" t="s">
        <v>1947</v>
      </c>
      <c r="C78" s="93" t="s">
        <v>1781</v>
      </c>
      <c r="D78" s="80" t="s">
        <v>1828</v>
      </c>
      <c r="E78" s="80"/>
      <c r="F78" s="80" t="s">
        <v>488</v>
      </c>
      <c r="G78" s="106">
        <v>42989</v>
      </c>
      <c r="H78" s="80" t="s">
        <v>169</v>
      </c>
      <c r="I78" s="87">
        <v>8.0299999999999994</v>
      </c>
      <c r="J78" s="93" t="s">
        <v>173</v>
      </c>
      <c r="K78" s="94">
        <v>4.4999999999999998E-2</v>
      </c>
      <c r="L78" s="94">
        <v>4.0500000000000001E-2</v>
      </c>
      <c r="M78" s="87">
        <v>61086.21</v>
      </c>
      <c r="N78" s="89">
        <v>104.26</v>
      </c>
      <c r="O78" s="87">
        <v>63.688480000000006</v>
      </c>
      <c r="P78" s="88">
        <f t="shared" si="1"/>
        <v>6.0924243611871348E-4</v>
      </c>
      <c r="Q78" s="88">
        <f>O78/'סכום נכסי הקרן'!$C$42</f>
        <v>1.7463862747292663E-5</v>
      </c>
    </row>
    <row r="79" spans="2:17" s="134" customFormat="1">
      <c r="B79" s="142" t="s">
        <v>1947</v>
      </c>
      <c r="C79" s="93" t="s">
        <v>1781</v>
      </c>
      <c r="D79" s="80" t="s">
        <v>1829</v>
      </c>
      <c r="E79" s="80"/>
      <c r="F79" s="80" t="s">
        <v>488</v>
      </c>
      <c r="G79" s="106">
        <v>43080</v>
      </c>
      <c r="H79" s="80" t="s">
        <v>169</v>
      </c>
      <c r="I79" s="87">
        <v>7.9099999999999993</v>
      </c>
      <c r="J79" s="93" t="s">
        <v>173</v>
      </c>
      <c r="K79" s="94">
        <v>4.4999999999999998E-2</v>
      </c>
      <c r="L79" s="94">
        <v>4.5600000000000002E-2</v>
      </c>
      <c r="M79" s="87">
        <v>18926.61</v>
      </c>
      <c r="N79" s="89">
        <v>100.15</v>
      </c>
      <c r="O79" s="87">
        <v>18.954999999999998</v>
      </c>
      <c r="P79" s="88">
        <f t="shared" si="1"/>
        <v>1.8132306465204088E-4</v>
      </c>
      <c r="Q79" s="88">
        <f>O79/'סכום נכסי הקרן'!$C$42</f>
        <v>5.197604313604789E-6</v>
      </c>
    </row>
    <row r="80" spans="2:17" s="134" customFormat="1">
      <c r="B80" s="142" t="s">
        <v>1947</v>
      </c>
      <c r="C80" s="93" t="s">
        <v>1781</v>
      </c>
      <c r="D80" s="80" t="s">
        <v>1830</v>
      </c>
      <c r="E80" s="80"/>
      <c r="F80" s="80" t="s">
        <v>488</v>
      </c>
      <c r="G80" s="106">
        <v>43171</v>
      </c>
      <c r="H80" s="80" t="s">
        <v>169</v>
      </c>
      <c r="I80" s="87">
        <v>7.91</v>
      </c>
      <c r="J80" s="93" t="s">
        <v>173</v>
      </c>
      <c r="K80" s="94">
        <v>4.4999999999999998E-2</v>
      </c>
      <c r="L80" s="94">
        <v>4.6199999999999998E-2</v>
      </c>
      <c r="M80" s="87">
        <v>20107.28</v>
      </c>
      <c r="N80" s="89">
        <v>99.81</v>
      </c>
      <c r="O80" s="87">
        <v>20.06907</v>
      </c>
      <c r="P80" s="88">
        <f t="shared" si="1"/>
        <v>1.9198023092146315E-4</v>
      </c>
      <c r="Q80" s="88">
        <f>O80/'סכום נכסי הקרן'!$C$42</f>
        <v>5.5030907307853587E-6</v>
      </c>
    </row>
    <row r="81" spans="2:17" s="134" customFormat="1">
      <c r="B81" s="142" t="s">
        <v>1947</v>
      </c>
      <c r="C81" s="93" t="s">
        <v>1781</v>
      </c>
      <c r="D81" s="80" t="s">
        <v>1831</v>
      </c>
      <c r="E81" s="80"/>
      <c r="F81" s="80" t="s">
        <v>488</v>
      </c>
      <c r="G81" s="106">
        <v>41893</v>
      </c>
      <c r="H81" s="80" t="s">
        <v>169</v>
      </c>
      <c r="I81" s="87">
        <v>8.49</v>
      </c>
      <c r="J81" s="93" t="s">
        <v>173</v>
      </c>
      <c r="K81" s="94">
        <v>4.4999999999999998E-2</v>
      </c>
      <c r="L81" s="94">
        <v>1.9099999999999999E-2</v>
      </c>
      <c r="M81" s="87">
        <v>37453.99</v>
      </c>
      <c r="N81" s="89">
        <v>123.67</v>
      </c>
      <c r="O81" s="87">
        <v>46.31935</v>
      </c>
      <c r="P81" s="88">
        <f t="shared" si="1"/>
        <v>4.4308976495333735E-4</v>
      </c>
      <c r="Q81" s="88">
        <f>O81/'סכום נכסי הקרן'!$C$42</f>
        <v>1.2701115978020047E-5</v>
      </c>
    </row>
    <row r="82" spans="2:17" s="134" customFormat="1">
      <c r="B82" s="142" t="s">
        <v>1947</v>
      </c>
      <c r="C82" s="93" t="s">
        <v>1781</v>
      </c>
      <c r="D82" s="80" t="s">
        <v>1832</v>
      </c>
      <c r="E82" s="80"/>
      <c r="F82" s="80" t="s">
        <v>488</v>
      </c>
      <c r="G82" s="106">
        <v>42151</v>
      </c>
      <c r="H82" s="80" t="s">
        <v>169</v>
      </c>
      <c r="I82" s="87">
        <v>8.4600000000000009</v>
      </c>
      <c r="J82" s="93" t="s">
        <v>173</v>
      </c>
      <c r="K82" s="94">
        <v>4.4999999999999998E-2</v>
      </c>
      <c r="L82" s="94">
        <v>2.06E-2</v>
      </c>
      <c r="M82" s="87">
        <v>137163.42000000001</v>
      </c>
      <c r="N82" s="89">
        <v>122.15</v>
      </c>
      <c r="O82" s="87">
        <v>167.54512</v>
      </c>
      <c r="P82" s="88">
        <f t="shared" si="1"/>
        <v>1.6027325046633579E-3</v>
      </c>
      <c r="Q82" s="88">
        <f>O82/'סכום נכסי הקרן'!$C$42</f>
        <v>4.5942138667129098E-5</v>
      </c>
    </row>
    <row r="83" spans="2:17" s="134" customFormat="1">
      <c r="B83" s="142" t="s">
        <v>1947</v>
      </c>
      <c r="C83" s="93" t="s">
        <v>1781</v>
      </c>
      <c r="D83" s="80" t="s">
        <v>1833</v>
      </c>
      <c r="E83" s="80"/>
      <c r="F83" s="80" t="s">
        <v>488</v>
      </c>
      <c r="G83" s="106">
        <v>42166</v>
      </c>
      <c r="H83" s="80" t="s">
        <v>169</v>
      </c>
      <c r="I83" s="87">
        <v>8.4700000000000006</v>
      </c>
      <c r="J83" s="93" t="s">
        <v>173</v>
      </c>
      <c r="K83" s="94">
        <v>4.4999999999999998E-2</v>
      </c>
      <c r="L83" s="94">
        <v>1.9900000000000001E-2</v>
      </c>
      <c r="M83" s="87">
        <v>129055.67</v>
      </c>
      <c r="N83" s="89">
        <v>122.8</v>
      </c>
      <c r="O83" s="87">
        <v>158.48036999999999</v>
      </c>
      <c r="P83" s="88">
        <f t="shared" si="1"/>
        <v>1.5160193287042658E-3</v>
      </c>
      <c r="Q83" s="88">
        <f>O83/'סכום נכסי הקרן'!$C$42</f>
        <v>4.3456515681017309E-5</v>
      </c>
    </row>
    <row r="84" spans="2:17" s="134" customFormat="1">
      <c r="B84" s="142" t="s">
        <v>1947</v>
      </c>
      <c r="C84" s="93" t="s">
        <v>1781</v>
      </c>
      <c r="D84" s="80" t="s">
        <v>1834</v>
      </c>
      <c r="E84" s="80"/>
      <c r="F84" s="80" t="s">
        <v>488</v>
      </c>
      <c r="G84" s="106">
        <v>42257</v>
      </c>
      <c r="H84" s="80" t="s">
        <v>169</v>
      </c>
      <c r="I84" s="87">
        <v>8.4699999999999989</v>
      </c>
      <c r="J84" s="93" t="s">
        <v>173</v>
      </c>
      <c r="K84" s="94">
        <v>4.4999999999999998E-2</v>
      </c>
      <c r="L84" s="94">
        <v>2.0100000000000003E-2</v>
      </c>
      <c r="M84" s="87">
        <v>68580.75</v>
      </c>
      <c r="N84" s="89">
        <v>122.59</v>
      </c>
      <c r="O84" s="87">
        <v>84.073149999999998</v>
      </c>
      <c r="P84" s="88">
        <f t="shared" si="1"/>
        <v>8.0424168889215147E-4</v>
      </c>
      <c r="Q84" s="88">
        <f>O84/'סכום נכסי הקרן'!$C$42</f>
        <v>2.3053493384243869E-5</v>
      </c>
    </row>
    <row r="85" spans="2:17" s="134" customFormat="1">
      <c r="B85" s="142" t="s">
        <v>1947</v>
      </c>
      <c r="C85" s="93" t="s">
        <v>1781</v>
      </c>
      <c r="D85" s="80" t="s">
        <v>1835</v>
      </c>
      <c r="E85" s="80"/>
      <c r="F85" s="80" t="s">
        <v>488</v>
      </c>
      <c r="G85" s="106">
        <v>42348</v>
      </c>
      <c r="H85" s="80" t="s">
        <v>169</v>
      </c>
      <c r="I85" s="87">
        <v>8.4600000000000009</v>
      </c>
      <c r="J85" s="93" t="s">
        <v>173</v>
      </c>
      <c r="K85" s="94">
        <v>4.4999999999999998E-2</v>
      </c>
      <c r="L85" s="94">
        <v>2.1000000000000001E-2</v>
      </c>
      <c r="M85" s="87">
        <v>118760.44</v>
      </c>
      <c r="N85" s="89">
        <v>121.72</v>
      </c>
      <c r="O85" s="87">
        <v>144.55520999999999</v>
      </c>
      <c r="P85" s="88">
        <f t="shared" si="1"/>
        <v>1.3828115900089341E-3</v>
      </c>
      <c r="Q85" s="88">
        <f>O85/'סכום נכסי הקרן'!$C$42</f>
        <v>3.9638131524666113E-5</v>
      </c>
    </row>
    <row r="86" spans="2:17" s="134" customFormat="1">
      <c r="B86" s="142" t="s">
        <v>1947</v>
      </c>
      <c r="C86" s="93" t="s">
        <v>1781</v>
      </c>
      <c r="D86" s="80" t="s">
        <v>1836</v>
      </c>
      <c r="E86" s="80"/>
      <c r="F86" s="80" t="s">
        <v>488</v>
      </c>
      <c r="G86" s="106">
        <v>42439</v>
      </c>
      <c r="H86" s="80" t="s">
        <v>169</v>
      </c>
      <c r="I86" s="87">
        <v>8.43</v>
      </c>
      <c r="J86" s="93" t="s">
        <v>173</v>
      </c>
      <c r="K86" s="94">
        <v>4.4999999999999998E-2</v>
      </c>
      <c r="L86" s="94">
        <v>2.1899999999999999E-2</v>
      </c>
      <c r="M86" s="87">
        <v>141050.04999999999</v>
      </c>
      <c r="N86" s="89">
        <v>121.16</v>
      </c>
      <c r="O86" s="87">
        <v>170.89625000000001</v>
      </c>
      <c r="P86" s="88">
        <f t="shared" ref="P86:P136" si="2">O86/$O$10</f>
        <v>1.6347893319726375E-3</v>
      </c>
      <c r="Q86" s="88">
        <f>O86/'סכום נכסי הקרן'!$C$42</f>
        <v>4.6861043850112503E-5</v>
      </c>
    </row>
    <row r="87" spans="2:17" s="134" customFormat="1">
      <c r="B87" s="142" t="s">
        <v>1947</v>
      </c>
      <c r="C87" s="93" t="s">
        <v>1781</v>
      </c>
      <c r="D87" s="80" t="s">
        <v>1837</v>
      </c>
      <c r="E87" s="80"/>
      <c r="F87" s="80" t="s">
        <v>488</v>
      </c>
      <c r="G87" s="106">
        <v>42549</v>
      </c>
      <c r="H87" s="80" t="s">
        <v>169</v>
      </c>
      <c r="I87" s="87">
        <v>8.34</v>
      </c>
      <c r="J87" s="93" t="s">
        <v>173</v>
      </c>
      <c r="K87" s="94">
        <v>4.4999999999999998E-2</v>
      </c>
      <c r="L87" s="94">
        <v>2.63E-2</v>
      </c>
      <c r="M87" s="87">
        <v>99212.97</v>
      </c>
      <c r="N87" s="89">
        <v>116.7</v>
      </c>
      <c r="O87" s="87">
        <v>115.78153</v>
      </c>
      <c r="P87" s="88">
        <f t="shared" si="2"/>
        <v>1.1075632735268906E-3</v>
      </c>
      <c r="Q87" s="88">
        <f>O87/'סכום נכסי הקרן'!$C$42</f>
        <v>3.1748170918689651E-5</v>
      </c>
    </row>
    <row r="88" spans="2:17" s="134" customFormat="1">
      <c r="B88" s="142" t="s">
        <v>1947</v>
      </c>
      <c r="C88" s="93" t="s">
        <v>1781</v>
      </c>
      <c r="D88" s="80" t="s">
        <v>1838</v>
      </c>
      <c r="E88" s="80"/>
      <c r="F88" s="80" t="s">
        <v>488</v>
      </c>
      <c r="G88" s="106">
        <v>42604</v>
      </c>
      <c r="H88" s="80" t="s">
        <v>169</v>
      </c>
      <c r="I88" s="87">
        <v>8.25</v>
      </c>
      <c r="J88" s="93" t="s">
        <v>173</v>
      </c>
      <c r="K88" s="94">
        <v>4.4999999999999998E-2</v>
      </c>
      <c r="L88" s="94">
        <v>3.0299999999999997E-2</v>
      </c>
      <c r="M88" s="87">
        <v>129738.2</v>
      </c>
      <c r="N88" s="89">
        <v>112.83</v>
      </c>
      <c r="O88" s="87">
        <v>146.38362000000001</v>
      </c>
      <c r="P88" s="88">
        <f t="shared" si="2"/>
        <v>1.4003021151812074E-3</v>
      </c>
      <c r="Q88" s="88">
        <f>O88/'סכום נכסי הקרן'!$C$42</f>
        <v>4.0139495370777333E-5</v>
      </c>
    </row>
    <row r="89" spans="2:17" s="134" customFormat="1">
      <c r="B89" s="142" t="s">
        <v>1945</v>
      </c>
      <c r="C89" s="93" t="s">
        <v>1781</v>
      </c>
      <c r="D89" s="80" t="s">
        <v>1839</v>
      </c>
      <c r="E89" s="80"/>
      <c r="F89" s="80" t="s">
        <v>1813</v>
      </c>
      <c r="G89" s="106">
        <v>42680</v>
      </c>
      <c r="H89" s="80" t="s">
        <v>1766</v>
      </c>
      <c r="I89" s="87">
        <v>3.26</v>
      </c>
      <c r="J89" s="93" t="s">
        <v>173</v>
      </c>
      <c r="K89" s="94">
        <v>2.2000000000000002E-2</v>
      </c>
      <c r="L89" s="94">
        <v>1.6399999999999998E-2</v>
      </c>
      <c r="M89" s="87">
        <v>724222.52</v>
      </c>
      <c r="N89" s="89">
        <v>101.99</v>
      </c>
      <c r="O89" s="87">
        <v>738.63452000000007</v>
      </c>
      <c r="P89" s="88">
        <f t="shared" si="2"/>
        <v>7.0657596847369664E-3</v>
      </c>
      <c r="Q89" s="88">
        <f>O89/'סכום נכסי הקרן'!$C$42</f>
        <v>2.0253916999891339E-4</v>
      </c>
    </row>
    <row r="90" spans="2:17" s="134" customFormat="1">
      <c r="B90" s="142" t="s">
        <v>1945</v>
      </c>
      <c r="C90" s="93" t="s">
        <v>1781</v>
      </c>
      <c r="D90" s="80" t="s">
        <v>1840</v>
      </c>
      <c r="E90" s="80"/>
      <c r="F90" s="80" t="s">
        <v>1813</v>
      </c>
      <c r="G90" s="106">
        <v>42680</v>
      </c>
      <c r="H90" s="80" t="s">
        <v>1766</v>
      </c>
      <c r="I90" s="87">
        <v>4.3900000000000006</v>
      </c>
      <c r="J90" s="93" t="s">
        <v>173</v>
      </c>
      <c r="K90" s="94">
        <v>3.3700000000000001E-2</v>
      </c>
      <c r="L90" s="94">
        <v>3.39E-2</v>
      </c>
      <c r="M90" s="87">
        <v>167446.35</v>
      </c>
      <c r="N90" s="89">
        <v>100.26</v>
      </c>
      <c r="O90" s="87">
        <v>167.88171</v>
      </c>
      <c r="P90" s="88">
        <f t="shared" si="2"/>
        <v>1.6059523163400253E-3</v>
      </c>
      <c r="Q90" s="88">
        <f>O90/'סכום נכסי הקרן'!$C$42</f>
        <v>4.6034434189994634E-5</v>
      </c>
    </row>
    <row r="91" spans="2:17" s="134" customFormat="1">
      <c r="B91" s="142" t="s">
        <v>1945</v>
      </c>
      <c r="C91" s="93" t="s">
        <v>1781</v>
      </c>
      <c r="D91" s="80" t="s">
        <v>1841</v>
      </c>
      <c r="E91" s="80"/>
      <c r="F91" s="80" t="s">
        <v>1813</v>
      </c>
      <c r="G91" s="106">
        <v>42717</v>
      </c>
      <c r="H91" s="80" t="s">
        <v>1766</v>
      </c>
      <c r="I91" s="87">
        <v>3.9099999999999997</v>
      </c>
      <c r="J91" s="93" t="s">
        <v>173</v>
      </c>
      <c r="K91" s="94">
        <v>3.85E-2</v>
      </c>
      <c r="L91" s="94">
        <v>4.07E-2</v>
      </c>
      <c r="M91" s="87">
        <v>46933.87</v>
      </c>
      <c r="N91" s="89">
        <v>99.59</v>
      </c>
      <c r="O91" s="87">
        <v>46.741440000000004</v>
      </c>
      <c r="P91" s="88">
        <f t="shared" si="2"/>
        <v>4.4712746753096757E-4</v>
      </c>
      <c r="Q91" s="88">
        <f>O91/'סכום נכסי הקרן'!$C$42</f>
        <v>1.2816856247327855E-5</v>
      </c>
    </row>
    <row r="92" spans="2:17" s="134" customFormat="1">
      <c r="B92" s="142" t="s">
        <v>1945</v>
      </c>
      <c r="C92" s="93" t="s">
        <v>1781</v>
      </c>
      <c r="D92" s="80" t="s">
        <v>1842</v>
      </c>
      <c r="E92" s="80"/>
      <c r="F92" s="80" t="s">
        <v>1813</v>
      </c>
      <c r="G92" s="106">
        <v>42710</v>
      </c>
      <c r="H92" s="80" t="s">
        <v>1766</v>
      </c>
      <c r="I92" s="87">
        <v>3.9200000000000004</v>
      </c>
      <c r="J92" s="93" t="s">
        <v>173</v>
      </c>
      <c r="K92" s="94">
        <v>3.8399999999999997E-2</v>
      </c>
      <c r="L92" s="94">
        <v>3.9800000000000002E-2</v>
      </c>
      <c r="M92" s="87">
        <v>140319.38</v>
      </c>
      <c r="N92" s="89">
        <v>99.87</v>
      </c>
      <c r="O92" s="87">
        <v>140.13695999999999</v>
      </c>
      <c r="P92" s="88">
        <f t="shared" si="2"/>
        <v>1.3405467189776031E-3</v>
      </c>
      <c r="Q92" s="88">
        <f>O92/'סכום נכסי הקרן'!$C$42</f>
        <v>3.8426613969478334E-5</v>
      </c>
    </row>
    <row r="93" spans="2:17" s="134" customFormat="1">
      <c r="B93" s="142" t="s">
        <v>1945</v>
      </c>
      <c r="C93" s="93" t="s">
        <v>1781</v>
      </c>
      <c r="D93" s="80" t="s">
        <v>1843</v>
      </c>
      <c r="E93" s="80"/>
      <c r="F93" s="80" t="s">
        <v>1813</v>
      </c>
      <c r="G93" s="106">
        <v>42680</v>
      </c>
      <c r="H93" s="80" t="s">
        <v>1766</v>
      </c>
      <c r="I93" s="87">
        <v>5.36</v>
      </c>
      <c r="J93" s="93" t="s">
        <v>173</v>
      </c>
      <c r="K93" s="94">
        <v>3.6699999999999997E-2</v>
      </c>
      <c r="L93" s="94">
        <v>3.6700000000000003E-2</v>
      </c>
      <c r="M93" s="87">
        <v>540918.78</v>
      </c>
      <c r="N93" s="89">
        <v>100.45</v>
      </c>
      <c r="O93" s="87">
        <v>543.35292000000004</v>
      </c>
      <c r="P93" s="88">
        <f t="shared" si="2"/>
        <v>5.1977006933281566E-3</v>
      </c>
      <c r="Q93" s="88">
        <f>O93/'סכום נכסי הקרן'!$C$42</f>
        <v>1.4899147880779521E-4</v>
      </c>
    </row>
    <row r="94" spans="2:17" s="134" customFormat="1">
      <c r="B94" s="142" t="s">
        <v>1945</v>
      </c>
      <c r="C94" s="93" t="s">
        <v>1781</v>
      </c>
      <c r="D94" s="80" t="s">
        <v>1844</v>
      </c>
      <c r="E94" s="80"/>
      <c r="F94" s="80" t="s">
        <v>1813</v>
      </c>
      <c r="G94" s="106">
        <v>42680</v>
      </c>
      <c r="H94" s="80" t="s">
        <v>1766</v>
      </c>
      <c r="I94" s="87">
        <v>3.22</v>
      </c>
      <c r="J94" s="93" t="s">
        <v>173</v>
      </c>
      <c r="K94" s="94">
        <v>3.1800000000000002E-2</v>
      </c>
      <c r="L94" s="94">
        <v>3.2500000000000001E-2</v>
      </c>
      <c r="M94" s="87">
        <v>732253.59</v>
      </c>
      <c r="N94" s="89">
        <v>100.06</v>
      </c>
      <c r="O94" s="87">
        <v>732.69293999999991</v>
      </c>
      <c r="P94" s="88">
        <f t="shared" si="2"/>
        <v>7.0089226763236029E-3</v>
      </c>
      <c r="Q94" s="88">
        <f>O94/'סכום נכסי הקרן'!$C$42</f>
        <v>2.0090994384024135E-4</v>
      </c>
    </row>
    <row r="95" spans="2:17" s="134" customFormat="1">
      <c r="B95" s="142" t="s">
        <v>1948</v>
      </c>
      <c r="C95" s="93" t="s">
        <v>1791</v>
      </c>
      <c r="D95" s="80" t="s">
        <v>1845</v>
      </c>
      <c r="E95" s="80"/>
      <c r="F95" s="80" t="s">
        <v>1813</v>
      </c>
      <c r="G95" s="106">
        <v>42884</v>
      </c>
      <c r="H95" s="80" t="s">
        <v>1766</v>
      </c>
      <c r="I95" s="87">
        <v>1.63</v>
      </c>
      <c r="J95" s="93" t="s">
        <v>173</v>
      </c>
      <c r="K95" s="94">
        <v>2.2099999999999998E-2</v>
      </c>
      <c r="L95" s="94">
        <v>2.12E-2</v>
      </c>
      <c r="M95" s="87">
        <v>697692.93</v>
      </c>
      <c r="N95" s="89">
        <v>100.36</v>
      </c>
      <c r="O95" s="87">
        <v>700.20464000000004</v>
      </c>
      <c r="P95" s="88">
        <f t="shared" si="2"/>
        <v>6.6981403961160124E-3</v>
      </c>
      <c r="Q95" s="88">
        <f>O95/'סכום נכסי הקרן'!$C$42</f>
        <v>1.9200140634503238E-4</v>
      </c>
    </row>
    <row r="96" spans="2:17" s="134" customFormat="1">
      <c r="B96" s="142" t="s">
        <v>1948</v>
      </c>
      <c r="C96" s="93" t="s">
        <v>1791</v>
      </c>
      <c r="D96" s="80" t="s">
        <v>1846</v>
      </c>
      <c r="E96" s="80"/>
      <c r="F96" s="80" t="s">
        <v>1813</v>
      </c>
      <c r="G96" s="106">
        <v>43006</v>
      </c>
      <c r="H96" s="80" t="s">
        <v>1766</v>
      </c>
      <c r="I96" s="87">
        <v>1.83</v>
      </c>
      <c r="J96" s="93" t="s">
        <v>173</v>
      </c>
      <c r="K96" s="94">
        <v>2.0799999999999999E-2</v>
      </c>
      <c r="L96" s="94">
        <v>2.3300000000000001E-2</v>
      </c>
      <c r="M96" s="87">
        <v>751361.62</v>
      </c>
      <c r="N96" s="89">
        <v>99.6</v>
      </c>
      <c r="O96" s="87">
        <v>748.35620999999992</v>
      </c>
      <c r="P96" s="88">
        <f t="shared" si="2"/>
        <v>7.1587571326080859E-3</v>
      </c>
      <c r="Q96" s="88">
        <f>O96/'סכום נכסי הקרן'!$C$42</f>
        <v>2.0520493089996999E-4</v>
      </c>
    </row>
    <row r="97" spans="2:17" s="134" customFormat="1">
      <c r="B97" s="142" t="s">
        <v>1948</v>
      </c>
      <c r="C97" s="93" t="s">
        <v>1791</v>
      </c>
      <c r="D97" s="80" t="s">
        <v>1847</v>
      </c>
      <c r="E97" s="80"/>
      <c r="F97" s="80" t="s">
        <v>1813</v>
      </c>
      <c r="G97" s="106">
        <v>42828</v>
      </c>
      <c r="H97" s="80" t="s">
        <v>1766</v>
      </c>
      <c r="I97" s="87">
        <v>1.47</v>
      </c>
      <c r="J97" s="93" t="s">
        <v>173</v>
      </c>
      <c r="K97" s="94">
        <v>2.2700000000000001E-2</v>
      </c>
      <c r="L97" s="94">
        <v>2.0400000000000001E-2</v>
      </c>
      <c r="M97" s="87">
        <v>697692.93</v>
      </c>
      <c r="N97" s="89">
        <v>100.9</v>
      </c>
      <c r="O97" s="87">
        <v>703.97215000000006</v>
      </c>
      <c r="P97" s="88">
        <f t="shared" si="2"/>
        <v>6.7341803042831041E-3</v>
      </c>
      <c r="Q97" s="88">
        <f>O97/'סכום נכסי הקרן'!$C$42</f>
        <v>1.9303448607215184E-4</v>
      </c>
    </row>
    <row r="98" spans="2:17" s="134" customFormat="1">
      <c r="B98" s="142" t="s">
        <v>1948</v>
      </c>
      <c r="C98" s="93" t="s">
        <v>1791</v>
      </c>
      <c r="D98" s="80" t="s">
        <v>1848</v>
      </c>
      <c r="E98" s="80"/>
      <c r="F98" s="80" t="s">
        <v>1813</v>
      </c>
      <c r="G98" s="106">
        <v>42859</v>
      </c>
      <c r="H98" s="80" t="s">
        <v>1766</v>
      </c>
      <c r="I98" s="87">
        <v>1.56</v>
      </c>
      <c r="J98" s="93" t="s">
        <v>173</v>
      </c>
      <c r="K98" s="94">
        <v>2.2799999999999997E-2</v>
      </c>
      <c r="L98" s="94">
        <v>2.0499999999999997E-2</v>
      </c>
      <c r="M98" s="87">
        <v>697692.93</v>
      </c>
      <c r="N98" s="89">
        <v>100.72</v>
      </c>
      <c r="O98" s="87">
        <v>702.71631000000002</v>
      </c>
      <c r="P98" s="88">
        <f t="shared" si="2"/>
        <v>6.7221669696741551E-3</v>
      </c>
      <c r="Q98" s="88">
        <f>O98/'סכום נכסי הקרן'!$C$42</f>
        <v>1.9269012524908682E-4</v>
      </c>
    </row>
    <row r="99" spans="2:17" s="134" customFormat="1">
      <c r="B99" s="142" t="s">
        <v>1949</v>
      </c>
      <c r="C99" s="93" t="s">
        <v>1791</v>
      </c>
      <c r="D99" s="80">
        <v>22333</v>
      </c>
      <c r="E99" s="80"/>
      <c r="F99" s="80" t="s">
        <v>488</v>
      </c>
      <c r="G99" s="106">
        <v>41639</v>
      </c>
      <c r="H99" s="80" t="s">
        <v>304</v>
      </c>
      <c r="I99" s="87">
        <v>2.89</v>
      </c>
      <c r="J99" s="93" t="s">
        <v>173</v>
      </c>
      <c r="K99" s="94">
        <v>3.7000000000000005E-2</v>
      </c>
      <c r="L99" s="94">
        <v>6.6E-3</v>
      </c>
      <c r="M99" s="87">
        <v>1930882.02</v>
      </c>
      <c r="N99" s="89">
        <v>109.91</v>
      </c>
      <c r="O99" s="87">
        <v>2122.2323999999999</v>
      </c>
      <c r="P99" s="88">
        <f t="shared" si="2"/>
        <v>2.0301223037291261E-2</v>
      </c>
      <c r="Q99" s="88">
        <f>O99/'סכום נכסי הקרן'!$C$42</f>
        <v>5.8193216970255047E-4</v>
      </c>
    </row>
    <row r="100" spans="2:17" s="134" customFormat="1">
      <c r="B100" s="142" t="s">
        <v>1949</v>
      </c>
      <c r="C100" s="93" t="s">
        <v>1791</v>
      </c>
      <c r="D100" s="80">
        <v>22334</v>
      </c>
      <c r="E100" s="80"/>
      <c r="F100" s="80" t="s">
        <v>488</v>
      </c>
      <c r="G100" s="106">
        <v>42004</v>
      </c>
      <c r="H100" s="80" t="s">
        <v>304</v>
      </c>
      <c r="I100" s="87">
        <v>3.3400000000000007</v>
      </c>
      <c r="J100" s="93" t="s">
        <v>173</v>
      </c>
      <c r="K100" s="94">
        <v>3.7000000000000005E-2</v>
      </c>
      <c r="L100" s="94">
        <v>8.6999999999999994E-3</v>
      </c>
      <c r="M100" s="87">
        <v>750898.58</v>
      </c>
      <c r="N100" s="89">
        <v>110.62</v>
      </c>
      <c r="O100" s="87">
        <v>830.64400999999998</v>
      </c>
      <c r="P100" s="88">
        <f t="shared" si="2"/>
        <v>7.9459202072308353E-3</v>
      </c>
      <c r="Q100" s="88">
        <f>O100/'סכום נכסי הקרן'!$C$42</f>
        <v>2.2776886781566763E-4</v>
      </c>
    </row>
    <row r="101" spans="2:17" s="134" customFormat="1">
      <c r="B101" s="142" t="s">
        <v>1949</v>
      </c>
      <c r="C101" s="93" t="s">
        <v>1791</v>
      </c>
      <c r="D101" s="80" t="s">
        <v>1849</v>
      </c>
      <c r="E101" s="80"/>
      <c r="F101" s="80" t="s">
        <v>488</v>
      </c>
      <c r="G101" s="106">
        <v>42759</v>
      </c>
      <c r="H101" s="80" t="s">
        <v>304</v>
      </c>
      <c r="I101" s="87">
        <v>4.99</v>
      </c>
      <c r="J101" s="93" t="s">
        <v>173</v>
      </c>
      <c r="K101" s="94">
        <v>2.4E-2</v>
      </c>
      <c r="L101" s="94">
        <v>1.3300000000000001E-2</v>
      </c>
      <c r="M101" s="87">
        <v>853545.73</v>
      </c>
      <c r="N101" s="89">
        <v>105.85</v>
      </c>
      <c r="O101" s="87">
        <v>903.47814000000005</v>
      </c>
      <c r="P101" s="88">
        <f t="shared" si="2"/>
        <v>8.6426497067225352E-3</v>
      </c>
      <c r="Q101" s="88">
        <f>O101/'סכום נכסי הקרן'!$C$42</f>
        <v>2.4774053694073502E-4</v>
      </c>
    </row>
    <row r="102" spans="2:17" s="134" customFormat="1">
      <c r="B102" s="142" t="s">
        <v>1949</v>
      </c>
      <c r="C102" s="93" t="s">
        <v>1791</v>
      </c>
      <c r="D102" s="80" t="s">
        <v>1850</v>
      </c>
      <c r="E102" s="80"/>
      <c r="F102" s="80" t="s">
        <v>488</v>
      </c>
      <c r="G102" s="106">
        <v>42759</v>
      </c>
      <c r="H102" s="80" t="s">
        <v>304</v>
      </c>
      <c r="I102" s="87">
        <v>4.78</v>
      </c>
      <c r="J102" s="93" t="s">
        <v>173</v>
      </c>
      <c r="K102" s="94">
        <v>3.8800000000000001E-2</v>
      </c>
      <c r="L102" s="94">
        <v>2.8900000000000002E-2</v>
      </c>
      <c r="M102" s="87">
        <v>853545.73</v>
      </c>
      <c r="N102" s="89">
        <v>105.55</v>
      </c>
      <c r="O102" s="87">
        <v>900.91750999999999</v>
      </c>
      <c r="P102" s="88">
        <f t="shared" si="2"/>
        <v>8.6181547830063675E-3</v>
      </c>
      <c r="Q102" s="88">
        <f>O102/'סכום נכסי הקרן'!$C$42</f>
        <v>2.4703839283450732E-4</v>
      </c>
    </row>
    <row r="103" spans="2:17" s="134" customFormat="1">
      <c r="B103" s="86" t="s">
        <v>1950</v>
      </c>
      <c r="C103" s="93" t="s">
        <v>1781</v>
      </c>
      <c r="D103" s="80" t="s">
        <v>1851</v>
      </c>
      <c r="E103" s="80"/>
      <c r="F103" s="80" t="s">
        <v>1852</v>
      </c>
      <c r="G103" s="106">
        <v>43093</v>
      </c>
      <c r="H103" s="80" t="s">
        <v>1766</v>
      </c>
      <c r="I103" s="87">
        <v>5.0599999999999996</v>
      </c>
      <c r="J103" s="93" t="s">
        <v>173</v>
      </c>
      <c r="K103" s="94">
        <v>2.6089999999999999E-2</v>
      </c>
      <c r="L103" s="94">
        <v>2.8399999999999998E-2</v>
      </c>
      <c r="M103" s="87">
        <v>916142</v>
      </c>
      <c r="N103" s="89">
        <v>99.55</v>
      </c>
      <c r="O103" s="87">
        <v>912.01936999999998</v>
      </c>
      <c r="P103" s="88">
        <f t="shared" si="2"/>
        <v>8.7243549032141182E-3</v>
      </c>
      <c r="Q103" s="88">
        <f>O103/'סכום נכסי הקרן'!$C$42</f>
        <v>2.5008260678465431E-4</v>
      </c>
    </row>
    <row r="104" spans="2:17" s="134" customFormat="1">
      <c r="B104" s="142" t="s">
        <v>1951</v>
      </c>
      <c r="C104" s="93" t="s">
        <v>1781</v>
      </c>
      <c r="D104" s="80" t="s">
        <v>1853</v>
      </c>
      <c r="E104" s="80"/>
      <c r="F104" s="80" t="s">
        <v>536</v>
      </c>
      <c r="G104" s="106">
        <v>43121</v>
      </c>
      <c r="H104" s="80" t="s">
        <v>304</v>
      </c>
      <c r="I104" s="87">
        <v>2.66</v>
      </c>
      <c r="J104" s="93" t="s">
        <v>172</v>
      </c>
      <c r="K104" s="94">
        <v>4.9892000000000006E-2</v>
      </c>
      <c r="L104" s="94">
        <v>6.3799999999999996E-2</v>
      </c>
      <c r="M104" s="87">
        <v>511398.41</v>
      </c>
      <c r="N104" s="89">
        <v>100.31</v>
      </c>
      <c r="O104" s="87">
        <v>1802.62482</v>
      </c>
      <c r="P104" s="88">
        <f t="shared" si="2"/>
        <v>1.7243864773423032E-2</v>
      </c>
      <c r="Q104" s="88">
        <f>O104/'סכום נכסי הקרן'!$C$42</f>
        <v>4.9429335480047788E-4</v>
      </c>
    </row>
    <row r="105" spans="2:17" s="134" customFormat="1">
      <c r="B105" s="142" t="s">
        <v>1951</v>
      </c>
      <c r="C105" s="93" t="s">
        <v>1781</v>
      </c>
      <c r="D105" s="80" t="s">
        <v>1854</v>
      </c>
      <c r="E105" s="80"/>
      <c r="F105" s="80" t="s">
        <v>536</v>
      </c>
      <c r="G105" s="106">
        <v>43119</v>
      </c>
      <c r="H105" s="80" t="s">
        <v>304</v>
      </c>
      <c r="I105" s="87">
        <v>2.6599999999999993</v>
      </c>
      <c r="J105" s="93" t="s">
        <v>172</v>
      </c>
      <c r="K105" s="94">
        <v>4.9892000000000006E-2</v>
      </c>
      <c r="L105" s="94">
        <v>6.3799999999999996E-2</v>
      </c>
      <c r="M105" s="87">
        <v>9594.48</v>
      </c>
      <c r="N105" s="89">
        <v>100.31</v>
      </c>
      <c r="O105" s="87">
        <v>33.81955</v>
      </c>
      <c r="P105" s="88">
        <f t="shared" si="2"/>
        <v>3.2351698502521389E-4</v>
      </c>
      <c r="Q105" s="88">
        <f>O105/'סכום נכסי הקרן'!$C$42</f>
        <v>9.2735763104285337E-6</v>
      </c>
    </row>
    <row r="106" spans="2:17" s="134" customFormat="1">
      <c r="B106" s="142" t="s">
        <v>1951</v>
      </c>
      <c r="C106" s="93" t="s">
        <v>1781</v>
      </c>
      <c r="D106" s="80" t="s">
        <v>1855</v>
      </c>
      <c r="E106" s="80"/>
      <c r="F106" s="80" t="s">
        <v>536</v>
      </c>
      <c r="G106" s="106">
        <v>43132</v>
      </c>
      <c r="H106" s="80" t="s">
        <v>304</v>
      </c>
      <c r="I106" s="87">
        <v>2.67</v>
      </c>
      <c r="J106" s="93" t="s">
        <v>172</v>
      </c>
      <c r="K106" s="94">
        <v>4.9778999999999997E-2</v>
      </c>
      <c r="L106" s="94">
        <v>6.4600000000000005E-2</v>
      </c>
      <c r="M106" s="87">
        <v>48659.61</v>
      </c>
      <c r="N106" s="89">
        <v>99.92</v>
      </c>
      <c r="O106" s="87">
        <v>170.85307</v>
      </c>
      <c r="P106" s="88">
        <f t="shared" si="2"/>
        <v>1.6343762731527126E-3</v>
      </c>
      <c r="Q106" s="88">
        <f>O106/'סכום נכסי הקרן'!$C$42</f>
        <v>4.6849203567640255E-5</v>
      </c>
    </row>
    <row r="107" spans="2:17" s="134" customFormat="1">
      <c r="B107" s="142" t="s">
        <v>1951</v>
      </c>
      <c r="C107" s="93" t="s">
        <v>1781</v>
      </c>
      <c r="D107" s="80" t="s">
        <v>1856</v>
      </c>
      <c r="E107" s="80"/>
      <c r="F107" s="80" t="s">
        <v>536</v>
      </c>
      <c r="G107" s="106">
        <v>43158</v>
      </c>
      <c r="H107" s="80" t="s">
        <v>304</v>
      </c>
      <c r="I107" s="87">
        <v>2.68</v>
      </c>
      <c r="J107" s="93" t="s">
        <v>172</v>
      </c>
      <c r="K107" s="94">
        <v>4.9946999999999998E-2</v>
      </c>
      <c r="L107" s="94">
        <v>6.2E-2</v>
      </c>
      <c r="M107" s="87">
        <v>58361.61</v>
      </c>
      <c r="N107" s="89">
        <v>100.21</v>
      </c>
      <c r="O107" s="87">
        <v>205.51334</v>
      </c>
      <c r="P107" s="88">
        <f t="shared" si="2"/>
        <v>1.9659355650581303E-3</v>
      </c>
      <c r="Q107" s="88">
        <f>O107/'סכום נכסי הקרן'!$C$42</f>
        <v>5.6353311658524279E-5</v>
      </c>
    </row>
    <row r="108" spans="2:17" s="134" customFormat="1">
      <c r="B108" s="86" t="s">
        <v>1952</v>
      </c>
      <c r="C108" s="93" t="s">
        <v>1781</v>
      </c>
      <c r="D108" s="80" t="s">
        <v>1857</v>
      </c>
      <c r="E108" s="80"/>
      <c r="F108" s="80" t="s">
        <v>1852</v>
      </c>
      <c r="G108" s="106">
        <v>41339</v>
      </c>
      <c r="H108" s="80" t="s">
        <v>1766</v>
      </c>
      <c r="I108" s="87">
        <v>3.1300000000000003</v>
      </c>
      <c r="J108" s="93" t="s">
        <v>173</v>
      </c>
      <c r="K108" s="94">
        <v>4.7500000000000001E-2</v>
      </c>
      <c r="L108" s="94">
        <v>2.5000000000000001E-3</v>
      </c>
      <c r="M108" s="87">
        <v>456508.74</v>
      </c>
      <c r="N108" s="89">
        <v>116.53</v>
      </c>
      <c r="O108" s="87">
        <v>531.96965</v>
      </c>
      <c r="P108" s="88">
        <f t="shared" si="2"/>
        <v>5.0888086119690616E-3</v>
      </c>
      <c r="Q108" s="88">
        <f>O108/'סכום נכסי הקרן'!$C$42</f>
        <v>1.4587010010798365E-4</v>
      </c>
    </row>
    <row r="109" spans="2:17" s="134" customFormat="1">
      <c r="B109" s="86" t="s">
        <v>1952</v>
      </c>
      <c r="C109" s="93" t="s">
        <v>1781</v>
      </c>
      <c r="D109" s="80" t="s">
        <v>1858</v>
      </c>
      <c r="E109" s="80"/>
      <c r="F109" s="80" t="s">
        <v>1852</v>
      </c>
      <c r="G109" s="106">
        <v>41338</v>
      </c>
      <c r="H109" s="80" t="s">
        <v>1766</v>
      </c>
      <c r="I109" s="87">
        <v>3.13</v>
      </c>
      <c r="J109" s="93" t="s">
        <v>173</v>
      </c>
      <c r="K109" s="94">
        <v>4.4999999999999998E-2</v>
      </c>
      <c r="L109" s="94">
        <v>2.5999999999999999E-3</v>
      </c>
      <c r="M109" s="87">
        <v>776465.57</v>
      </c>
      <c r="N109" s="89">
        <v>115.61</v>
      </c>
      <c r="O109" s="87">
        <v>897.67187000000001</v>
      </c>
      <c r="P109" s="88">
        <f t="shared" si="2"/>
        <v>8.5871070704472939E-3</v>
      </c>
      <c r="Q109" s="88">
        <f>O109/'סכום נכסי הקרן'!$C$42</f>
        <v>2.4614841380710513E-4</v>
      </c>
    </row>
    <row r="110" spans="2:17" s="134" customFormat="1">
      <c r="B110" s="86" t="s">
        <v>1953</v>
      </c>
      <c r="C110" s="93" t="s">
        <v>1781</v>
      </c>
      <c r="D110" s="80" t="s">
        <v>1859</v>
      </c>
      <c r="E110" s="80"/>
      <c r="F110" s="80" t="s">
        <v>1852</v>
      </c>
      <c r="G110" s="106">
        <v>43011</v>
      </c>
      <c r="H110" s="80" t="s">
        <v>1766</v>
      </c>
      <c r="I110" s="87">
        <v>10.32</v>
      </c>
      <c r="J110" s="93" t="s">
        <v>173</v>
      </c>
      <c r="K110" s="94">
        <v>3.9E-2</v>
      </c>
      <c r="L110" s="94">
        <v>3.7499999999999999E-2</v>
      </c>
      <c r="M110" s="87">
        <v>145709.45000000001</v>
      </c>
      <c r="N110" s="89">
        <v>102.07</v>
      </c>
      <c r="O110" s="87">
        <v>148.72564000000003</v>
      </c>
      <c r="P110" s="88">
        <f t="shared" si="2"/>
        <v>1.4227058210042819E-3</v>
      </c>
      <c r="Q110" s="88">
        <f>O110/'סכום נכסי הקרן'!$C$42</f>
        <v>4.0781694962154218E-5</v>
      </c>
    </row>
    <row r="111" spans="2:17" s="134" customFormat="1">
      <c r="B111" s="86" t="s">
        <v>1953</v>
      </c>
      <c r="C111" s="93" t="s">
        <v>1781</v>
      </c>
      <c r="D111" s="80" t="s">
        <v>1860</v>
      </c>
      <c r="E111" s="80"/>
      <c r="F111" s="80" t="s">
        <v>1852</v>
      </c>
      <c r="G111" s="106">
        <v>43104</v>
      </c>
      <c r="H111" s="80" t="s">
        <v>1766</v>
      </c>
      <c r="I111" s="87">
        <v>10.17</v>
      </c>
      <c r="J111" s="93" t="s">
        <v>173</v>
      </c>
      <c r="K111" s="94">
        <v>3.8199999999999998E-2</v>
      </c>
      <c r="L111" s="94">
        <v>4.0300000000000002E-2</v>
      </c>
      <c r="M111" s="87">
        <v>259681</v>
      </c>
      <c r="N111" s="89">
        <v>96.57</v>
      </c>
      <c r="O111" s="87">
        <v>250.77394000000001</v>
      </c>
      <c r="P111" s="88">
        <f t="shared" si="2"/>
        <v>2.3988973535039315E-3</v>
      </c>
      <c r="Q111" s="88">
        <f>O111/'סכום נכסי הקרן'!$C$42</f>
        <v>6.8764110381623256E-5</v>
      </c>
    </row>
    <row r="112" spans="2:17" s="134" customFormat="1">
      <c r="B112" s="142" t="s">
        <v>1954</v>
      </c>
      <c r="C112" s="93" t="s">
        <v>1791</v>
      </c>
      <c r="D112" s="80" t="s">
        <v>1861</v>
      </c>
      <c r="E112" s="80"/>
      <c r="F112" s="80" t="s">
        <v>536</v>
      </c>
      <c r="G112" s="106">
        <v>42432</v>
      </c>
      <c r="H112" s="80" t="s">
        <v>169</v>
      </c>
      <c r="I112" s="87">
        <v>6.54</v>
      </c>
      <c r="J112" s="93" t="s">
        <v>173</v>
      </c>
      <c r="K112" s="94">
        <v>2.5399999999999999E-2</v>
      </c>
      <c r="L112" s="94">
        <v>1.3999999999999999E-2</v>
      </c>
      <c r="M112" s="87">
        <v>1086614.8700000001</v>
      </c>
      <c r="N112" s="89">
        <v>109.23</v>
      </c>
      <c r="O112" s="87">
        <v>1186.9094700000001</v>
      </c>
      <c r="P112" s="88">
        <f t="shared" si="2"/>
        <v>1.1353946851222875E-2</v>
      </c>
      <c r="Q112" s="88">
        <f>O112/'סכום נכסי הקרן'!$C$42</f>
        <v>3.2545955057401081E-4</v>
      </c>
    </row>
    <row r="113" spans="2:17" s="134" customFormat="1">
      <c r="B113" s="86" t="s">
        <v>1955</v>
      </c>
      <c r="C113" s="93" t="s">
        <v>1791</v>
      </c>
      <c r="D113" s="80" t="s">
        <v>1862</v>
      </c>
      <c r="E113" s="80"/>
      <c r="F113" s="80" t="s">
        <v>536</v>
      </c>
      <c r="G113" s="106">
        <v>43072</v>
      </c>
      <c r="H113" s="80" t="s">
        <v>169</v>
      </c>
      <c r="I113" s="87">
        <v>7.43</v>
      </c>
      <c r="J113" s="93" t="s">
        <v>173</v>
      </c>
      <c r="K113" s="94">
        <v>3.5000000000000003E-2</v>
      </c>
      <c r="L113" s="94">
        <v>3.95E-2</v>
      </c>
      <c r="M113" s="87">
        <v>1160235.75</v>
      </c>
      <c r="N113" s="89">
        <v>101.42</v>
      </c>
      <c r="O113" s="87">
        <v>1176.71109</v>
      </c>
      <c r="P113" s="88">
        <f t="shared" si="2"/>
        <v>1.125638939851456E-2</v>
      </c>
      <c r="Q113" s="88">
        <f>O113/'סכום נכסי הקרן'!$C$42</f>
        <v>3.2266307767083059E-4</v>
      </c>
    </row>
    <row r="114" spans="2:17" s="134" customFormat="1">
      <c r="B114" s="142" t="s">
        <v>1956</v>
      </c>
      <c r="C114" s="93" t="s">
        <v>1781</v>
      </c>
      <c r="D114" s="80" t="s">
        <v>1863</v>
      </c>
      <c r="E114" s="80"/>
      <c r="F114" s="80" t="s">
        <v>536</v>
      </c>
      <c r="G114" s="106">
        <v>42326</v>
      </c>
      <c r="H114" s="80" t="s">
        <v>169</v>
      </c>
      <c r="I114" s="87">
        <v>10.989999999999998</v>
      </c>
      <c r="J114" s="93" t="s">
        <v>173</v>
      </c>
      <c r="K114" s="94">
        <v>3.4000000000000002E-2</v>
      </c>
      <c r="L114" s="94">
        <v>2.1299999999999999E-2</v>
      </c>
      <c r="M114" s="87">
        <v>25095.19</v>
      </c>
      <c r="N114" s="89">
        <v>115.51</v>
      </c>
      <c r="O114" s="87">
        <v>28.987449999999999</v>
      </c>
      <c r="P114" s="88">
        <f t="shared" si="2"/>
        <v>2.7729323505395949E-4</v>
      </c>
      <c r="Q114" s="88">
        <f>O114/'סכום נכסי הקרן'!$C$42</f>
        <v>7.9485779562333505E-6</v>
      </c>
    </row>
    <row r="115" spans="2:17" s="134" customFormat="1">
      <c r="B115" s="142" t="s">
        <v>1956</v>
      </c>
      <c r="C115" s="93" t="s">
        <v>1781</v>
      </c>
      <c r="D115" s="80" t="s">
        <v>1864</v>
      </c>
      <c r="E115" s="80"/>
      <c r="F115" s="80" t="s">
        <v>536</v>
      </c>
      <c r="G115" s="106">
        <v>42606</v>
      </c>
      <c r="H115" s="80" t="s">
        <v>169</v>
      </c>
      <c r="I115" s="87">
        <v>10.89</v>
      </c>
      <c r="J115" s="93" t="s">
        <v>173</v>
      </c>
      <c r="K115" s="94">
        <v>3.4000000000000002E-2</v>
      </c>
      <c r="L115" s="94">
        <v>2.3899999999999998E-2</v>
      </c>
      <c r="M115" s="87">
        <v>105557.32</v>
      </c>
      <c r="N115" s="89">
        <v>112.34</v>
      </c>
      <c r="O115" s="87">
        <v>118.5831</v>
      </c>
      <c r="P115" s="88">
        <f t="shared" si="2"/>
        <v>1.1343630233679467E-3</v>
      </c>
      <c r="Q115" s="88">
        <f>O115/'סכום נכסי הקרן'!$C$42</f>
        <v>3.2516382594599216E-5</v>
      </c>
    </row>
    <row r="116" spans="2:17" s="134" customFormat="1">
      <c r="B116" s="142" t="s">
        <v>1956</v>
      </c>
      <c r="C116" s="93" t="s">
        <v>1781</v>
      </c>
      <c r="D116" s="80" t="s">
        <v>1865</v>
      </c>
      <c r="E116" s="80"/>
      <c r="F116" s="80" t="s">
        <v>536</v>
      </c>
      <c r="G116" s="106">
        <v>42648</v>
      </c>
      <c r="H116" s="80" t="s">
        <v>169</v>
      </c>
      <c r="I116" s="87">
        <v>10.91</v>
      </c>
      <c r="J116" s="93" t="s">
        <v>173</v>
      </c>
      <c r="K116" s="94">
        <v>3.4000000000000002E-2</v>
      </c>
      <c r="L116" s="94">
        <v>2.35E-2</v>
      </c>
      <c r="M116" s="87">
        <v>96828.33</v>
      </c>
      <c r="N116" s="89">
        <v>112.85</v>
      </c>
      <c r="O116" s="87">
        <v>109.27077</v>
      </c>
      <c r="P116" s="88">
        <f t="shared" si="2"/>
        <v>1.0452815032069792E-3</v>
      </c>
      <c r="Q116" s="88">
        <f>O116/'סכום נכסי הקרן'!$C$42</f>
        <v>2.9962871300602311E-5</v>
      </c>
    </row>
    <row r="117" spans="2:17" s="134" customFormat="1">
      <c r="B117" s="142" t="s">
        <v>1956</v>
      </c>
      <c r="C117" s="93" t="s">
        <v>1781</v>
      </c>
      <c r="D117" s="80" t="s">
        <v>1866</v>
      </c>
      <c r="E117" s="80"/>
      <c r="F117" s="80" t="s">
        <v>536</v>
      </c>
      <c r="G117" s="106">
        <v>42718</v>
      </c>
      <c r="H117" s="80" t="s">
        <v>169</v>
      </c>
      <c r="I117" s="87">
        <v>10.86</v>
      </c>
      <c r="J117" s="93" t="s">
        <v>173</v>
      </c>
      <c r="K117" s="94">
        <v>3.4000000000000002E-2</v>
      </c>
      <c r="L117" s="94">
        <v>2.46E-2</v>
      </c>
      <c r="M117" s="87">
        <v>67651.520000000004</v>
      </c>
      <c r="N117" s="89">
        <v>111.51</v>
      </c>
      <c r="O117" s="87">
        <v>75.438210000000012</v>
      </c>
      <c r="P117" s="88">
        <f t="shared" si="2"/>
        <v>7.2164006484116278E-4</v>
      </c>
      <c r="Q117" s="88">
        <f>O117/'סכום נכסי הקרן'!$C$42</f>
        <v>2.0685727549808708E-5</v>
      </c>
    </row>
    <row r="118" spans="2:17" s="134" customFormat="1">
      <c r="B118" s="142" t="s">
        <v>1956</v>
      </c>
      <c r="C118" s="93" t="s">
        <v>1781</v>
      </c>
      <c r="D118" s="80" t="s">
        <v>1867</v>
      </c>
      <c r="E118" s="80"/>
      <c r="F118" s="80" t="s">
        <v>536</v>
      </c>
      <c r="G118" s="106">
        <v>42900</v>
      </c>
      <c r="H118" s="80" t="s">
        <v>169</v>
      </c>
      <c r="I118" s="87">
        <v>10.540000000000001</v>
      </c>
      <c r="J118" s="93" t="s">
        <v>173</v>
      </c>
      <c r="K118" s="94">
        <v>3.4000000000000002E-2</v>
      </c>
      <c r="L118" s="94">
        <v>3.2899999999999999E-2</v>
      </c>
      <c r="M118" s="87">
        <v>80135.8</v>
      </c>
      <c r="N118" s="89">
        <v>102.35</v>
      </c>
      <c r="O118" s="87">
        <v>82.018990000000002</v>
      </c>
      <c r="P118" s="88">
        <f t="shared" si="2"/>
        <v>7.8459164476207312E-4</v>
      </c>
      <c r="Q118" s="88">
        <f>O118/'סכום נכסי הקרן'!$C$42</f>
        <v>2.2490227181298238E-5</v>
      </c>
    </row>
    <row r="119" spans="2:17" s="134" customFormat="1">
      <c r="B119" s="142" t="s">
        <v>1956</v>
      </c>
      <c r="C119" s="93" t="s">
        <v>1781</v>
      </c>
      <c r="D119" s="80" t="s">
        <v>1868</v>
      </c>
      <c r="E119" s="80"/>
      <c r="F119" s="80" t="s">
        <v>536</v>
      </c>
      <c r="G119" s="106">
        <v>43075</v>
      </c>
      <c r="H119" s="80" t="s">
        <v>169</v>
      </c>
      <c r="I119" s="87">
        <v>10.390000000000002</v>
      </c>
      <c r="J119" s="93" t="s">
        <v>173</v>
      </c>
      <c r="K119" s="94">
        <v>3.4000000000000002E-2</v>
      </c>
      <c r="L119" s="94">
        <v>3.6600000000000001E-2</v>
      </c>
      <c r="M119" s="87">
        <v>49724.71</v>
      </c>
      <c r="N119" s="89">
        <v>98.55</v>
      </c>
      <c r="O119" s="87">
        <v>49.003709999999998</v>
      </c>
      <c r="P119" s="88">
        <f t="shared" si="2"/>
        <v>4.6876828681191568E-4</v>
      </c>
      <c r="Q119" s="88">
        <f>O119/'סכום נכסי הקרן'!$C$42</f>
        <v>1.3437187785736648E-5</v>
      </c>
    </row>
    <row r="120" spans="2:17" s="134" customFormat="1">
      <c r="B120" s="142" t="s">
        <v>1956</v>
      </c>
      <c r="C120" s="93" t="s">
        <v>1781</v>
      </c>
      <c r="D120" s="80" t="s">
        <v>1869</v>
      </c>
      <c r="E120" s="80"/>
      <c r="F120" s="80" t="s">
        <v>536</v>
      </c>
      <c r="G120" s="106">
        <v>42326</v>
      </c>
      <c r="H120" s="80" t="s">
        <v>169</v>
      </c>
      <c r="I120" s="87">
        <v>10.979999999999997</v>
      </c>
      <c r="J120" s="93" t="s">
        <v>173</v>
      </c>
      <c r="K120" s="94">
        <v>3.4000000000000002E-2</v>
      </c>
      <c r="L120" s="94">
        <v>2.1599999999999998E-2</v>
      </c>
      <c r="M120" s="87">
        <v>55857.01</v>
      </c>
      <c r="N120" s="89">
        <v>115.14</v>
      </c>
      <c r="O120" s="87">
        <v>64.313760000000002</v>
      </c>
      <c r="P120" s="88">
        <f t="shared" si="2"/>
        <v>6.1522384924800008E-4</v>
      </c>
      <c r="Q120" s="88">
        <f>O120/'סכום נכסי הקרן'!$C$42</f>
        <v>1.7635319250864846E-5</v>
      </c>
    </row>
    <row r="121" spans="2:17" s="134" customFormat="1">
      <c r="B121" s="142" t="s">
        <v>1956</v>
      </c>
      <c r="C121" s="93" t="s">
        <v>1781</v>
      </c>
      <c r="D121" s="80" t="s">
        <v>1870</v>
      </c>
      <c r="E121" s="80"/>
      <c r="F121" s="80" t="s">
        <v>536</v>
      </c>
      <c r="G121" s="106">
        <v>42606</v>
      </c>
      <c r="H121" s="80" t="s">
        <v>169</v>
      </c>
      <c r="I121" s="87">
        <v>10.899999999999999</v>
      </c>
      <c r="J121" s="93" t="s">
        <v>173</v>
      </c>
      <c r="K121" s="94">
        <v>3.4000000000000002E-2</v>
      </c>
      <c r="L121" s="94">
        <v>2.3700000000000002E-2</v>
      </c>
      <c r="M121" s="87">
        <v>234950.11</v>
      </c>
      <c r="N121" s="89">
        <v>112.61</v>
      </c>
      <c r="O121" s="87">
        <v>264.57731000000001</v>
      </c>
      <c r="P121" s="88">
        <f t="shared" si="2"/>
        <v>2.5309400520492254E-3</v>
      </c>
      <c r="Q121" s="88">
        <f>O121/'סכום נכסי הקרן'!$C$42</f>
        <v>7.2549098799153347E-5</v>
      </c>
    </row>
    <row r="122" spans="2:17" s="134" customFormat="1">
      <c r="B122" s="142" t="s">
        <v>1956</v>
      </c>
      <c r="C122" s="93" t="s">
        <v>1781</v>
      </c>
      <c r="D122" s="80" t="s">
        <v>1871</v>
      </c>
      <c r="E122" s="80"/>
      <c r="F122" s="80" t="s">
        <v>536</v>
      </c>
      <c r="G122" s="106">
        <v>42648</v>
      </c>
      <c r="H122" s="80" t="s">
        <v>169</v>
      </c>
      <c r="I122" s="87">
        <v>10.909999999999998</v>
      </c>
      <c r="J122" s="93" t="s">
        <v>173</v>
      </c>
      <c r="K122" s="94">
        <v>3.4000000000000002E-2</v>
      </c>
      <c r="L122" s="94">
        <v>2.35E-2</v>
      </c>
      <c r="M122" s="87">
        <v>215521.08</v>
      </c>
      <c r="N122" s="89">
        <v>112.89</v>
      </c>
      <c r="O122" s="87">
        <v>243.30175</v>
      </c>
      <c r="P122" s="88">
        <f t="shared" si="2"/>
        <v>2.3274185674072639E-3</v>
      </c>
      <c r="Q122" s="88">
        <f>O122/'סכום נכסי הקרן'!$C$42</f>
        <v>6.6715179388424905E-5</v>
      </c>
    </row>
    <row r="123" spans="2:17" s="134" customFormat="1">
      <c r="B123" s="142" t="s">
        <v>1956</v>
      </c>
      <c r="C123" s="93" t="s">
        <v>1781</v>
      </c>
      <c r="D123" s="80" t="s">
        <v>1872</v>
      </c>
      <c r="E123" s="80"/>
      <c r="F123" s="80" t="s">
        <v>536</v>
      </c>
      <c r="G123" s="106">
        <v>42718</v>
      </c>
      <c r="H123" s="80" t="s">
        <v>169</v>
      </c>
      <c r="I123" s="87">
        <v>10.88</v>
      </c>
      <c r="J123" s="93" t="s">
        <v>173</v>
      </c>
      <c r="K123" s="94">
        <v>3.4000000000000002E-2</v>
      </c>
      <c r="L123" s="94">
        <v>2.4200000000000003E-2</v>
      </c>
      <c r="M123" s="87">
        <v>150579.16</v>
      </c>
      <c r="N123" s="89">
        <v>111.98</v>
      </c>
      <c r="O123" s="87">
        <v>168.61855</v>
      </c>
      <c r="P123" s="88">
        <f t="shared" si="2"/>
        <v>1.6130009096904979E-3</v>
      </c>
      <c r="Q123" s="88">
        <f>O123/'סכום נכסי הקרן'!$C$42</f>
        <v>4.623648128904167E-5</v>
      </c>
    </row>
    <row r="124" spans="2:17" s="134" customFormat="1">
      <c r="B124" s="142" t="s">
        <v>1956</v>
      </c>
      <c r="C124" s="93" t="s">
        <v>1781</v>
      </c>
      <c r="D124" s="80" t="s">
        <v>1873</v>
      </c>
      <c r="E124" s="80"/>
      <c r="F124" s="80" t="s">
        <v>536</v>
      </c>
      <c r="G124" s="106">
        <v>42900</v>
      </c>
      <c r="H124" s="80" t="s">
        <v>169</v>
      </c>
      <c r="I124" s="87">
        <v>10.549999999999999</v>
      </c>
      <c r="J124" s="93" t="s">
        <v>173</v>
      </c>
      <c r="K124" s="94">
        <v>3.4000000000000002E-2</v>
      </c>
      <c r="L124" s="94">
        <v>3.2199999999999999E-2</v>
      </c>
      <c r="M124" s="87">
        <v>178366.73</v>
      </c>
      <c r="N124" s="89">
        <v>103.01</v>
      </c>
      <c r="O124" s="87">
        <v>183.73557</v>
      </c>
      <c r="P124" s="88">
        <f t="shared" si="2"/>
        <v>1.7576099518854962E-3</v>
      </c>
      <c r="Q124" s="88">
        <f>O124/'סכום נכסי הקרן'!$C$42</f>
        <v>5.038168246872249E-5</v>
      </c>
    </row>
    <row r="125" spans="2:17" s="134" customFormat="1">
      <c r="B125" s="142" t="s">
        <v>1956</v>
      </c>
      <c r="C125" s="93" t="s">
        <v>1781</v>
      </c>
      <c r="D125" s="80" t="s">
        <v>1874</v>
      </c>
      <c r="E125" s="80"/>
      <c r="F125" s="80" t="s">
        <v>536</v>
      </c>
      <c r="G125" s="106">
        <v>43075</v>
      </c>
      <c r="H125" s="80" t="s">
        <v>169</v>
      </c>
      <c r="I125" s="87">
        <v>10.41</v>
      </c>
      <c r="J125" s="93" t="s">
        <v>173</v>
      </c>
      <c r="K125" s="94">
        <v>3.4000000000000002E-2</v>
      </c>
      <c r="L125" s="94">
        <v>3.61E-2</v>
      </c>
      <c r="M125" s="87">
        <v>110677.57</v>
      </c>
      <c r="N125" s="89">
        <v>99.05</v>
      </c>
      <c r="O125" s="87">
        <v>109.62613</v>
      </c>
      <c r="P125" s="88">
        <f t="shared" si="2"/>
        <v>1.0486808682428404E-3</v>
      </c>
      <c r="Q125" s="88">
        <f>O125/'סכום נכסי הקרן'!$C$42</f>
        <v>3.0060313699382721E-5</v>
      </c>
    </row>
    <row r="126" spans="2:17" s="134" customFormat="1">
      <c r="B126" s="142" t="s">
        <v>1957</v>
      </c>
      <c r="C126" s="93" t="s">
        <v>1781</v>
      </c>
      <c r="D126" s="80">
        <v>4180</v>
      </c>
      <c r="E126" s="80"/>
      <c r="F126" s="80" t="s">
        <v>1852</v>
      </c>
      <c r="G126" s="106">
        <v>42082</v>
      </c>
      <c r="H126" s="80" t="s">
        <v>1766</v>
      </c>
      <c r="I126" s="87">
        <v>1.69</v>
      </c>
      <c r="J126" s="93" t="s">
        <v>172</v>
      </c>
      <c r="K126" s="94">
        <v>6.2100000000000002E-2</v>
      </c>
      <c r="L126" s="94">
        <v>5.79E-2</v>
      </c>
      <c r="M126" s="87">
        <v>96445.13</v>
      </c>
      <c r="N126" s="89">
        <v>101.46</v>
      </c>
      <c r="O126" s="87">
        <v>343.85624999999999</v>
      </c>
      <c r="P126" s="88">
        <f t="shared" si="2"/>
        <v>3.2893204457799174E-3</v>
      </c>
      <c r="Q126" s="88">
        <f>O126/'סכום נכסי הקרן'!$C$42</f>
        <v>9.4287983553678024E-5</v>
      </c>
    </row>
    <row r="127" spans="2:17" s="134" customFormat="1">
      <c r="B127" s="142" t="s">
        <v>1957</v>
      </c>
      <c r="C127" s="93" t="s">
        <v>1781</v>
      </c>
      <c r="D127" s="80" t="s">
        <v>1875</v>
      </c>
      <c r="E127" s="80"/>
      <c r="F127" s="80" t="s">
        <v>1852</v>
      </c>
      <c r="G127" s="106">
        <v>43166</v>
      </c>
      <c r="H127" s="80" t="s">
        <v>1766</v>
      </c>
      <c r="I127" s="87">
        <v>3.0000000000000002E-2</v>
      </c>
      <c r="J127" s="93" t="s">
        <v>172</v>
      </c>
      <c r="K127" s="94">
        <v>3.9100000000000003E-2</v>
      </c>
      <c r="L127" s="94">
        <v>4.4799999999999993E-2</v>
      </c>
      <c r="M127" s="87">
        <v>124594.18</v>
      </c>
      <c r="N127" s="89">
        <v>100.25</v>
      </c>
      <c r="O127" s="87">
        <v>438.91847999999999</v>
      </c>
      <c r="P127" s="88">
        <f t="shared" si="2"/>
        <v>4.1986834041685839E-3</v>
      </c>
      <c r="Q127" s="88">
        <f>O127/'סכום נכסי הקרן'!$C$42</f>
        <v>1.2035476575936996E-4</v>
      </c>
    </row>
    <row r="128" spans="2:17" s="134" customFormat="1">
      <c r="B128" s="142" t="s">
        <v>1957</v>
      </c>
      <c r="C128" s="93" t="s">
        <v>1781</v>
      </c>
      <c r="D128" s="80" t="s">
        <v>1876</v>
      </c>
      <c r="E128" s="80"/>
      <c r="F128" s="80" t="s">
        <v>1852</v>
      </c>
      <c r="G128" s="106">
        <v>43178</v>
      </c>
      <c r="H128" s="80" t="s">
        <v>1766</v>
      </c>
      <c r="I128" s="87">
        <v>5.000000000000001E-2</v>
      </c>
      <c r="J128" s="93" t="s">
        <v>172</v>
      </c>
      <c r="K128" s="94">
        <v>3.9100000000000003E-2</v>
      </c>
      <c r="L128" s="94">
        <v>4.24E-2</v>
      </c>
      <c r="M128" s="87">
        <v>37378.25</v>
      </c>
      <c r="N128" s="89">
        <v>100.12</v>
      </c>
      <c r="O128" s="87">
        <v>131.50480999999999</v>
      </c>
      <c r="P128" s="88">
        <f t="shared" si="2"/>
        <v>1.2579717839981193E-3</v>
      </c>
      <c r="Q128" s="88">
        <f>O128/'סכום נכסי הקרן'!$C$42</f>
        <v>3.6059613174137599E-5</v>
      </c>
    </row>
    <row r="129" spans="2:17" s="134" customFormat="1">
      <c r="B129" s="142" t="s">
        <v>1957</v>
      </c>
      <c r="C129" s="93" t="s">
        <v>1781</v>
      </c>
      <c r="D129" s="80">
        <v>4179</v>
      </c>
      <c r="E129" s="80"/>
      <c r="F129" s="80" t="s">
        <v>1852</v>
      </c>
      <c r="G129" s="106">
        <v>42082</v>
      </c>
      <c r="H129" s="80" t="s">
        <v>1766</v>
      </c>
      <c r="I129" s="87">
        <v>1.7299999999999998</v>
      </c>
      <c r="J129" s="93" t="s">
        <v>174</v>
      </c>
      <c r="K129" s="94">
        <v>0</v>
      </c>
      <c r="L129" s="94">
        <v>3.1799999999999995E-2</v>
      </c>
      <c r="M129" s="87">
        <v>91348.34</v>
      </c>
      <c r="N129" s="89">
        <v>101.42</v>
      </c>
      <c r="O129" s="87">
        <v>401.04376000000002</v>
      </c>
      <c r="P129" s="88">
        <f t="shared" si="2"/>
        <v>3.8363747624783734E-3</v>
      </c>
      <c r="Q129" s="88">
        <f>O129/'סכום נכסי הקרן'!$C$42</f>
        <v>1.0996923117490287E-4</v>
      </c>
    </row>
    <row r="130" spans="2:17" s="134" customFormat="1">
      <c r="B130" s="86" t="s">
        <v>1958</v>
      </c>
      <c r="C130" s="93" t="s">
        <v>1781</v>
      </c>
      <c r="D130" s="80" t="s">
        <v>1877</v>
      </c>
      <c r="E130" s="80"/>
      <c r="F130" s="80" t="s">
        <v>536</v>
      </c>
      <c r="G130" s="106">
        <v>43138</v>
      </c>
      <c r="H130" s="80" t="s">
        <v>169</v>
      </c>
      <c r="I130" s="87">
        <v>0.02</v>
      </c>
      <c r="J130" s="93" t="s">
        <v>173</v>
      </c>
      <c r="K130" s="94">
        <v>2.6000000000000002E-2</v>
      </c>
      <c r="L130" s="94">
        <v>5.8900000000000008E-2</v>
      </c>
      <c r="M130" s="87">
        <v>19464.79</v>
      </c>
      <c r="N130" s="89">
        <v>100.31</v>
      </c>
      <c r="O130" s="87">
        <v>19.52514</v>
      </c>
      <c r="P130" s="88">
        <f t="shared" si="2"/>
        <v>1.8677700989502241E-4</v>
      </c>
      <c r="Q130" s="88">
        <f>O130/'סכום נכסי הקרן'!$C$42</f>
        <v>5.3539410122784187E-6</v>
      </c>
    </row>
    <row r="131" spans="2:17" s="134" customFormat="1">
      <c r="B131" s="86" t="s">
        <v>1958</v>
      </c>
      <c r="C131" s="93" t="s">
        <v>1781</v>
      </c>
      <c r="D131" s="80" t="s">
        <v>1878</v>
      </c>
      <c r="E131" s="80"/>
      <c r="F131" s="80" t="s">
        <v>536</v>
      </c>
      <c r="G131" s="106">
        <v>43138</v>
      </c>
      <c r="H131" s="80" t="s">
        <v>169</v>
      </c>
      <c r="I131" s="87">
        <v>10.41</v>
      </c>
      <c r="J131" s="93" t="s">
        <v>173</v>
      </c>
      <c r="K131" s="94">
        <v>2.8239999999999998E-2</v>
      </c>
      <c r="L131" s="94">
        <v>3.2000000000000001E-2</v>
      </c>
      <c r="M131" s="87">
        <v>648334.41</v>
      </c>
      <c r="N131" s="89">
        <v>95.22</v>
      </c>
      <c r="O131" s="87">
        <v>617.34402</v>
      </c>
      <c r="P131" s="88">
        <f t="shared" si="2"/>
        <v>5.9054977394360757E-3</v>
      </c>
      <c r="Q131" s="88">
        <f>O131/'סכום נכסי הקרן'!$C$42</f>
        <v>1.6928039785439838E-4</v>
      </c>
    </row>
    <row r="132" spans="2:17" s="134" customFormat="1">
      <c r="B132" s="86" t="s">
        <v>1958</v>
      </c>
      <c r="C132" s="93" t="s">
        <v>1781</v>
      </c>
      <c r="D132" s="80" t="s">
        <v>1879</v>
      </c>
      <c r="E132" s="80"/>
      <c r="F132" s="80" t="s">
        <v>536</v>
      </c>
      <c r="G132" s="106">
        <v>43009</v>
      </c>
      <c r="H132" s="80" t="s">
        <v>169</v>
      </c>
      <c r="I132" s="87">
        <v>4.24</v>
      </c>
      <c r="J132" s="93" t="s">
        <v>173</v>
      </c>
      <c r="K132" s="94">
        <v>0</v>
      </c>
      <c r="L132" s="94">
        <v>0</v>
      </c>
      <c r="M132" s="87">
        <v>1.95</v>
      </c>
      <c r="N132" s="89">
        <v>100</v>
      </c>
      <c r="O132" s="87">
        <v>1.9499999999999999E-3</v>
      </c>
      <c r="P132" s="88">
        <f t="shared" si="2"/>
        <v>1.8653652127221299E-8</v>
      </c>
      <c r="Q132" s="88">
        <f>O132/'סכום נכסי הקרן'!$C$42</f>
        <v>5.3470474342017092E-10</v>
      </c>
    </row>
    <row r="133" spans="2:17" s="134" customFormat="1">
      <c r="B133" s="142" t="s">
        <v>1959</v>
      </c>
      <c r="C133" s="93" t="s">
        <v>1781</v>
      </c>
      <c r="D133" s="80" t="s">
        <v>1880</v>
      </c>
      <c r="E133" s="80"/>
      <c r="F133" s="80" t="s">
        <v>568</v>
      </c>
      <c r="G133" s="106">
        <v>42825</v>
      </c>
      <c r="H133" s="80" t="s">
        <v>169</v>
      </c>
      <c r="I133" s="87">
        <v>7.17</v>
      </c>
      <c r="J133" s="93" t="s">
        <v>173</v>
      </c>
      <c r="K133" s="94">
        <v>2.8999999999999998E-2</v>
      </c>
      <c r="L133" s="94">
        <v>2.4999999999999994E-2</v>
      </c>
      <c r="M133" s="87">
        <v>3521474.55</v>
      </c>
      <c r="N133" s="89">
        <v>104.64</v>
      </c>
      <c r="O133" s="87">
        <v>3684.8708300000003</v>
      </c>
      <c r="P133" s="88">
        <f t="shared" si="2"/>
        <v>3.5249383895674474E-2</v>
      </c>
      <c r="Q133" s="88">
        <f>O133/'סכום נכסי הקרן'!$C$42</f>
        <v>1.0104194418931397E-3</v>
      </c>
    </row>
    <row r="134" spans="2:17" s="134" customFormat="1">
      <c r="B134" s="142" t="s">
        <v>1960</v>
      </c>
      <c r="C134" s="93" t="s">
        <v>1791</v>
      </c>
      <c r="D134" s="80" t="s">
        <v>1881</v>
      </c>
      <c r="E134" s="80"/>
      <c r="F134" s="80" t="s">
        <v>675</v>
      </c>
      <c r="G134" s="106">
        <v>42372</v>
      </c>
      <c r="H134" s="80" t="s">
        <v>169</v>
      </c>
      <c r="I134" s="87">
        <v>10.68</v>
      </c>
      <c r="J134" s="93" t="s">
        <v>173</v>
      </c>
      <c r="K134" s="94">
        <v>6.7000000000000004E-2</v>
      </c>
      <c r="L134" s="94">
        <v>3.2499999999999994E-2</v>
      </c>
      <c r="M134" s="87">
        <v>937886.81</v>
      </c>
      <c r="N134" s="89">
        <v>139.85</v>
      </c>
      <c r="O134" s="87">
        <v>1311.63473</v>
      </c>
      <c r="P134" s="88">
        <f t="shared" si="2"/>
        <v>1.2547065626359915E-2</v>
      </c>
      <c r="Q134" s="88">
        <f>O134/'סכום נכסי הקרן'!$C$42</f>
        <v>3.5966015987981288E-4</v>
      </c>
    </row>
    <row r="135" spans="2:17" s="134" customFormat="1">
      <c r="B135" s="142" t="s">
        <v>1961</v>
      </c>
      <c r="C135" s="93" t="s">
        <v>1781</v>
      </c>
      <c r="D135" s="80" t="s">
        <v>1882</v>
      </c>
      <c r="E135" s="80"/>
      <c r="F135" s="80" t="s">
        <v>1883</v>
      </c>
      <c r="G135" s="106">
        <v>41529</v>
      </c>
      <c r="H135" s="80" t="s">
        <v>1766</v>
      </c>
      <c r="I135" s="87">
        <v>0</v>
      </c>
      <c r="J135" s="93" t="s">
        <v>173</v>
      </c>
      <c r="K135" s="94">
        <v>0</v>
      </c>
      <c r="L135" s="94">
        <v>0</v>
      </c>
      <c r="M135" s="87">
        <v>1243303.6299999999</v>
      </c>
      <c r="N135" s="89">
        <v>0</v>
      </c>
      <c r="O135" s="87">
        <v>0</v>
      </c>
      <c r="P135" s="88">
        <f t="shared" si="2"/>
        <v>0</v>
      </c>
      <c r="Q135" s="88">
        <f>O135/'סכום נכסי הקרן'!$C$42</f>
        <v>0</v>
      </c>
    </row>
    <row r="136" spans="2:17" s="134" customFormat="1">
      <c r="B136" s="142" t="s">
        <v>1962</v>
      </c>
      <c r="C136" s="93" t="s">
        <v>1781</v>
      </c>
      <c r="D136" s="80" t="s">
        <v>1884</v>
      </c>
      <c r="E136" s="80"/>
      <c r="F136" s="80" t="s">
        <v>1312</v>
      </c>
      <c r="G136" s="106">
        <v>42935</v>
      </c>
      <c r="H136" s="80"/>
      <c r="I136" s="87">
        <v>11.67</v>
      </c>
      <c r="J136" s="93" t="s">
        <v>173</v>
      </c>
      <c r="K136" s="94">
        <v>4.0800000000000003E-2</v>
      </c>
      <c r="L136" s="94">
        <v>3.4799999999999998E-2</v>
      </c>
      <c r="M136" s="87">
        <v>677957.02</v>
      </c>
      <c r="N136" s="89">
        <v>105.13</v>
      </c>
      <c r="O136" s="87">
        <v>712.73618999999997</v>
      </c>
      <c r="P136" s="88">
        <f t="shared" si="2"/>
        <v>6.8180168957646687E-3</v>
      </c>
      <c r="Q136" s="88">
        <f>O136/'סכום נכסי הקרן'!$C$42</f>
        <v>1.95437652102677E-4</v>
      </c>
    </row>
    <row r="137" spans="2:17" s="134" customFormat="1">
      <c r="B137" s="83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7"/>
      <c r="N137" s="89"/>
      <c r="O137" s="80"/>
      <c r="P137" s="88"/>
      <c r="Q137" s="80"/>
    </row>
    <row r="138" spans="2:17" s="134" customFormat="1">
      <c r="B138" s="99" t="s">
        <v>38</v>
      </c>
      <c r="C138" s="82"/>
      <c r="D138" s="82"/>
      <c r="E138" s="82"/>
      <c r="F138" s="82"/>
      <c r="G138" s="82"/>
      <c r="H138" s="82"/>
      <c r="I138" s="90">
        <v>0.86068027477246545</v>
      </c>
      <c r="J138" s="82"/>
      <c r="K138" s="82"/>
      <c r="L138" s="104">
        <v>1.6062555934648289E-2</v>
      </c>
      <c r="M138" s="90"/>
      <c r="N138" s="92"/>
      <c r="O138" s="90">
        <f>SUM(O139:O141)</f>
        <v>863.23059999999987</v>
      </c>
      <c r="P138" s="91">
        <f t="shared" ref="P138:P141" si="3">O138/$O$10</f>
        <v>8.2576427271653929E-3</v>
      </c>
      <c r="Q138" s="91">
        <f>O138/'סכום נכסי הקרן'!$C$42</f>
        <v>2.3670435717202057E-4</v>
      </c>
    </row>
    <row r="139" spans="2:17" s="134" customFormat="1">
      <c r="B139" s="142" t="s">
        <v>1963</v>
      </c>
      <c r="C139" s="93" t="s">
        <v>1791</v>
      </c>
      <c r="D139" s="80">
        <v>4351</v>
      </c>
      <c r="E139" s="80"/>
      <c r="F139" s="80" t="s">
        <v>1852</v>
      </c>
      <c r="G139" s="106">
        <v>42183</v>
      </c>
      <c r="H139" s="80" t="s">
        <v>1766</v>
      </c>
      <c r="I139" s="87">
        <v>1.01</v>
      </c>
      <c r="J139" s="93" t="s">
        <v>173</v>
      </c>
      <c r="K139" s="94">
        <v>3.61E-2</v>
      </c>
      <c r="L139" s="94">
        <v>1.55E-2</v>
      </c>
      <c r="M139" s="87">
        <v>580723.71</v>
      </c>
      <c r="N139" s="89">
        <v>102.12</v>
      </c>
      <c r="O139" s="87">
        <v>593.03506999999991</v>
      </c>
      <c r="P139" s="88">
        <f t="shared" si="3"/>
        <v>5.6729589205242719E-3</v>
      </c>
      <c r="Q139" s="88">
        <f>O139/'סכום נכסי הקרן'!$C$42</f>
        <v>1.6261469997103233E-4</v>
      </c>
    </row>
    <row r="140" spans="2:17" s="134" customFormat="1">
      <c r="B140" s="142" t="s">
        <v>1964</v>
      </c>
      <c r="C140" s="93" t="s">
        <v>1791</v>
      </c>
      <c r="D140" s="80">
        <v>10510</v>
      </c>
      <c r="E140" s="80"/>
      <c r="F140" s="80" t="s">
        <v>1852</v>
      </c>
      <c r="G140" s="106">
        <v>37713</v>
      </c>
      <c r="H140" s="80" t="s">
        <v>1766</v>
      </c>
      <c r="I140" s="87">
        <v>9.9999999999999992E-2</v>
      </c>
      <c r="J140" s="93" t="s">
        <v>173</v>
      </c>
      <c r="K140" s="94">
        <v>4.2500000000000003E-2</v>
      </c>
      <c r="L140" s="94">
        <v>1.4999999999999999E-2</v>
      </c>
      <c r="M140" s="87">
        <v>31340.57</v>
      </c>
      <c r="N140" s="89">
        <v>100.38</v>
      </c>
      <c r="O140" s="87">
        <v>31.45966</v>
      </c>
      <c r="P140" s="88">
        <f t="shared" si="3"/>
        <v>3.0094233522085065E-4</v>
      </c>
      <c r="Q140" s="88">
        <f>O140/'סכום נכסי הקרן'!$C$42</f>
        <v>8.6264766299414425E-6</v>
      </c>
    </row>
    <row r="141" spans="2:17" s="134" customFormat="1">
      <c r="B141" s="142" t="s">
        <v>1964</v>
      </c>
      <c r="C141" s="93" t="s">
        <v>1791</v>
      </c>
      <c r="D141" s="80">
        <v>3880</v>
      </c>
      <c r="E141" s="80"/>
      <c r="F141" s="80" t="s">
        <v>1885</v>
      </c>
      <c r="G141" s="106">
        <v>41959</v>
      </c>
      <c r="H141" s="80" t="s">
        <v>1766</v>
      </c>
      <c r="I141" s="87">
        <v>0.59</v>
      </c>
      <c r="J141" s="93" t="s">
        <v>173</v>
      </c>
      <c r="K141" s="94">
        <v>4.4999999999999998E-2</v>
      </c>
      <c r="L141" s="94">
        <v>1.7599999999999998E-2</v>
      </c>
      <c r="M141" s="87">
        <v>234537.64</v>
      </c>
      <c r="N141" s="89">
        <v>101.79</v>
      </c>
      <c r="O141" s="87">
        <v>238.73587000000001</v>
      </c>
      <c r="P141" s="88">
        <f t="shared" si="3"/>
        <v>2.2837414714202706E-3</v>
      </c>
      <c r="Q141" s="88">
        <f>O141/'סכום נכסי הקרן'!$C$42</f>
        <v>6.546318057104681E-5</v>
      </c>
    </row>
    <row r="142" spans="2:17" s="134" customFormat="1">
      <c r="B142" s="83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7"/>
      <c r="N142" s="89"/>
      <c r="O142" s="80"/>
      <c r="P142" s="88"/>
      <c r="Q142" s="80"/>
    </row>
    <row r="143" spans="2:17" s="134" customFormat="1">
      <c r="B143" s="81" t="s">
        <v>41</v>
      </c>
      <c r="C143" s="82"/>
      <c r="D143" s="82"/>
      <c r="E143" s="82"/>
      <c r="F143" s="82"/>
      <c r="G143" s="82"/>
      <c r="H143" s="82"/>
      <c r="I143" s="90">
        <v>5.0584078021293681</v>
      </c>
      <c r="J143" s="82"/>
      <c r="K143" s="82"/>
      <c r="L143" s="104">
        <v>4.7849023799386776E-2</v>
      </c>
      <c r="M143" s="90"/>
      <c r="N143" s="92"/>
      <c r="O143" s="90">
        <f>O144</f>
        <v>13463.648580000001</v>
      </c>
      <c r="P143" s="91">
        <f t="shared" ref="P143:P156" si="4">O143/$O$10</f>
        <v>0.12879293178178311</v>
      </c>
      <c r="Q143" s="91">
        <f>O143/'סכום נכסי הקרן'!$C$42</f>
        <v>3.691834235624743E-3</v>
      </c>
    </row>
    <row r="144" spans="2:17" s="134" customFormat="1">
      <c r="B144" s="99" t="s">
        <v>39</v>
      </c>
      <c r="C144" s="82"/>
      <c r="D144" s="82"/>
      <c r="E144" s="82"/>
      <c r="F144" s="82"/>
      <c r="G144" s="82"/>
      <c r="H144" s="82"/>
      <c r="I144" s="90">
        <v>5.0584078021293681</v>
      </c>
      <c r="J144" s="82"/>
      <c r="K144" s="82"/>
      <c r="L144" s="104">
        <v>4.7849023799386776E-2</v>
      </c>
      <c r="M144" s="90"/>
      <c r="N144" s="92"/>
      <c r="O144" s="90">
        <f>SUM(O145:O156)</f>
        <v>13463.648580000001</v>
      </c>
      <c r="P144" s="91">
        <f t="shared" si="4"/>
        <v>0.12879293178178311</v>
      </c>
      <c r="Q144" s="91">
        <f>O144/'סכום נכסי הקרן'!$C$42</f>
        <v>3.691834235624743E-3</v>
      </c>
    </row>
    <row r="145" spans="2:17" s="134" customFormat="1">
      <c r="B145" s="142" t="s">
        <v>1965</v>
      </c>
      <c r="C145" s="93" t="s">
        <v>1781</v>
      </c>
      <c r="D145" s="80"/>
      <c r="E145" s="80"/>
      <c r="F145" s="80" t="s">
        <v>1568</v>
      </c>
      <c r="G145" s="106">
        <v>42354</v>
      </c>
      <c r="H145" s="80" t="s">
        <v>1886</v>
      </c>
      <c r="I145" s="87">
        <v>6.04</v>
      </c>
      <c r="J145" s="93" t="s">
        <v>172</v>
      </c>
      <c r="K145" s="94">
        <v>5.0199999999999995E-2</v>
      </c>
      <c r="L145" s="94">
        <v>5.0200000000000002E-2</v>
      </c>
      <c r="M145" s="87">
        <v>288771</v>
      </c>
      <c r="N145" s="89">
        <v>101.55</v>
      </c>
      <c r="O145" s="87">
        <v>1030.46974</v>
      </c>
      <c r="P145" s="88">
        <f t="shared" si="4"/>
        <v>9.8574482346606047E-3</v>
      </c>
      <c r="Q145" s="88">
        <f>O145/'סכום נכסי הקרן'!$C$42</f>
        <v>2.8256259380971807E-4</v>
      </c>
    </row>
    <row r="146" spans="2:17" s="134" customFormat="1">
      <c r="B146" s="86" t="s">
        <v>1966</v>
      </c>
      <c r="C146" s="93" t="s">
        <v>1781</v>
      </c>
      <c r="D146" s="80"/>
      <c r="E146" s="80"/>
      <c r="F146" s="80" t="s">
        <v>1312</v>
      </c>
      <c r="G146" s="106">
        <v>43075</v>
      </c>
      <c r="H146" s="80"/>
      <c r="I146" s="87">
        <v>7.95</v>
      </c>
      <c r="J146" s="93" t="s">
        <v>175</v>
      </c>
      <c r="K146" s="94">
        <v>2.9966E-2</v>
      </c>
      <c r="L146" s="94">
        <v>3.3600000000000005E-2</v>
      </c>
      <c r="M146" s="87">
        <v>710484.82</v>
      </c>
      <c r="N146" s="89">
        <v>99.94</v>
      </c>
      <c r="O146" s="87">
        <v>3510.6713799999998</v>
      </c>
      <c r="P146" s="88">
        <f t="shared" si="4"/>
        <v>3.3582996233595862E-2</v>
      </c>
      <c r="Q146" s="88">
        <f>O146/'סכום נכסי הקרן'!$C$42</f>
        <v>9.6265263562842938E-4</v>
      </c>
    </row>
    <row r="147" spans="2:17" s="134" customFormat="1">
      <c r="B147" s="86" t="s">
        <v>1966</v>
      </c>
      <c r="C147" s="93" t="s">
        <v>1781</v>
      </c>
      <c r="D147" s="80"/>
      <c r="E147" s="80"/>
      <c r="F147" s="80" t="s">
        <v>1312</v>
      </c>
      <c r="G147" s="106">
        <v>43074</v>
      </c>
      <c r="H147" s="80"/>
      <c r="I147" s="87">
        <v>7.8699999999999992</v>
      </c>
      <c r="J147" s="93" t="s">
        <v>175</v>
      </c>
      <c r="K147" s="94">
        <v>2.9966E-2</v>
      </c>
      <c r="L147" s="94">
        <v>3.4499999999999996E-2</v>
      </c>
      <c r="M147" s="87">
        <v>15121.04</v>
      </c>
      <c r="N147" s="89">
        <v>99.94</v>
      </c>
      <c r="O147" s="87">
        <v>74.716549999999998</v>
      </c>
      <c r="P147" s="88">
        <f t="shared" si="4"/>
        <v>7.1473668299801871E-4</v>
      </c>
      <c r="Q147" s="88">
        <f>O147/'סכום נכסי הקרן'!$C$42</f>
        <v>2.0487842921533522E-5</v>
      </c>
    </row>
    <row r="148" spans="2:17" s="134" customFormat="1">
      <c r="B148" s="86" t="s">
        <v>1966</v>
      </c>
      <c r="C148" s="93" t="s">
        <v>1781</v>
      </c>
      <c r="D148" s="80"/>
      <c r="E148" s="80"/>
      <c r="F148" s="80" t="s">
        <v>1312</v>
      </c>
      <c r="G148" s="106">
        <v>43103</v>
      </c>
      <c r="H148" s="80"/>
      <c r="I148" s="87">
        <v>7.87</v>
      </c>
      <c r="J148" s="93" t="s">
        <v>175</v>
      </c>
      <c r="K148" s="94">
        <v>2.9966E-2</v>
      </c>
      <c r="L148" s="94">
        <v>3.4500000000000003E-2</v>
      </c>
      <c r="M148" s="87">
        <v>16120.56</v>
      </c>
      <c r="N148" s="89">
        <v>99.94</v>
      </c>
      <c r="O148" s="87">
        <v>79.655470000000008</v>
      </c>
      <c r="P148" s="88">
        <f t="shared" si="4"/>
        <v>7.6198227046682691E-4</v>
      </c>
      <c r="Q148" s="88">
        <f>O148/'סכום נכסי הקרן'!$C$42</f>
        <v>2.1842132127365705E-5</v>
      </c>
    </row>
    <row r="149" spans="2:17" s="134" customFormat="1">
      <c r="B149" s="86" t="s">
        <v>1966</v>
      </c>
      <c r="C149" s="93" t="s">
        <v>1781</v>
      </c>
      <c r="D149" s="80"/>
      <c r="E149" s="80"/>
      <c r="F149" s="80" t="s">
        <v>1312</v>
      </c>
      <c r="G149" s="106">
        <v>43164</v>
      </c>
      <c r="H149" s="80"/>
      <c r="I149" s="87">
        <v>7.9199999999999982</v>
      </c>
      <c r="J149" s="93" t="s">
        <v>175</v>
      </c>
      <c r="K149" s="94">
        <v>3.3729000000000002E-2</v>
      </c>
      <c r="L149" s="94">
        <v>3.3700000000000001E-2</v>
      </c>
      <c r="M149" s="87">
        <v>2828.47</v>
      </c>
      <c r="N149" s="89">
        <v>99.94</v>
      </c>
      <c r="O149" s="87">
        <v>13.976120000000002</v>
      </c>
      <c r="P149" s="88">
        <f t="shared" si="4"/>
        <v>1.336952208042565E-4</v>
      </c>
      <c r="Q149" s="88">
        <f>O149/'סכום נכסי הקרן'!$C$42</f>
        <v>3.8323577736459075E-6</v>
      </c>
    </row>
    <row r="150" spans="2:17" s="134" customFormat="1">
      <c r="B150" s="86" t="s">
        <v>1966</v>
      </c>
      <c r="C150" s="93" t="s">
        <v>1781</v>
      </c>
      <c r="D150" s="80"/>
      <c r="E150" s="80"/>
      <c r="F150" s="80" t="s">
        <v>1312</v>
      </c>
      <c r="G150" s="106">
        <v>43180</v>
      </c>
      <c r="H150" s="80"/>
      <c r="I150" s="87">
        <v>7.9200000000000008</v>
      </c>
      <c r="J150" s="93" t="s">
        <v>175</v>
      </c>
      <c r="K150" s="94">
        <v>3.3729000000000002E-2</v>
      </c>
      <c r="L150" s="94">
        <v>3.3700000000000001E-2</v>
      </c>
      <c r="M150" s="87">
        <v>142435.98000000001</v>
      </c>
      <c r="N150" s="89">
        <v>99.94</v>
      </c>
      <c r="O150" s="87">
        <v>703.80944</v>
      </c>
      <c r="P150" s="88">
        <f t="shared" si="4"/>
        <v>6.7326238244176575E-3</v>
      </c>
      <c r="Q150" s="88">
        <f>O150/'סכום נכסי הקרן'!$C$42</f>
        <v>1.9298986975994572E-4</v>
      </c>
    </row>
    <row r="151" spans="2:17" s="134" customFormat="1">
      <c r="B151" s="86" t="s">
        <v>1967</v>
      </c>
      <c r="C151" s="93" t="s">
        <v>1781</v>
      </c>
      <c r="D151" s="80"/>
      <c r="E151" s="80"/>
      <c r="F151" s="80" t="s">
        <v>1312</v>
      </c>
      <c r="G151" s="106">
        <v>43051</v>
      </c>
      <c r="H151" s="80"/>
      <c r="I151" s="87">
        <v>3.87</v>
      </c>
      <c r="J151" s="93" t="s">
        <v>172</v>
      </c>
      <c r="K151" s="94">
        <v>4.3830999999999995E-2</v>
      </c>
      <c r="L151" s="94">
        <v>4.8000000000000001E-2</v>
      </c>
      <c r="M151" s="87">
        <v>772578.27</v>
      </c>
      <c r="N151" s="89">
        <v>99.04</v>
      </c>
      <c r="O151" s="87">
        <v>2688.7774800000002</v>
      </c>
      <c r="P151" s="88">
        <f t="shared" si="4"/>
        <v>2.572077936380858E-2</v>
      </c>
      <c r="Q151" s="88">
        <f>O151/'סכום נכסי הקרן'!$C$42</f>
        <v>7.3728311413196607E-4</v>
      </c>
    </row>
    <row r="152" spans="2:17" s="134" customFormat="1">
      <c r="B152" s="86" t="s">
        <v>1968</v>
      </c>
      <c r="C152" s="93" t="s">
        <v>1781</v>
      </c>
      <c r="D152" s="80"/>
      <c r="E152" s="80"/>
      <c r="F152" s="80" t="s">
        <v>1312</v>
      </c>
      <c r="G152" s="106">
        <v>43053</v>
      </c>
      <c r="H152" s="80"/>
      <c r="I152" s="87">
        <v>3.41</v>
      </c>
      <c r="J152" s="93" t="s">
        <v>172</v>
      </c>
      <c r="K152" s="94">
        <v>5.398E-2</v>
      </c>
      <c r="L152" s="94">
        <v>5.8400000000000001E-2</v>
      </c>
      <c r="M152" s="87">
        <v>360961.76</v>
      </c>
      <c r="N152" s="89">
        <v>100.07</v>
      </c>
      <c r="O152" s="87">
        <v>1269.30754</v>
      </c>
      <c r="P152" s="88">
        <f t="shared" si="4"/>
        <v>1.2142164765958479E-2</v>
      </c>
      <c r="Q152" s="88">
        <f>O152/'סכום נכסי הקרן'!$C$42</f>
        <v>3.4805372435742991E-4</v>
      </c>
    </row>
    <row r="153" spans="2:17" s="134" customFormat="1">
      <c r="B153" s="86" t="s">
        <v>1968</v>
      </c>
      <c r="C153" s="93" t="s">
        <v>1781</v>
      </c>
      <c r="D153" s="80"/>
      <c r="E153" s="80"/>
      <c r="F153" s="80" t="s">
        <v>1312</v>
      </c>
      <c r="G153" s="106">
        <v>43051</v>
      </c>
      <c r="H153" s="80"/>
      <c r="I153" s="87">
        <v>3.7899999999999996</v>
      </c>
      <c r="J153" s="93" t="s">
        <v>172</v>
      </c>
      <c r="K153" s="94">
        <v>7.6479999999999992E-2</v>
      </c>
      <c r="L153" s="94">
        <v>7.8299999999999995E-2</v>
      </c>
      <c r="M153" s="87">
        <v>120320.59</v>
      </c>
      <c r="N153" s="89">
        <v>101.66</v>
      </c>
      <c r="O153" s="87">
        <v>429.82514000000003</v>
      </c>
      <c r="P153" s="88">
        <f t="shared" si="4"/>
        <v>4.1116967369713812E-3</v>
      </c>
      <c r="Q153" s="88">
        <f>O153/'סכום נכסי הקרן'!$C$42</f>
        <v>1.1786130317909696E-4</v>
      </c>
    </row>
    <row r="154" spans="2:17" s="134" customFormat="1">
      <c r="B154" s="86" t="s">
        <v>1969</v>
      </c>
      <c r="C154" s="93" t="s">
        <v>1781</v>
      </c>
      <c r="D154" s="80"/>
      <c r="E154" s="80"/>
      <c r="F154" s="80" t="s">
        <v>1312</v>
      </c>
      <c r="G154" s="106">
        <v>42887</v>
      </c>
      <c r="H154" s="80"/>
      <c r="I154" s="87">
        <v>3.3600000000000003</v>
      </c>
      <c r="J154" s="93" t="s">
        <v>172</v>
      </c>
      <c r="K154" s="94">
        <v>5.2400000000000002E-2</v>
      </c>
      <c r="L154" s="94">
        <v>6.0499999999999998E-2</v>
      </c>
      <c r="M154" s="87">
        <v>386759.29</v>
      </c>
      <c r="N154" s="89">
        <v>99.47</v>
      </c>
      <c r="O154" s="87">
        <v>1351.86905</v>
      </c>
      <c r="P154" s="88">
        <f t="shared" si="4"/>
        <v>1.2931946143721609E-2</v>
      </c>
      <c r="Q154" s="88">
        <f>O154/'סכום נכסי הקרן'!$C$42</f>
        <v>3.7069271462457446E-4</v>
      </c>
    </row>
    <row r="155" spans="2:17" s="134" customFormat="1">
      <c r="B155" s="86" t="s">
        <v>1969</v>
      </c>
      <c r="C155" s="93" t="s">
        <v>1781</v>
      </c>
      <c r="D155" s="80"/>
      <c r="E155" s="80"/>
      <c r="F155" s="80" t="s">
        <v>1312</v>
      </c>
      <c r="G155" s="106">
        <v>42887</v>
      </c>
      <c r="H155" s="80"/>
      <c r="I155" s="87">
        <v>3.42</v>
      </c>
      <c r="J155" s="93" t="s">
        <v>172</v>
      </c>
      <c r="K155" s="94">
        <v>4.9141999999999998E-2</v>
      </c>
      <c r="L155" s="94">
        <v>5.5E-2</v>
      </c>
      <c r="M155" s="87">
        <v>164267.03</v>
      </c>
      <c r="N155" s="89">
        <v>99.47</v>
      </c>
      <c r="O155" s="87">
        <v>574.17502000000002</v>
      </c>
      <c r="P155" s="88">
        <f t="shared" si="4"/>
        <v>5.4925441452411961E-3</v>
      </c>
      <c r="Q155" s="88">
        <f>O155/'סכום נכסי הקרן'!$C$42</f>
        <v>1.5744313166531873E-4</v>
      </c>
    </row>
    <row r="156" spans="2:17" s="134" customFormat="1">
      <c r="B156" s="86" t="s">
        <v>1970</v>
      </c>
      <c r="C156" s="93" t="s">
        <v>1781</v>
      </c>
      <c r="D156" s="80"/>
      <c r="E156" s="80"/>
      <c r="F156" s="80" t="s">
        <v>1312</v>
      </c>
      <c r="G156" s="106">
        <v>42592</v>
      </c>
      <c r="H156" s="80"/>
      <c r="I156" s="87">
        <v>2.4200000000000004</v>
      </c>
      <c r="J156" s="93" t="s">
        <v>172</v>
      </c>
      <c r="K156" s="94">
        <v>4.9160000000000002E-2</v>
      </c>
      <c r="L156" s="94">
        <v>5.4600000000000003E-2</v>
      </c>
      <c r="M156" s="87">
        <v>495822.27</v>
      </c>
      <c r="N156" s="89">
        <v>99.66</v>
      </c>
      <c r="O156" s="87">
        <v>1736.3956499999999</v>
      </c>
      <c r="P156" s="88">
        <f t="shared" si="4"/>
        <v>1.6610318159138621E-2</v>
      </c>
      <c r="Q156" s="88">
        <f>O156/'סכום נכסי הקרן'!$C$42</f>
        <v>4.7613281564571838E-4</v>
      </c>
    </row>
    <row r="157" spans="2:17" s="134" customFormat="1">
      <c r="B157" s="135"/>
      <c r="C157" s="135"/>
      <c r="D157" s="135"/>
      <c r="E157" s="135"/>
    </row>
    <row r="158" spans="2:17" s="134" customFormat="1">
      <c r="B158" s="135"/>
      <c r="C158" s="135"/>
      <c r="D158" s="135"/>
      <c r="E158" s="135"/>
    </row>
    <row r="159" spans="2:17" s="134" customFormat="1">
      <c r="B159" s="135"/>
      <c r="C159" s="135"/>
      <c r="D159" s="135"/>
      <c r="E159" s="135"/>
    </row>
    <row r="160" spans="2:17" s="134" customFormat="1">
      <c r="B160" s="138" t="s">
        <v>263</v>
      </c>
      <c r="C160" s="135"/>
      <c r="D160" s="135"/>
      <c r="E160" s="135"/>
    </row>
    <row r="161" spans="2:5" s="134" customFormat="1">
      <c r="B161" s="138" t="s">
        <v>121</v>
      </c>
      <c r="C161" s="135"/>
      <c r="D161" s="135"/>
      <c r="E161" s="135"/>
    </row>
    <row r="162" spans="2:5" s="134" customFormat="1">
      <c r="B162" s="138" t="s">
        <v>246</v>
      </c>
      <c r="C162" s="135"/>
      <c r="D162" s="135"/>
      <c r="E162" s="135"/>
    </row>
    <row r="163" spans="2:5">
      <c r="B163" s="95" t="s">
        <v>254</v>
      </c>
    </row>
  </sheetData>
  <sheetProtection sheet="1" objects="1" scenarios="1"/>
  <mergeCells count="1">
    <mergeCell ref="B6:Q6"/>
  </mergeCells>
  <phoneticPr fontId="6" type="noConversion"/>
  <conditionalFormatting sqref="B137:B138 B142:B144">
    <cfRule type="cellIs" dxfId="154" priority="161" operator="equal">
      <formula>2958465</formula>
    </cfRule>
    <cfRule type="cellIs" dxfId="153" priority="162" operator="equal">
      <formula>"NR3"</formula>
    </cfRule>
    <cfRule type="cellIs" dxfId="152" priority="163" operator="equal">
      <formula>"דירוג פנימי"</formula>
    </cfRule>
  </conditionalFormatting>
  <conditionalFormatting sqref="B137:B138 B142:B144">
    <cfRule type="cellIs" dxfId="151" priority="160" operator="equal">
      <formula>2958465</formula>
    </cfRule>
  </conditionalFormatting>
  <conditionalFormatting sqref="B11:B12 B21:B22">
    <cfRule type="cellIs" dxfId="150" priority="159" operator="equal">
      <formula>"NR3"</formula>
    </cfRule>
  </conditionalFormatting>
  <conditionalFormatting sqref="B13:B20">
    <cfRule type="cellIs" dxfId="149" priority="144" operator="equal">
      <formula>"NR3"</formula>
    </cfRule>
  </conditionalFormatting>
  <conditionalFormatting sqref="B23:B27">
    <cfRule type="cellIs" dxfId="148" priority="143" operator="equal">
      <formula>"NR3"</formula>
    </cfRule>
  </conditionalFormatting>
  <conditionalFormatting sqref="B28:B29">
    <cfRule type="cellIs" dxfId="147" priority="142" operator="equal">
      <formula>"NR3"</formula>
    </cfRule>
  </conditionalFormatting>
  <conditionalFormatting sqref="B30">
    <cfRule type="cellIs" dxfId="146" priority="141" operator="equal">
      <formula>"NR3"</formula>
    </cfRule>
  </conditionalFormatting>
  <conditionalFormatting sqref="B31:B33">
    <cfRule type="cellIs" dxfId="145" priority="140" operator="equal">
      <formula>"NR3"</formula>
    </cfRule>
  </conditionalFormatting>
  <conditionalFormatting sqref="B34:B36">
    <cfRule type="cellIs" dxfId="144" priority="139" operator="equal">
      <formula>"NR3"</formula>
    </cfRule>
  </conditionalFormatting>
  <conditionalFormatting sqref="B37">
    <cfRule type="cellIs" dxfId="143" priority="138" operator="equal">
      <formula>"NR3"</formula>
    </cfRule>
  </conditionalFormatting>
  <conditionalFormatting sqref="B38">
    <cfRule type="cellIs" dxfId="142" priority="137" operator="equal">
      <formula>"NR3"</formula>
    </cfRule>
  </conditionalFormatting>
  <conditionalFormatting sqref="B56:B67">
    <cfRule type="cellIs" dxfId="141" priority="134" operator="equal">
      <formula>2958465</formula>
    </cfRule>
    <cfRule type="cellIs" dxfId="140" priority="135" operator="equal">
      <formula>"NR3"</formula>
    </cfRule>
    <cfRule type="cellIs" dxfId="139" priority="136" operator="equal">
      <formula>"דירוג פנימי"</formula>
    </cfRule>
  </conditionalFormatting>
  <conditionalFormatting sqref="B56:B67">
    <cfRule type="cellIs" dxfId="138" priority="133" operator="equal">
      <formula>2958465</formula>
    </cfRule>
  </conditionalFormatting>
  <conditionalFormatting sqref="B68">
    <cfRule type="cellIs" dxfId="137" priority="130" operator="equal">
      <formula>2958465</formula>
    </cfRule>
    <cfRule type="cellIs" dxfId="136" priority="131" operator="equal">
      <formula>"NR3"</formula>
    </cfRule>
    <cfRule type="cellIs" dxfId="135" priority="132" operator="equal">
      <formula>"דירוג פנימי"</formula>
    </cfRule>
  </conditionalFormatting>
  <conditionalFormatting sqref="B68">
    <cfRule type="cellIs" dxfId="134" priority="129" operator="equal">
      <formula>2958465</formula>
    </cfRule>
  </conditionalFormatting>
  <conditionalFormatting sqref="B69">
    <cfRule type="cellIs" dxfId="133" priority="126" operator="equal">
      <formula>2958465</formula>
    </cfRule>
    <cfRule type="cellIs" dxfId="132" priority="127" operator="equal">
      <formula>"NR3"</formula>
    </cfRule>
    <cfRule type="cellIs" dxfId="131" priority="128" operator="equal">
      <formula>"דירוג פנימי"</formula>
    </cfRule>
  </conditionalFormatting>
  <conditionalFormatting sqref="B69">
    <cfRule type="cellIs" dxfId="130" priority="125" operator="equal">
      <formula>2958465</formula>
    </cfRule>
  </conditionalFormatting>
  <conditionalFormatting sqref="B70">
    <cfRule type="cellIs" dxfId="129" priority="122" operator="equal">
      <formula>2958465</formula>
    </cfRule>
    <cfRule type="cellIs" dxfId="128" priority="123" operator="equal">
      <formula>"NR3"</formula>
    </cfRule>
    <cfRule type="cellIs" dxfId="127" priority="124" operator="equal">
      <formula>"דירוג פנימי"</formula>
    </cfRule>
  </conditionalFormatting>
  <conditionalFormatting sqref="B70">
    <cfRule type="cellIs" dxfId="126" priority="121" operator="equal">
      <formula>2958465</formula>
    </cfRule>
  </conditionalFormatting>
  <conditionalFormatting sqref="B71">
    <cfRule type="cellIs" dxfId="125" priority="118" operator="equal">
      <formula>2958465</formula>
    </cfRule>
    <cfRule type="cellIs" dxfId="124" priority="119" operator="equal">
      <formula>"NR3"</formula>
    </cfRule>
    <cfRule type="cellIs" dxfId="123" priority="120" operator="equal">
      <formula>"דירוג פנימי"</formula>
    </cfRule>
  </conditionalFormatting>
  <conditionalFormatting sqref="B71">
    <cfRule type="cellIs" dxfId="122" priority="117" operator="equal">
      <formula>2958465</formula>
    </cfRule>
  </conditionalFormatting>
  <conditionalFormatting sqref="B72">
    <cfRule type="cellIs" dxfId="121" priority="114" operator="equal">
      <formula>2958465</formula>
    </cfRule>
    <cfRule type="cellIs" dxfId="120" priority="115" operator="equal">
      <formula>"NR3"</formula>
    </cfRule>
    <cfRule type="cellIs" dxfId="119" priority="116" operator="equal">
      <formula>"דירוג פנימי"</formula>
    </cfRule>
  </conditionalFormatting>
  <conditionalFormatting sqref="B72">
    <cfRule type="cellIs" dxfId="118" priority="113" operator="equal">
      <formula>2958465</formula>
    </cfRule>
  </conditionalFormatting>
  <conditionalFormatting sqref="B73:B88">
    <cfRule type="cellIs" dxfId="117" priority="110" operator="equal">
      <formula>2958465</formula>
    </cfRule>
    <cfRule type="cellIs" dxfId="116" priority="111" operator="equal">
      <formula>"NR3"</formula>
    </cfRule>
    <cfRule type="cellIs" dxfId="115" priority="112" operator="equal">
      <formula>"דירוג פנימי"</formula>
    </cfRule>
  </conditionalFormatting>
  <conditionalFormatting sqref="B73:B88">
    <cfRule type="cellIs" dxfId="114" priority="109" operator="equal">
      <formula>2958465</formula>
    </cfRule>
  </conditionalFormatting>
  <conditionalFormatting sqref="B89:B94">
    <cfRule type="cellIs" dxfId="113" priority="106" operator="equal">
      <formula>2958465</formula>
    </cfRule>
    <cfRule type="cellIs" dxfId="112" priority="107" operator="equal">
      <formula>"NR3"</formula>
    </cfRule>
    <cfRule type="cellIs" dxfId="111" priority="108" operator="equal">
      <formula>"דירוג פנימי"</formula>
    </cfRule>
  </conditionalFormatting>
  <conditionalFormatting sqref="B89:B94">
    <cfRule type="cellIs" dxfId="110" priority="105" operator="equal">
      <formula>2958465</formula>
    </cfRule>
  </conditionalFormatting>
  <conditionalFormatting sqref="B95:B98">
    <cfRule type="cellIs" dxfId="109" priority="102" operator="equal">
      <formula>2958465</formula>
    </cfRule>
    <cfRule type="cellIs" dxfId="108" priority="103" operator="equal">
      <formula>"NR3"</formula>
    </cfRule>
    <cfRule type="cellIs" dxfId="107" priority="104" operator="equal">
      <formula>"דירוג פנימי"</formula>
    </cfRule>
  </conditionalFormatting>
  <conditionalFormatting sqref="B95:B98">
    <cfRule type="cellIs" dxfId="106" priority="101" operator="equal">
      <formula>2958465</formula>
    </cfRule>
  </conditionalFormatting>
  <conditionalFormatting sqref="B99:B102">
    <cfRule type="cellIs" dxfId="105" priority="98" operator="equal">
      <formula>2958465</formula>
    </cfRule>
    <cfRule type="cellIs" dxfId="104" priority="99" operator="equal">
      <formula>"NR3"</formula>
    </cfRule>
    <cfRule type="cellIs" dxfId="103" priority="100" operator="equal">
      <formula>"דירוג פנימי"</formula>
    </cfRule>
  </conditionalFormatting>
  <conditionalFormatting sqref="B99:B102">
    <cfRule type="cellIs" dxfId="102" priority="97" operator="equal">
      <formula>2958465</formula>
    </cfRule>
  </conditionalFormatting>
  <conditionalFormatting sqref="B103">
    <cfRule type="cellIs" dxfId="101" priority="94" operator="equal">
      <formula>2958465</formula>
    </cfRule>
    <cfRule type="cellIs" dxfId="100" priority="95" operator="equal">
      <formula>"NR3"</formula>
    </cfRule>
    <cfRule type="cellIs" dxfId="99" priority="96" operator="equal">
      <formula>"דירוג פנימי"</formula>
    </cfRule>
  </conditionalFormatting>
  <conditionalFormatting sqref="B103">
    <cfRule type="cellIs" dxfId="98" priority="93" operator="equal">
      <formula>2958465</formula>
    </cfRule>
  </conditionalFormatting>
  <conditionalFormatting sqref="B104">
    <cfRule type="cellIs" dxfId="97" priority="90" operator="equal">
      <formula>2958465</formula>
    </cfRule>
    <cfRule type="cellIs" dxfId="96" priority="91" operator="equal">
      <formula>"NR3"</formula>
    </cfRule>
    <cfRule type="cellIs" dxfId="95" priority="92" operator="equal">
      <formula>"דירוג פנימי"</formula>
    </cfRule>
  </conditionalFormatting>
  <conditionalFormatting sqref="B104">
    <cfRule type="cellIs" dxfId="94" priority="89" operator="equal">
      <formula>2958465</formula>
    </cfRule>
  </conditionalFormatting>
  <conditionalFormatting sqref="B156">
    <cfRule type="cellIs" dxfId="93" priority="1" operator="equal">
      <formula>2958465</formula>
    </cfRule>
  </conditionalFormatting>
  <conditionalFormatting sqref="B105:B107">
    <cfRule type="cellIs" dxfId="92" priority="86" operator="equal">
      <formula>2958465</formula>
    </cfRule>
    <cfRule type="cellIs" dxfId="91" priority="87" operator="equal">
      <formula>"NR3"</formula>
    </cfRule>
    <cfRule type="cellIs" dxfId="90" priority="88" operator="equal">
      <formula>"דירוג פנימי"</formula>
    </cfRule>
  </conditionalFormatting>
  <conditionalFormatting sqref="B105:B107">
    <cfRule type="cellIs" dxfId="89" priority="85" operator="equal">
      <formula>2958465</formula>
    </cfRule>
  </conditionalFormatting>
  <conditionalFormatting sqref="B108">
    <cfRule type="cellIs" dxfId="88" priority="82" operator="equal">
      <formula>2958465</formula>
    </cfRule>
    <cfRule type="cellIs" dxfId="87" priority="83" operator="equal">
      <formula>"NR3"</formula>
    </cfRule>
    <cfRule type="cellIs" dxfId="86" priority="84" operator="equal">
      <formula>"דירוג פנימי"</formula>
    </cfRule>
  </conditionalFormatting>
  <conditionalFormatting sqref="B108">
    <cfRule type="cellIs" dxfId="85" priority="81" operator="equal">
      <formula>2958465</formula>
    </cfRule>
  </conditionalFormatting>
  <conditionalFormatting sqref="B109">
    <cfRule type="cellIs" dxfId="84" priority="78" operator="equal">
      <formula>2958465</formula>
    </cfRule>
    <cfRule type="cellIs" dxfId="83" priority="79" operator="equal">
      <formula>"NR3"</formula>
    </cfRule>
    <cfRule type="cellIs" dxfId="82" priority="80" operator="equal">
      <formula>"דירוג פנימי"</formula>
    </cfRule>
  </conditionalFormatting>
  <conditionalFormatting sqref="B109">
    <cfRule type="cellIs" dxfId="81" priority="77" operator="equal">
      <formula>2958465</formula>
    </cfRule>
  </conditionalFormatting>
  <conditionalFormatting sqref="B110">
    <cfRule type="cellIs" dxfId="80" priority="74" operator="equal">
      <formula>2958465</formula>
    </cfRule>
    <cfRule type="cellIs" dxfId="79" priority="75" operator="equal">
      <formula>"NR3"</formula>
    </cfRule>
    <cfRule type="cellIs" dxfId="78" priority="76" operator="equal">
      <formula>"דירוג פנימי"</formula>
    </cfRule>
  </conditionalFormatting>
  <conditionalFormatting sqref="B110">
    <cfRule type="cellIs" dxfId="77" priority="73" operator="equal">
      <formula>2958465</formula>
    </cfRule>
  </conditionalFormatting>
  <conditionalFormatting sqref="B111">
    <cfRule type="cellIs" dxfId="76" priority="70" operator="equal">
      <formula>2958465</formula>
    </cfRule>
    <cfRule type="cellIs" dxfId="75" priority="71" operator="equal">
      <formula>"NR3"</formula>
    </cfRule>
    <cfRule type="cellIs" dxfId="74" priority="72" operator="equal">
      <formula>"דירוג פנימי"</formula>
    </cfRule>
  </conditionalFormatting>
  <conditionalFormatting sqref="B111">
    <cfRule type="cellIs" dxfId="73" priority="69" operator="equal">
      <formula>2958465</formula>
    </cfRule>
  </conditionalFormatting>
  <conditionalFormatting sqref="B113">
    <cfRule type="cellIs" dxfId="72" priority="61" operator="equal">
      <formula>2958465</formula>
    </cfRule>
  </conditionalFormatting>
  <conditionalFormatting sqref="B112">
    <cfRule type="cellIs" dxfId="71" priority="66" operator="equal">
      <formula>2958465</formula>
    </cfRule>
    <cfRule type="cellIs" dxfId="70" priority="67" operator="equal">
      <formula>"NR3"</formula>
    </cfRule>
    <cfRule type="cellIs" dxfId="69" priority="68" operator="equal">
      <formula>"דירוג פנימי"</formula>
    </cfRule>
  </conditionalFormatting>
  <conditionalFormatting sqref="B112">
    <cfRule type="cellIs" dxfId="68" priority="65" operator="equal">
      <formula>2958465</formula>
    </cfRule>
  </conditionalFormatting>
  <conditionalFormatting sqref="B113">
    <cfRule type="cellIs" dxfId="67" priority="62" operator="equal">
      <formula>2958465</formula>
    </cfRule>
    <cfRule type="cellIs" dxfId="66" priority="63" operator="equal">
      <formula>"NR3"</formula>
    </cfRule>
    <cfRule type="cellIs" dxfId="65" priority="64" operator="equal">
      <formula>"דירוג פנימי"</formula>
    </cfRule>
  </conditionalFormatting>
  <conditionalFormatting sqref="B114:B125">
    <cfRule type="cellIs" dxfId="64" priority="58" operator="equal">
      <formula>2958465</formula>
    </cfRule>
    <cfRule type="cellIs" dxfId="63" priority="59" operator="equal">
      <formula>"NR3"</formula>
    </cfRule>
    <cfRule type="cellIs" dxfId="62" priority="60" operator="equal">
      <formula>"דירוג פנימי"</formula>
    </cfRule>
  </conditionalFormatting>
  <conditionalFormatting sqref="B114:B125">
    <cfRule type="cellIs" dxfId="61" priority="57" operator="equal">
      <formula>2958465</formula>
    </cfRule>
  </conditionalFormatting>
  <conditionalFormatting sqref="B126:B128">
    <cfRule type="cellIs" dxfId="60" priority="54" operator="equal">
      <formula>2958465</formula>
    </cfRule>
    <cfRule type="cellIs" dxfId="59" priority="55" operator="equal">
      <formula>"NR3"</formula>
    </cfRule>
    <cfRule type="cellIs" dxfId="58" priority="56" operator="equal">
      <formula>"דירוג פנימי"</formula>
    </cfRule>
  </conditionalFormatting>
  <conditionalFormatting sqref="B126:B128">
    <cfRule type="cellIs" dxfId="57" priority="53" operator="equal">
      <formula>2958465</formula>
    </cfRule>
  </conditionalFormatting>
  <conditionalFormatting sqref="B129">
    <cfRule type="cellIs" dxfId="56" priority="50" operator="equal">
      <formula>2958465</formula>
    </cfRule>
    <cfRule type="cellIs" dxfId="55" priority="51" operator="equal">
      <formula>"NR3"</formula>
    </cfRule>
    <cfRule type="cellIs" dxfId="54" priority="52" operator="equal">
      <formula>"דירוג פנימי"</formula>
    </cfRule>
  </conditionalFormatting>
  <conditionalFormatting sqref="B129">
    <cfRule type="cellIs" dxfId="53" priority="49" operator="equal">
      <formula>2958465</formula>
    </cfRule>
  </conditionalFormatting>
  <conditionalFormatting sqref="B130:B132">
    <cfRule type="cellIs" dxfId="52" priority="46" operator="equal">
      <formula>2958465</formula>
    </cfRule>
    <cfRule type="cellIs" dxfId="51" priority="47" operator="equal">
      <formula>"NR3"</formula>
    </cfRule>
    <cfRule type="cellIs" dxfId="50" priority="48" operator="equal">
      <formula>"דירוג פנימי"</formula>
    </cfRule>
  </conditionalFormatting>
  <conditionalFormatting sqref="B130:B132">
    <cfRule type="cellIs" dxfId="49" priority="45" operator="equal">
      <formula>2958465</formula>
    </cfRule>
  </conditionalFormatting>
  <conditionalFormatting sqref="B133">
    <cfRule type="cellIs" dxfId="48" priority="42" operator="equal">
      <formula>2958465</formula>
    </cfRule>
    <cfRule type="cellIs" dxfId="47" priority="43" operator="equal">
      <formula>"NR3"</formula>
    </cfRule>
    <cfRule type="cellIs" dxfId="46" priority="44" operator="equal">
      <formula>"דירוג פנימי"</formula>
    </cfRule>
  </conditionalFormatting>
  <conditionalFormatting sqref="B133">
    <cfRule type="cellIs" dxfId="45" priority="41" operator="equal">
      <formula>2958465</formula>
    </cfRule>
  </conditionalFormatting>
  <conditionalFormatting sqref="B134">
    <cfRule type="cellIs" dxfId="44" priority="38" operator="equal">
      <formula>2958465</formula>
    </cfRule>
    <cfRule type="cellIs" dxfId="43" priority="39" operator="equal">
      <formula>"NR3"</formula>
    </cfRule>
    <cfRule type="cellIs" dxfId="42" priority="40" operator="equal">
      <formula>"דירוג פנימי"</formula>
    </cfRule>
  </conditionalFormatting>
  <conditionalFormatting sqref="B134">
    <cfRule type="cellIs" dxfId="41" priority="37" operator="equal">
      <formula>2958465</formula>
    </cfRule>
  </conditionalFormatting>
  <conditionalFormatting sqref="B135">
    <cfRule type="cellIs" dxfId="40" priority="34" operator="equal">
      <formula>2958465</formula>
    </cfRule>
    <cfRule type="cellIs" dxfId="39" priority="35" operator="equal">
      <formula>"NR3"</formula>
    </cfRule>
    <cfRule type="cellIs" dxfId="38" priority="36" operator="equal">
      <formula>"דירוג פנימי"</formula>
    </cfRule>
  </conditionalFormatting>
  <conditionalFormatting sqref="B135">
    <cfRule type="cellIs" dxfId="37" priority="33" operator="equal">
      <formula>2958465</formula>
    </cfRule>
  </conditionalFormatting>
  <conditionalFormatting sqref="B136">
    <cfRule type="cellIs" dxfId="36" priority="30" operator="equal">
      <formula>2958465</formula>
    </cfRule>
    <cfRule type="cellIs" dxfId="35" priority="31" operator="equal">
      <formula>"NR3"</formula>
    </cfRule>
    <cfRule type="cellIs" dxfId="34" priority="32" operator="equal">
      <formula>"דירוג פנימי"</formula>
    </cfRule>
  </conditionalFormatting>
  <conditionalFormatting sqref="B136">
    <cfRule type="cellIs" dxfId="33" priority="29" operator="equal">
      <formula>2958465</formula>
    </cfRule>
  </conditionalFormatting>
  <conditionalFormatting sqref="B139:B141">
    <cfRule type="cellIs" dxfId="32" priority="26" operator="equal">
      <formula>2958465</formula>
    </cfRule>
    <cfRule type="cellIs" dxfId="31" priority="27" operator="equal">
      <formula>"NR3"</formula>
    </cfRule>
    <cfRule type="cellIs" dxfId="30" priority="28" operator="equal">
      <formula>"דירוג פנימי"</formula>
    </cfRule>
  </conditionalFormatting>
  <conditionalFormatting sqref="B139:B141">
    <cfRule type="cellIs" dxfId="29" priority="25" operator="equal">
      <formula>2958465</formula>
    </cfRule>
  </conditionalFormatting>
  <conditionalFormatting sqref="B145">
    <cfRule type="cellIs" dxfId="28" priority="22" operator="equal">
      <formula>2958465</formula>
    </cfRule>
    <cfRule type="cellIs" dxfId="27" priority="23" operator="equal">
      <formula>"NR3"</formula>
    </cfRule>
    <cfRule type="cellIs" dxfId="26" priority="24" operator="equal">
      <formula>"דירוג פנימי"</formula>
    </cfRule>
  </conditionalFormatting>
  <conditionalFormatting sqref="B145">
    <cfRule type="cellIs" dxfId="25" priority="21" operator="equal">
      <formula>2958465</formula>
    </cfRule>
  </conditionalFormatting>
  <conditionalFormatting sqref="B146:B150">
    <cfRule type="cellIs" dxfId="24" priority="18" operator="equal">
      <formula>2958465</formula>
    </cfRule>
    <cfRule type="cellIs" dxfId="23" priority="19" operator="equal">
      <formula>"NR3"</formula>
    </cfRule>
    <cfRule type="cellIs" dxfId="22" priority="20" operator="equal">
      <formula>"דירוג פנימי"</formula>
    </cfRule>
  </conditionalFormatting>
  <conditionalFormatting sqref="B146:B150">
    <cfRule type="cellIs" dxfId="21" priority="17" operator="equal">
      <formula>2958465</formula>
    </cfRule>
  </conditionalFormatting>
  <conditionalFormatting sqref="B151">
    <cfRule type="cellIs" dxfId="20" priority="14" operator="equal">
      <formula>2958465</formula>
    </cfRule>
    <cfRule type="cellIs" dxfId="19" priority="15" operator="equal">
      <formula>"NR3"</formula>
    </cfRule>
    <cfRule type="cellIs" dxfId="18" priority="16" operator="equal">
      <formula>"דירוג פנימי"</formula>
    </cfRule>
  </conditionalFormatting>
  <conditionalFormatting sqref="B151">
    <cfRule type="cellIs" dxfId="17" priority="13" operator="equal">
      <formula>2958465</formula>
    </cfRule>
  </conditionalFormatting>
  <conditionalFormatting sqref="B152:B153">
    <cfRule type="cellIs" dxfId="16" priority="10" operator="equal">
      <formula>2958465</formula>
    </cfRule>
    <cfRule type="cellIs" dxfId="15" priority="11" operator="equal">
      <formula>"NR3"</formula>
    </cfRule>
    <cfRule type="cellIs" dxfId="14" priority="12" operator="equal">
      <formula>"דירוג פנימי"</formula>
    </cfRule>
  </conditionalFormatting>
  <conditionalFormatting sqref="B152:B153">
    <cfRule type="cellIs" dxfId="13" priority="9" operator="equal">
      <formula>2958465</formula>
    </cfRule>
  </conditionalFormatting>
  <conditionalFormatting sqref="B154:B155">
    <cfRule type="cellIs" dxfId="12" priority="6" operator="equal">
      <formula>2958465</formula>
    </cfRule>
    <cfRule type="cellIs" dxfId="11" priority="7" operator="equal">
      <formula>"NR3"</formula>
    </cfRule>
    <cfRule type="cellIs" dxfId="10" priority="8" operator="equal">
      <formula>"דירוג פנימי"</formula>
    </cfRule>
  </conditionalFormatting>
  <conditionalFormatting sqref="B154:B155">
    <cfRule type="cellIs" dxfId="9" priority="5" operator="equal">
      <formula>2958465</formula>
    </cfRule>
  </conditionalFormatting>
  <conditionalFormatting sqref="B156">
    <cfRule type="cellIs" dxfId="8" priority="2" operator="equal">
      <formula>2958465</formula>
    </cfRule>
    <cfRule type="cellIs" dxfId="7" priority="3" operator="equal">
      <formula>"NR3"</formula>
    </cfRule>
    <cfRule type="cellIs" dxfId="6" priority="4" operator="equal">
      <formula>"דירוג פנימי"</formula>
    </cfRule>
  </conditionalFormatting>
  <dataValidations count="1">
    <dataValidation allowBlank="1" showInputMessage="1" showErrorMessage="1" sqref="D1:Q9 C5:C9 B1:B9 Y53:XFD56 A1:A1048576 B157:Q1048576 R53:W56 R1:XFD52 R57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6" t="s">
        <v>188</v>
      </c>
      <c r="C1" s="78" t="s" vm="1">
        <v>264</v>
      </c>
    </row>
    <row r="2" spans="2:64">
      <c r="B2" s="56" t="s">
        <v>187</v>
      </c>
      <c r="C2" s="78" t="s">
        <v>265</v>
      </c>
    </row>
    <row r="3" spans="2:64">
      <c r="B3" s="56" t="s">
        <v>189</v>
      </c>
      <c r="C3" s="78" t="s">
        <v>266</v>
      </c>
    </row>
    <row r="4" spans="2:64">
      <c r="B4" s="56" t="s">
        <v>190</v>
      </c>
      <c r="C4" s="78">
        <v>2207</v>
      </c>
    </row>
    <row r="6" spans="2:64" ht="26.25" customHeight="1">
      <c r="B6" s="211" t="s">
        <v>221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3"/>
    </row>
    <row r="7" spans="2:64" s="3" customFormat="1" ht="78.75">
      <c r="B7" s="59" t="s">
        <v>125</v>
      </c>
      <c r="C7" s="60" t="s">
        <v>48</v>
      </c>
      <c r="D7" s="60" t="s">
        <v>126</v>
      </c>
      <c r="E7" s="60" t="s">
        <v>15</v>
      </c>
      <c r="F7" s="60" t="s">
        <v>69</v>
      </c>
      <c r="G7" s="60" t="s">
        <v>18</v>
      </c>
      <c r="H7" s="60" t="s">
        <v>110</v>
      </c>
      <c r="I7" s="60" t="s">
        <v>55</v>
      </c>
      <c r="J7" s="60" t="s">
        <v>19</v>
      </c>
      <c r="K7" s="60" t="s">
        <v>248</v>
      </c>
      <c r="L7" s="60" t="s">
        <v>247</v>
      </c>
      <c r="M7" s="60" t="s">
        <v>119</v>
      </c>
      <c r="N7" s="60" t="s">
        <v>191</v>
      </c>
      <c r="O7" s="62" t="s">
        <v>193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255</v>
      </c>
      <c r="L8" s="32"/>
      <c r="M8" s="32" t="s">
        <v>251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1"/>
      <c r="Q10" s="1"/>
      <c r="R10" s="1"/>
      <c r="S10" s="1"/>
      <c r="T10" s="1"/>
      <c r="U10" s="1"/>
      <c r="BL10" s="1"/>
    </row>
    <row r="11" spans="2:64" ht="20.25" customHeight="1">
      <c r="B11" s="95" t="s">
        <v>263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</row>
    <row r="12" spans="2:64">
      <c r="B12" s="95" t="s">
        <v>121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</row>
    <row r="13" spans="2:64">
      <c r="B13" s="95" t="s">
        <v>246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</row>
    <row r="14" spans="2:64">
      <c r="B14" s="95" t="s">
        <v>254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</row>
    <row r="15" spans="2:64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4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15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15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15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15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1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spans="2:15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spans="2:15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15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15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15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15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15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15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15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15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1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</sheetData>
  <sheetProtection sheet="1" objects="1" scenarios="1"/>
  <mergeCells count="1">
    <mergeCell ref="B6:O6"/>
  </mergeCells>
  <phoneticPr fontId="6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AX862"/>
  <sheetViews>
    <sheetView rightToLeft="1" workbookViewId="0">
      <pane ySplit="9" topLeftCell="A10" activePane="bottomLeft" state="frozen"/>
      <selection pane="bottomLeft" activeCell="C12" sqref="C12"/>
    </sheetView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41.7109375" style="2" bestFit="1" customWidth="1"/>
    <col min="4" max="4" width="7.140625" style="1" bestFit="1" customWidth="1"/>
    <col min="5" max="5" width="7.5703125" style="1" bestFit="1" customWidth="1"/>
    <col min="6" max="6" width="9.7109375" style="1" bestFit="1" customWidth="1"/>
    <col min="7" max="7" width="10.140625" style="1" bestFit="1" customWidth="1"/>
    <col min="8" max="8" width="9.7109375" style="1" bestFit="1" customWidth="1"/>
    <col min="9" max="9" width="10.42578125" style="1" bestFit="1" customWidth="1"/>
    <col min="10" max="10" width="36.5703125" style="1" bestFit="1" customWidth="1"/>
    <col min="11" max="11" width="8.140625" style="3" customWidth="1"/>
    <col min="12" max="12" width="6.28515625" style="3" customWidth="1"/>
    <col min="13" max="13" width="8" style="3" customWidth="1"/>
    <col min="14" max="14" width="8.7109375" style="3" customWidth="1"/>
    <col min="15" max="15" width="10" style="3" customWidth="1"/>
    <col min="16" max="16" width="9.5703125" style="3" customWidth="1"/>
    <col min="17" max="17" width="6.140625" style="3" customWidth="1"/>
    <col min="18" max="19" width="5.7109375" style="3" customWidth="1"/>
    <col min="20" max="20" width="6.85546875" style="3" customWidth="1"/>
    <col min="21" max="21" width="6.42578125" style="3" customWidth="1"/>
    <col min="22" max="22" width="6.7109375" style="3" customWidth="1"/>
    <col min="23" max="23" width="7.28515625" style="3" customWidth="1"/>
    <col min="24" max="35" width="5.7109375" style="3" customWidth="1"/>
    <col min="36" max="50" width="9.140625" style="3"/>
    <col min="51" max="16384" width="9.140625" style="1"/>
  </cols>
  <sheetData>
    <row r="1" spans="2:50">
      <c r="B1" s="56" t="s">
        <v>188</v>
      </c>
      <c r="C1" s="78" t="s" vm="1">
        <v>264</v>
      </c>
    </row>
    <row r="2" spans="2:50">
      <c r="B2" s="56" t="s">
        <v>187</v>
      </c>
      <c r="C2" s="78" t="s">
        <v>265</v>
      </c>
    </row>
    <row r="3" spans="2:50">
      <c r="B3" s="56" t="s">
        <v>189</v>
      </c>
      <c r="C3" s="78" t="s">
        <v>266</v>
      </c>
    </row>
    <row r="4" spans="2:50">
      <c r="B4" s="56" t="s">
        <v>190</v>
      </c>
      <c r="C4" s="78">
        <v>2207</v>
      </c>
    </row>
    <row r="6" spans="2:50" ht="26.25" customHeight="1">
      <c r="B6" s="211" t="s">
        <v>222</v>
      </c>
      <c r="C6" s="212"/>
      <c r="D6" s="212"/>
      <c r="E6" s="212"/>
      <c r="F6" s="212"/>
      <c r="G6" s="212"/>
      <c r="H6" s="212"/>
      <c r="I6" s="212"/>
      <c r="J6" s="213"/>
    </row>
    <row r="7" spans="2:50" s="3" customFormat="1" ht="78.75">
      <c r="B7" s="59" t="s">
        <v>125</v>
      </c>
      <c r="C7" s="61" t="s">
        <v>57</v>
      </c>
      <c r="D7" s="61" t="s">
        <v>92</v>
      </c>
      <c r="E7" s="61" t="s">
        <v>58</v>
      </c>
      <c r="F7" s="61" t="s">
        <v>110</v>
      </c>
      <c r="G7" s="61" t="s">
        <v>233</v>
      </c>
      <c r="H7" s="61" t="s">
        <v>191</v>
      </c>
      <c r="I7" s="63" t="s">
        <v>192</v>
      </c>
      <c r="J7" s="77" t="s">
        <v>258</v>
      </c>
    </row>
    <row r="8" spans="2:50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252</v>
      </c>
      <c r="H8" s="32" t="s">
        <v>20</v>
      </c>
      <c r="I8" s="17" t="s">
        <v>20</v>
      </c>
      <c r="J8" s="17"/>
    </row>
    <row r="9" spans="2:5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</row>
    <row r="10" spans="2:50" s="133" customFormat="1" ht="18" customHeight="1">
      <c r="B10" s="127" t="s">
        <v>43</v>
      </c>
      <c r="C10" s="127"/>
      <c r="D10" s="127"/>
      <c r="E10" s="121"/>
      <c r="F10" s="121"/>
      <c r="G10" s="122">
        <v>15665.202720000001</v>
      </c>
      <c r="H10" s="123">
        <v>1</v>
      </c>
      <c r="I10" s="123">
        <f>G10/'סכום נכסי הקרן'!$C$42</f>
        <v>4.2955170261654175E-3</v>
      </c>
      <c r="J10" s="121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137"/>
      <c r="AQ10" s="137"/>
      <c r="AR10" s="137"/>
      <c r="AS10" s="137"/>
      <c r="AT10" s="137"/>
      <c r="AU10" s="137"/>
      <c r="AV10" s="137"/>
      <c r="AW10" s="137"/>
      <c r="AX10" s="137"/>
    </row>
    <row r="11" spans="2:50" s="139" customFormat="1" ht="22.5" customHeight="1">
      <c r="B11" s="128" t="s">
        <v>245</v>
      </c>
      <c r="C11" s="127"/>
      <c r="D11" s="127"/>
      <c r="E11" s="121"/>
      <c r="F11" s="125" t="s">
        <v>173</v>
      </c>
      <c r="G11" s="122">
        <v>15665.202720000001</v>
      </c>
      <c r="H11" s="123">
        <v>1</v>
      </c>
      <c r="I11" s="123">
        <f>G11/'סכום נכסי הקרן'!$C$42</f>
        <v>4.2955170261654175E-3</v>
      </c>
      <c r="J11" s="121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</row>
    <row r="12" spans="2:50" s="134" customFormat="1">
      <c r="B12" s="99" t="s">
        <v>93</v>
      </c>
      <c r="C12" s="118"/>
      <c r="D12" s="118"/>
      <c r="E12" s="82"/>
      <c r="F12" s="119" t="s">
        <v>173</v>
      </c>
      <c r="G12" s="90">
        <v>14743.74972</v>
      </c>
      <c r="H12" s="91">
        <v>0.94117835456903676</v>
      </c>
      <c r="I12" s="91">
        <f>G12/'סכום נכסי הקרן'!$C$42</f>
        <v>4.0428476467096498E-3</v>
      </c>
      <c r="J12" s="82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</row>
    <row r="13" spans="2:50" s="134" customFormat="1">
      <c r="B13" s="86" t="s">
        <v>1887</v>
      </c>
      <c r="C13" s="106">
        <v>43100</v>
      </c>
      <c r="D13" s="79" t="s">
        <v>1888</v>
      </c>
      <c r="E13" s="143">
        <v>6.8528301886792459E-2</v>
      </c>
      <c r="F13" s="93" t="s">
        <v>173</v>
      </c>
      <c r="G13" s="87">
        <v>3050.9960000000001</v>
      </c>
      <c r="H13" s="88">
        <v>0.19476262481459927</v>
      </c>
      <c r="I13" s="88">
        <f>G13/'סכום נכסי הקרן'!$C$42</f>
        <v>8.3660617095177839E-4</v>
      </c>
      <c r="J13" s="80" t="s">
        <v>1889</v>
      </c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37"/>
      <c r="AU13" s="137"/>
      <c r="AV13" s="137"/>
      <c r="AW13" s="137"/>
      <c r="AX13" s="137"/>
    </row>
    <row r="14" spans="2:50" s="134" customFormat="1">
      <c r="B14" s="86" t="s">
        <v>1890</v>
      </c>
      <c r="C14" s="106">
        <v>43100</v>
      </c>
      <c r="D14" s="79" t="s">
        <v>1888</v>
      </c>
      <c r="E14" s="143">
        <v>6.0601754581840452E-2</v>
      </c>
      <c r="F14" s="93" t="s">
        <v>173</v>
      </c>
      <c r="G14" s="87">
        <v>1278.69</v>
      </c>
      <c r="H14" s="88">
        <v>8.1626138062514647E-2</v>
      </c>
      <c r="I14" s="88">
        <f>G14/'סכום נכסי הקרן'!$C$42</f>
        <v>3.5062646582766072E-4</v>
      </c>
      <c r="J14" s="80" t="s">
        <v>1891</v>
      </c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37"/>
      <c r="AX14" s="137"/>
    </row>
    <row r="15" spans="2:50" s="134" customFormat="1">
      <c r="B15" s="86" t="s">
        <v>1892</v>
      </c>
      <c r="C15" s="106">
        <v>43100</v>
      </c>
      <c r="D15" s="79" t="s">
        <v>1888</v>
      </c>
      <c r="E15" s="143">
        <v>6.1794019933554815E-2</v>
      </c>
      <c r="F15" s="93" t="s">
        <v>173</v>
      </c>
      <c r="G15" s="87">
        <v>902.99974999999995</v>
      </c>
      <c r="H15" s="88">
        <v>5.7643668335496639E-2</v>
      </c>
      <c r="I15" s="88">
        <f>G15/'סכום נכסי הקרן'!$C$42</f>
        <v>2.4760935878575819E-4</v>
      </c>
      <c r="J15" s="80" t="s">
        <v>1893</v>
      </c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137"/>
      <c r="AX15" s="137"/>
    </row>
    <row r="16" spans="2:50" s="134" customFormat="1">
      <c r="B16" s="86" t="s">
        <v>1894</v>
      </c>
      <c r="C16" s="106">
        <v>43100</v>
      </c>
      <c r="D16" s="79" t="s">
        <v>1888</v>
      </c>
      <c r="E16" s="143">
        <v>6.425819424456515E-2</v>
      </c>
      <c r="F16" s="93" t="s">
        <v>173</v>
      </c>
      <c r="G16" s="87">
        <v>3167.64203</v>
      </c>
      <c r="H16" s="88">
        <v>0.2022088118882639</v>
      </c>
      <c r="I16" s="88">
        <f>G16/'סכום נכסי הקרן'!$C$42</f>
        <v>8.6859139430671764E-4</v>
      </c>
      <c r="J16" s="80" t="s">
        <v>1895</v>
      </c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</row>
    <row r="17" spans="2:50" s="134" customFormat="1">
      <c r="B17" s="86" t="s">
        <v>1896</v>
      </c>
      <c r="C17" s="106">
        <v>43100</v>
      </c>
      <c r="D17" s="79" t="s">
        <v>1888</v>
      </c>
      <c r="E17" s="143">
        <v>6.9685157421289362E-2</v>
      </c>
      <c r="F17" s="93" t="s">
        <v>173</v>
      </c>
      <c r="G17" s="87">
        <v>1149.9999399999999</v>
      </c>
      <c r="H17" s="88">
        <v>7.3411111273509258E-2</v>
      </c>
      <c r="I17" s="88">
        <f>G17/'סכום נכסי הקרן'!$C$42</f>
        <v>3.1533867838508305E-4</v>
      </c>
      <c r="J17" s="80" t="s">
        <v>1897</v>
      </c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/>
    </row>
    <row r="18" spans="2:50" s="134" customFormat="1">
      <c r="B18" s="86" t="s">
        <v>1898</v>
      </c>
      <c r="C18" s="106">
        <v>43100</v>
      </c>
      <c r="D18" s="79" t="s">
        <v>1888</v>
      </c>
      <c r="E18" s="143">
        <v>7.2661498708010336E-2</v>
      </c>
      <c r="F18" s="93" t="s">
        <v>173</v>
      </c>
      <c r="G18" s="87">
        <v>774</v>
      </c>
      <c r="H18" s="88">
        <v>4.9408872252372608E-2</v>
      </c>
      <c r="I18" s="88">
        <f>G18/'סכום נכסי הקרן'!$C$42</f>
        <v>2.122366520036986E-4</v>
      </c>
      <c r="J18" s="80" t="s">
        <v>1899</v>
      </c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</row>
    <row r="19" spans="2:50" s="134" customFormat="1">
      <c r="B19" s="86" t="s">
        <v>1900</v>
      </c>
      <c r="C19" s="106">
        <v>43100</v>
      </c>
      <c r="D19" s="79" t="s">
        <v>1888</v>
      </c>
      <c r="E19" s="143">
        <v>7.2457245724572461E-2</v>
      </c>
      <c r="F19" s="93" t="s">
        <v>173</v>
      </c>
      <c r="G19" s="87">
        <v>1616</v>
      </c>
      <c r="H19" s="88">
        <v>0.10315857565870044</v>
      </c>
      <c r="I19" s="88">
        <f>G19/'סכום נכסי הקרן'!$C$42</f>
        <v>4.4311941813692109E-4</v>
      </c>
      <c r="J19" s="80" t="s">
        <v>1901</v>
      </c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7"/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/>
    </row>
    <row r="20" spans="2:50" s="134" customFormat="1">
      <c r="B20" s="86" t="s">
        <v>1902</v>
      </c>
      <c r="C20" s="106">
        <v>43100</v>
      </c>
      <c r="D20" s="79" t="s">
        <v>1888</v>
      </c>
      <c r="E20" s="143">
        <v>6.6199999999999995E-2</v>
      </c>
      <c r="F20" s="93" t="s">
        <v>173</v>
      </c>
      <c r="G20" s="87">
        <v>1832.421</v>
      </c>
      <c r="H20" s="88">
        <v>0.11697397299943782</v>
      </c>
      <c r="I20" s="88">
        <f>G20/'סכום נכסי הקרן'!$C$42</f>
        <v>5.0246369263729895E-4</v>
      </c>
      <c r="J20" s="80" t="s">
        <v>1903</v>
      </c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</row>
    <row r="21" spans="2:50" s="134" customFormat="1">
      <c r="B21" s="86" t="s">
        <v>1904</v>
      </c>
      <c r="C21" s="106">
        <v>43100</v>
      </c>
      <c r="D21" s="79" t="s">
        <v>1888</v>
      </c>
      <c r="E21" s="143">
        <v>7.9699999999999993E-2</v>
      </c>
      <c r="F21" s="93" t="s">
        <v>173</v>
      </c>
      <c r="G21" s="87">
        <v>971.00099999999998</v>
      </c>
      <c r="H21" s="88">
        <v>6.1984579284142194E-2</v>
      </c>
      <c r="I21" s="88">
        <f>G21/'סכום נכסי הקרן'!$C$42</f>
        <v>2.6625581567473302E-4</v>
      </c>
      <c r="J21" s="80" t="s">
        <v>1903</v>
      </c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</row>
    <row r="22" spans="2:50" s="134" customFormat="1">
      <c r="B22" s="105"/>
      <c r="C22" s="79"/>
      <c r="D22" s="79"/>
      <c r="E22" s="80"/>
      <c r="F22" s="80"/>
      <c r="G22" s="80"/>
      <c r="H22" s="88"/>
      <c r="I22" s="80"/>
      <c r="J22" s="80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/>
    </row>
    <row r="23" spans="2:50" s="134" customFormat="1">
      <c r="B23" s="99" t="s">
        <v>94</v>
      </c>
      <c r="C23" s="118"/>
      <c r="D23" s="118"/>
      <c r="E23" s="82"/>
      <c r="F23" s="119" t="s">
        <v>173</v>
      </c>
      <c r="G23" s="90">
        <v>921.45299999999997</v>
      </c>
      <c r="H23" s="91">
        <v>5.8821645430963174E-2</v>
      </c>
      <c r="I23" s="91">
        <f>G23/'סכום נכסי הקרן'!$C$42</f>
        <v>2.5266937945576755E-4</v>
      </c>
      <c r="J23" s="82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</row>
    <row r="24" spans="2:50" s="134" customFormat="1">
      <c r="B24" s="86" t="s">
        <v>1905</v>
      </c>
      <c r="C24" s="106">
        <v>43100</v>
      </c>
      <c r="D24" s="79" t="s">
        <v>28</v>
      </c>
      <c r="E24" s="143">
        <v>0</v>
      </c>
      <c r="F24" s="93" t="s">
        <v>173</v>
      </c>
      <c r="G24" s="87">
        <v>207</v>
      </c>
      <c r="H24" s="88">
        <v>1.3214000718657791E-2</v>
      </c>
      <c r="I24" s="88">
        <f>G24/'סכום נכסי הקרן'!$C$42</f>
        <v>5.6760965070756604E-5</v>
      </c>
      <c r="J24" s="80" t="s">
        <v>1891</v>
      </c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</row>
    <row r="25" spans="2:50" s="134" customFormat="1">
      <c r="B25" s="86" t="s">
        <v>1906</v>
      </c>
      <c r="C25" s="106">
        <v>43100</v>
      </c>
      <c r="D25" s="79" t="s">
        <v>28</v>
      </c>
      <c r="E25" s="143">
        <v>0</v>
      </c>
      <c r="F25" s="93" t="s">
        <v>173</v>
      </c>
      <c r="G25" s="87">
        <v>714.45299999999997</v>
      </c>
      <c r="H25" s="88">
        <v>4.5607644712305384E-2</v>
      </c>
      <c r="I25" s="88">
        <f>G25/'סכום נכסי הקרן'!$C$42</f>
        <v>1.9590841438501096E-4</v>
      </c>
      <c r="J25" s="80" t="s">
        <v>1907</v>
      </c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</row>
    <row r="26" spans="2:50" s="134" customFormat="1">
      <c r="B26" s="105"/>
      <c r="C26" s="79"/>
      <c r="D26" s="79"/>
      <c r="E26" s="80"/>
      <c r="F26" s="80"/>
      <c r="G26" s="80"/>
      <c r="H26" s="88"/>
      <c r="I26" s="80"/>
      <c r="J26" s="80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</row>
    <row r="27" spans="2:50" s="134" customFormat="1">
      <c r="B27" s="79"/>
      <c r="C27" s="79"/>
      <c r="D27" s="79"/>
      <c r="E27" s="79"/>
      <c r="F27" s="79"/>
      <c r="G27" s="79"/>
      <c r="H27" s="79"/>
      <c r="I27" s="79"/>
      <c r="J27" s="79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</row>
    <row r="28" spans="2:50" s="134" customFormat="1">
      <c r="B28" s="79"/>
      <c r="C28" s="79"/>
      <c r="D28" s="79"/>
      <c r="E28" s="79"/>
      <c r="F28" s="79"/>
      <c r="G28" s="79"/>
      <c r="H28" s="79"/>
      <c r="I28" s="79"/>
      <c r="J28" s="79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</row>
    <row r="29" spans="2:50" s="134" customFormat="1">
      <c r="B29" s="144"/>
      <c r="C29" s="79"/>
      <c r="D29" s="79"/>
      <c r="E29" s="79"/>
      <c r="F29" s="79"/>
      <c r="G29" s="79"/>
      <c r="H29" s="79"/>
      <c r="I29" s="79"/>
      <c r="J29" s="79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</row>
    <row r="30" spans="2:50" s="134" customFormat="1">
      <c r="B30" s="144"/>
      <c r="C30" s="79"/>
      <c r="D30" s="79"/>
      <c r="E30" s="79"/>
      <c r="F30" s="79"/>
      <c r="G30" s="79"/>
      <c r="H30" s="79"/>
      <c r="I30" s="79"/>
      <c r="J30" s="79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</row>
    <row r="31" spans="2:50" s="134" customFormat="1">
      <c r="B31" s="79"/>
      <c r="C31" s="79"/>
      <c r="D31" s="79"/>
      <c r="E31" s="79"/>
      <c r="F31" s="79"/>
      <c r="G31" s="79"/>
      <c r="H31" s="79"/>
      <c r="I31" s="79"/>
      <c r="J31" s="79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</row>
    <row r="32" spans="2:50">
      <c r="B32" s="79"/>
      <c r="C32" s="79"/>
      <c r="D32" s="79"/>
      <c r="E32" s="79"/>
      <c r="F32" s="79"/>
      <c r="G32" s="79"/>
      <c r="H32" s="79"/>
      <c r="I32" s="79"/>
      <c r="J32" s="79"/>
    </row>
    <row r="33" spans="2:10">
      <c r="B33" s="79"/>
      <c r="C33" s="79"/>
      <c r="D33" s="79"/>
      <c r="E33" s="79"/>
      <c r="F33" s="79"/>
      <c r="G33" s="79"/>
      <c r="H33" s="79"/>
      <c r="I33" s="79"/>
      <c r="J33" s="79"/>
    </row>
    <row r="34" spans="2:10">
      <c r="B34" s="79"/>
      <c r="C34" s="79"/>
      <c r="D34" s="79"/>
      <c r="E34" s="79"/>
      <c r="F34" s="79"/>
      <c r="G34" s="79"/>
      <c r="H34" s="79"/>
      <c r="I34" s="79"/>
      <c r="J34" s="79"/>
    </row>
    <row r="35" spans="2:10">
      <c r="B35" s="79"/>
      <c r="C35" s="79"/>
      <c r="D35" s="79"/>
      <c r="E35" s="79"/>
      <c r="F35" s="79"/>
      <c r="G35" s="79"/>
      <c r="H35" s="79"/>
      <c r="I35" s="79"/>
      <c r="J35" s="79"/>
    </row>
    <row r="36" spans="2:10">
      <c r="B36" s="79"/>
      <c r="C36" s="79"/>
      <c r="D36" s="79"/>
      <c r="E36" s="79"/>
      <c r="F36" s="79"/>
      <c r="G36" s="79"/>
      <c r="H36" s="79"/>
      <c r="I36" s="79"/>
      <c r="J36" s="79"/>
    </row>
    <row r="37" spans="2:10">
      <c r="B37" s="79"/>
      <c r="C37" s="79"/>
      <c r="D37" s="79"/>
      <c r="E37" s="79"/>
      <c r="F37" s="79"/>
      <c r="G37" s="79"/>
      <c r="H37" s="79"/>
      <c r="I37" s="79"/>
      <c r="J37" s="79"/>
    </row>
    <row r="38" spans="2:10">
      <c r="B38" s="79"/>
      <c r="C38" s="79"/>
      <c r="D38" s="79"/>
      <c r="E38" s="79"/>
      <c r="F38" s="79"/>
      <c r="G38" s="79"/>
      <c r="H38" s="79"/>
      <c r="I38" s="79"/>
      <c r="J38" s="79"/>
    </row>
    <row r="39" spans="2:10">
      <c r="B39" s="79"/>
      <c r="C39" s="79"/>
      <c r="D39" s="79"/>
      <c r="E39" s="79"/>
      <c r="F39" s="79"/>
      <c r="G39" s="79"/>
      <c r="H39" s="79"/>
      <c r="I39" s="79"/>
      <c r="J39" s="79"/>
    </row>
    <row r="40" spans="2:10">
      <c r="B40" s="79"/>
      <c r="C40" s="79"/>
      <c r="D40" s="79"/>
      <c r="E40" s="79"/>
      <c r="F40" s="79"/>
      <c r="G40" s="79"/>
      <c r="H40" s="79"/>
      <c r="I40" s="79"/>
      <c r="J40" s="79"/>
    </row>
    <row r="41" spans="2:10">
      <c r="B41" s="79"/>
      <c r="C41" s="79"/>
      <c r="D41" s="79"/>
      <c r="E41" s="79"/>
      <c r="F41" s="79"/>
      <c r="G41" s="79"/>
      <c r="H41" s="79"/>
      <c r="I41" s="79"/>
      <c r="J41" s="79"/>
    </row>
    <row r="42" spans="2:10">
      <c r="B42" s="79"/>
      <c r="C42" s="79"/>
      <c r="D42" s="79"/>
      <c r="E42" s="79"/>
      <c r="F42" s="79"/>
      <c r="G42" s="79"/>
      <c r="H42" s="79"/>
      <c r="I42" s="79"/>
      <c r="J42" s="79"/>
    </row>
    <row r="43" spans="2:10">
      <c r="B43" s="79"/>
      <c r="C43" s="79"/>
      <c r="D43" s="79"/>
      <c r="E43" s="79"/>
      <c r="F43" s="79"/>
      <c r="G43" s="79"/>
      <c r="H43" s="79"/>
      <c r="I43" s="79"/>
      <c r="J43" s="79"/>
    </row>
    <row r="44" spans="2:10">
      <c r="B44" s="79"/>
      <c r="C44" s="79"/>
      <c r="D44" s="79"/>
      <c r="E44" s="79"/>
      <c r="F44" s="79"/>
      <c r="G44" s="79"/>
      <c r="H44" s="79"/>
      <c r="I44" s="79"/>
      <c r="J44" s="79"/>
    </row>
    <row r="45" spans="2:10">
      <c r="B45" s="79"/>
      <c r="C45" s="79"/>
      <c r="D45" s="79"/>
      <c r="E45" s="79"/>
      <c r="F45" s="79"/>
      <c r="G45" s="79"/>
      <c r="H45" s="79"/>
      <c r="I45" s="79"/>
      <c r="J45" s="79"/>
    </row>
    <row r="46" spans="2:10">
      <c r="B46" s="79"/>
      <c r="C46" s="79"/>
      <c r="D46" s="79"/>
      <c r="E46" s="79"/>
      <c r="F46" s="79"/>
      <c r="G46" s="79"/>
      <c r="H46" s="79"/>
      <c r="I46" s="79"/>
      <c r="J46" s="79"/>
    </row>
    <row r="47" spans="2:10">
      <c r="B47" s="79"/>
      <c r="C47" s="79"/>
      <c r="D47" s="79"/>
      <c r="E47" s="79"/>
      <c r="F47" s="79"/>
      <c r="G47" s="79"/>
      <c r="H47" s="79"/>
      <c r="I47" s="79"/>
      <c r="J47" s="79"/>
    </row>
    <row r="48" spans="2:10">
      <c r="B48" s="79"/>
      <c r="C48" s="79"/>
      <c r="D48" s="79"/>
      <c r="E48" s="79"/>
      <c r="F48" s="79"/>
      <c r="G48" s="79"/>
      <c r="H48" s="79"/>
      <c r="I48" s="79"/>
      <c r="J48" s="79"/>
    </row>
    <row r="49" spans="2:10">
      <c r="B49" s="79"/>
      <c r="C49" s="79"/>
      <c r="D49" s="79"/>
      <c r="E49" s="79"/>
      <c r="F49" s="79"/>
      <c r="G49" s="79"/>
      <c r="H49" s="79"/>
      <c r="I49" s="79"/>
      <c r="J49" s="79"/>
    </row>
    <row r="50" spans="2:10">
      <c r="B50" s="79"/>
      <c r="C50" s="79"/>
      <c r="D50" s="79"/>
      <c r="E50" s="79"/>
      <c r="F50" s="79"/>
      <c r="G50" s="79"/>
      <c r="H50" s="79"/>
      <c r="I50" s="79"/>
      <c r="J50" s="79"/>
    </row>
    <row r="51" spans="2:10">
      <c r="B51" s="79"/>
      <c r="C51" s="79"/>
      <c r="D51" s="79"/>
      <c r="E51" s="79"/>
      <c r="F51" s="79"/>
      <c r="G51" s="79"/>
      <c r="H51" s="79"/>
      <c r="I51" s="79"/>
      <c r="J51" s="79"/>
    </row>
    <row r="52" spans="2:10">
      <c r="B52" s="79"/>
      <c r="C52" s="79"/>
      <c r="D52" s="79"/>
      <c r="E52" s="79"/>
      <c r="F52" s="79"/>
      <c r="G52" s="79"/>
      <c r="H52" s="79"/>
      <c r="I52" s="79"/>
      <c r="J52" s="79"/>
    </row>
    <row r="53" spans="2:10">
      <c r="B53" s="79"/>
      <c r="C53" s="79"/>
      <c r="D53" s="79"/>
      <c r="E53" s="79"/>
      <c r="F53" s="79"/>
      <c r="G53" s="79"/>
      <c r="H53" s="79"/>
      <c r="I53" s="79"/>
      <c r="J53" s="79"/>
    </row>
    <row r="54" spans="2:10">
      <c r="B54" s="79"/>
      <c r="C54" s="79"/>
      <c r="D54" s="79"/>
      <c r="E54" s="79"/>
      <c r="F54" s="79"/>
      <c r="G54" s="79"/>
      <c r="H54" s="79"/>
      <c r="I54" s="79"/>
      <c r="J54" s="79"/>
    </row>
    <row r="55" spans="2:10">
      <c r="B55" s="79"/>
      <c r="C55" s="79"/>
      <c r="D55" s="79"/>
      <c r="E55" s="79"/>
      <c r="F55" s="79"/>
      <c r="G55" s="79"/>
      <c r="H55" s="79"/>
      <c r="I55" s="79"/>
      <c r="J55" s="79"/>
    </row>
    <row r="56" spans="2:10">
      <c r="B56" s="79"/>
      <c r="C56" s="79"/>
      <c r="D56" s="79"/>
      <c r="E56" s="79"/>
      <c r="F56" s="79"/>
      <c r="G56" s="79"/>
      <c r="H56" s="79"/>
      <c r="I56" s="79"/>
      <c r="J56" s="79"/>
    </row>
    <row r="57" spans="2:10">
      <c r="B57" s="79"/>
      <c r="C57" s="79"/>
      <c r="D57" s="79"/>
      <c r="E57" s="79"/>
      <c r="F57" s="79"/>
      <c r="G57" s="79"/>
      <c r="H57" s="79"/>
      <c r="I57" s="79"/>
      <c r="J57" s="79"/>
    </row>
    <row r="58" spans="2:10">
      <c r="B58" s="79"/>
      <c r="C58" s="79"/>
      <c r="D58" s="79"/>
      <c r="E58" s="79"/>
      <c r="F58" s="79"/>
      <c r="G58" s="79"/>
      <c r="H58" s="79"/>
      <c r="I58" s="79"/>
      <c r="J58" s="79"/>
    </row>
    <row r="59" spans="2:10">
      <c r="B59" s="79"/>
      <c r="C59" s="79"/>
      <c r="D59" s="79"/>
      <c r="E59" s="79"/>
      <c r="F59" s="79"/>
      <c r="G59" s="79"/>
      <c r="H59" s="79"/>
      <c r="I59" s="79"/>
      <c r="J59" s="79"/>
    </row>
    <row r="60" spans="2:10">
      <c r="B60" s="79"/>
      <c r="C60" s="79"/>
      <c r="D60" s="79"/>
      <c r="E60" s="79"/>
      <c r="F60" s="79"/>
      <c r="G60" s="79"/>
      <c r="H60" s="79"/>
      <c r="I60" s="79"/>
      <c r="J60" s="79"/>
    </row>
    <row r="61" spans="2:10">
      <c r="B61" s="79"/>
      <c r="C61" s="79"/>
      <c r="D61" s="79"/>
      <c r="E61" s="79"/>
      <c r="F61" s="79"/>
      <c r="G61" s="79"/>
      <c r="H61" s="79"/>
      <c r="I61" s="79"/>
      <c r="J61" s="79"/>
    </row>
    <row r="62" spans="2:10">
      <c r="B62" s="79"/>
      <c r="C62" s="79"/>
      <c r="D62" s="79"/>
      <c r="E62" s="79"/>
      <c r="F62" s="79"/>
      <c r="G62" s="79"/>
      <c r="H62" s="79"/>
      <c r="I62" s="79"/>
      <c r="J62" s="79"/>
    </row>
    <row r="63" spans="2:10">
      <c r="B63" s="79"/>
      <c r="C63" s="79"/>
      <c r="D63" s="79"/>
      <c r="E63" s="79"/>
      <c r="F63" s="79"/>
      <c r="G63" s="79"/>
      <c r="H63" s="79"/>
      <c r="I63" s="79"/>
      <c r="J63" s="79"/>
    </row>
    <row r="64" spans="2:10">
      <c r="B64" s="79"/>
      <c r="C64" s="79"/>
      <c r="D64" s="79"/>
      <c r="E64" s="79"/>
      <c r="F64" s="79"/>
      <c r="G64" s="79"/>
      <c r="H64" s="79"/>
      <c r="I64" s="79"/>
      <c r="J64" s="79"/>
    </row>
    <row r="65" spans="2:10">
      <c r="B65" s="79"/>
      <c r="C65" s="79"/>
      <c r="D65" s="79"/>
      <c r="E65" s="79"/>
      <c r="F65" s="79"/>
      <c r="G65" s="79"/>
      <c r="H65" s="79"/>
      <c r="I65" s="79"/>
      <c r="J65" s="79"/>
    </row>
    <row r="66" spans="2:10">
      <c r="B66" s="79"/>
      <c r="C66" s="79"/>
      <c r="D66" s="79"/>
      <c r="E66" s="79"/>
      <c r="F66" s="79"/>
      <c r="G66" s="79"/>
      <c r="H66" s="79"/>
      <c r="I66" s="79"/>
      <c r="J66" s="79"/>
    </row>
    <row r="67" spans="2:10">
      <c r="B67" s="79"/>
      <c r="C67" s="79"/>
      <c r="D67" s="79"/>
      <c r="E67" s="79"/>
      <c r="F67" s="79"/>
      <c r="G67" s="79"/>
      <c r="H67" s="79"/>
      <c r="I67" s="79"/>
      <c r="J67" s="79"/>
    </row>
    <row r="68" spans="2:10">
      <c r="B68" s="79"/>
      <c r="C68" s="79"/>
      <c r="D68" s="79"/>
      <c r="E68" s="79"/>
      <c r="F68" s="79"/>
      <c r="G68" s="79"/>
      <c r="H68" s="79"/>
      <c r="I68" s="79"/>
      <c r="J68" s="79"/>
    </row>
    <row r="69" spans="2:10">
      <c r="B69" s="79"/>
      <c r="C69" s="79"/>
      <c r="D69" s="79"/>
      <c r="E69" s="79"/>
      <c r="F69" s="79"/>
      <c r="G69" s="79"/>
      <c r="H69" s="79"/>
      <c r="I69" s="79"/>
      <c r="J69" s="79"/>
    </row>
    <row r="70" spans="2:10">
      <c r="B70" s="79"/>
      <c r="C70" s="79"/>
      <c r="D70" s="79"/>
      <c r="E70" s="79"/>
      <c r="F70" s="79"/>
      <c r="G70" s="79"/>
      <c r="H70" s="79"/>
      <c r="I70" s="79"/>
      <c r="J70" s="79"/>
    </row>
    <row r="71" spans="2:10">
      <c r="B71" s="79"/>
      <c r="C71" s="79"/>
      <c r="D71" s="79"/>
      <c r="E71" s="79"/>
      <c r="F71" s="79"/>
      <c r="G71" s="79"/>
      <c r="H71" s="79"/>
      <c r="I71" s="79"/>
      <c r="J71" s="79"/>
    </row>
    <row r="72" spans="2:10">
      <c r="B72" s="79"/>
      <c r="C72" s="79"/>
      <c r="D72" s="79"/>
      <c r="E72" s="79"/>
      <c r="F72" s="79"/>
      <c r="G72" s="79"/>
      <c r="H72" s="79"/>
      <c r="I72" s="79"/>
      <c r="J72" s="79"/>
    </row>
    <row r="73" spans="2:10">
      <c r="B73" s="79"/>
      <c r="C73" s="79"/>
      <c r="D73" s="79"/>
      <c r="E73" s="79"/>
      <c r="F73" s="79"/>
      <c r="G73" s="79"/>
      <c r="H73" s="79"/>
      <c r="I73" s="79"/>
      <c r="J73" s="79"/>
    </row>
    <row r="74" spans="2:10">
      <c r="B74" s="79"/>
      <c r="C74" s="79"/>
      <c r="D74" s="79"/>
      <c r="E74" s="79"/>
      <c r="F74" s="79"/>
      <c r="G74" s="79"/>
      <c r="H74" s="79"/>
      <c r="I74" s="79"/>
      <c r="J74" s="79"/>
    </row>
    <row r="75" spans="2:10">
      <c r="B75" s="79"/>
      <c r="C75" s="79"/>
      <c r="D75" s="79"/>
      <c r="E75" s="79"/>
      <c r="F75" s="79"/>
      <c r="G75" s="79"/>
      <c r="H75" s="79"/>
      <c r="I75" s="79"/>
      <c r="J75" s="79"/>
    </row>
    <row r="76" spans="2:10">
      <c r="B76" s="79"/>
      <c r="C76" s="79"/>
      <c r="D76" s="79"/>
      <c r="E76" s="79"/>
      <c r="F76" s="79"/>
      <c r="G76" s="79"/>
      <c r="H76" s="79"/>
      <c r="I76" s="79"/>
      <c r="J76" s="79"/>
    </row>
    <row r="77" spans="2:10">
      <c r="B77" s="79"/>
      <c r="C77" s="79"/>
      <c r="D77" s="79"/>
      <c r="E77" s="79"/>
      <c r="F77" s="79"/>
      <c r="G77" s="79"/>
      <c r="H77" s="79"/>
      <c r="I77" s="79"/>
      <c r="J77" s="79"/>
    </row>
    <row r="78" spans="2:10">
      <c r="B78" s="79"/>
      <c r="C78" s="79"/>
      <c r="D78" s="79"/>
      <c r="E78" s="79"/>
      <c r="F78" s="79"/>
      <c r="G78" s="79"/>
      <c r="H78" s="79"/>
      <c r="I78" s="79"/>
      <c r="J78" s="79"/>
    </row>
    <row r="79" spans="2:10">
      <c r="B79" s="79"/>
      <c r="C79" s="79"/>
      <c r="D79" s="79"/>
      <c r="E79" s="79"/>
      <c r="F79" s="79"/>
      <c r="G79" s="79"/>
      <c r="H79" s="79"/>
      <c r="I79" s="79"/>
      <c r="J79" s="79"/>
    </row>
    <row r="80" spans="2:10">
      <c r="B80" s="79"/>
      <c r="C80" s="79"/>
      <c r="D80" s="79"/>
      <c r="E80" s="79"/>
      <c r="F80" s="79"/>
      <c r="G80" s="79"/>
      <c r="H80" s="79"/>
      <c r="I80" s="79"/>
      <c r="J80" s="79"/>
    </row>
    <row r="81" spans="2:10">
      <c r="B81" s="79"/>
      <c r="C81" s="79"/>
      <c r="D81" s="79"/>
      <c r="E81" s="79"/>
      <c r="F81" s="79"/>
      <c r="G81" s="79"/>
      <c r="H81" s="79"/>
      <c r="I81" s="79"/>
      <c r="J81" s="79"/>
    </row>
    <row r="82" spans="2:10">
      <c r="B82" s="79"/>
      <c r="C82" s="79"/>
      <c r="D82" s="79"/>
      <c r="E82" s="79"/>
      <c r="F82" s="79"/>
      <c r="G82" s="79"/>
      <c r="H82" s="79"/>
      <c r="I82" s="79"/>
      <c r="J82" s="79"/>
    </row>
    <row r="83" spans="2:10">
      <c r="B83" s="79"/>
      <c r="C83" s="79"/>
      <c r="D83" s="79"/>
      <c r="E83" s="79"/>
      <c r="F83" s="79"/>
      <c r="G83" s="79"/>
      <c r="H83" s="79"/>
      <c r="I83" s="79"/>
      <c r="J83" s="79"/>
    </row>
    <row r="84" spans="2:10">
      <c r="B84" s="79"/>
      <c r="C84" s="79"/>
      <c r="D84" s="79"/>
      <c r="E84" s="79"/>
      <c r="F84" s="79"/>
      <c r="G84" s="79"/>
      <c r="H84" s="79"/>
      <c r="I84" s="79"/>
      <c r="J84" s="79"/>
    </row>
    <row r="85" spans="2:10">
      <c r="B85" s="79"/>
      <c r="C85" s="79"/>
      <c r="D85" s="79"/>
      <c r="E85" s="79"/>
      <c r="F85" s="79"/>
      <c r="G85" s="79"/>
      <c r="H85" s="79"/>
      <c r="I85" s="79"/>
      <c r="J85" s="79"/>
    </row>
    <row r="86" spans="2:10">
      <c r="B86" s="79"/>
      <c r="C86" s="79"/>
      <c r="D86" s="79"/>
      <c r="E86" s="79"/>
      <c r="F86" s="79"/>
      <c r="G86" s="79"/>
      <c r="H86" s="79"/>
      <c r="I86" s="79"/>
      <c r="J86" s="79"/>
    </row>
    <row r="87" spans="2:10">
      <c r="B87" s="79"/>
      <c r="C87" s="79"/>
      <c r="D87" s="79"/>
      <c r="E87" s="79"/>
      <c r="F87" s="79"/>
      <c r="G87" s="79"/>
      <c r="H87" s="79"/>
      <c r="I87" s="79"/>
      <c r="J87" s="79"/>
    </row>
    <row r="88" spans="2:10">
      <c r="B88" s="79"/>
      <c r="C88" s="79"/>
      <c r="D88" s="79"/>
      <c r="E88" s="79"/>
      <c r="F88" s="79"/>
      <c r="G88" s="79"/>
      <c r="H88" s="79"/>
      <c r="I88" s="79"/>
      <c r="J88" s="79"/>
    </row>
    <row r="89" spans="2:10">
      <c r="B89" s="79"/>
      <c r="C89" s="79"/>
      <c r="D89" s="79"/>
      <c r="E89" s="79"/>
      <c r="F89" s="79"/>
      <c r="G89" s="79"/>
      <c r="H89" s="79"/>
      <c r="I89" s="79"/>
      <c r="J89" s="79"/>
    </row>
    <row r="90" spans="2:10">
      <c r="B90" s="79"/>
      <c r="C90" s="79"/>
      <c r="D90" s="79"/>
      <c r="E90" s="79"/>
      <c r="F90" s="79"/>
      <c r="G90" s="79"/>
      <c r="H90" s="79"/>
      <c r="I90" s="79"/>
      <c r="J90" s="79"/>
    </row>
    <row r="91" spans="2:10">
      <c r="B91" s="79"/>
      <c r="C91" s="79"/>
      <c r="D91" s="79"/>
      <c r="E91" s="79"/>
      <c r="F91" s="79"/>
      <c r="G91" s="79"/>
      <c r="H91" s="79"/>
      <c r="I91" s="79"/>
      <c r="J91" s="79"/>
    </row>
    <row r="92" spans="2:10">
      <c r="B92" s="79"/>
      <c r="C92" s="79"/>
      <c r="D92" s="79"/>
      <c r="E92" s="79"/>
      <c r="F92" s="79"/>
      <c r="G92" s="79"/>
      <c r="H92" s="79"/>
      <c r="I92" s="79"/>
      <c r="J92" s="79"/>
    </row>
    <row r="93" spans="2:10">
      <c r="B93" s="79"/>
      <c r="C93" s="79"/>
      <c r="D93" s="79"/>
      <c r="E93" s="79"/>
      <c r="F93" s="79"/>
      <c r="G93" s="79"/>
      <c r="H93" s="79"/>
      <c r="I93" s="79"/>
      <c r="J93" s="79"/>
    </row>
    <row r="94" spans="2:10">
      <c r="B94" s="79"/>
      <c r="C94" s="79"/>
      <c r="D94" s="79"/>
      <c r="E94" s="79"/>
      <c r="F94" s="79"/>
      <c r="G94" s="79"/>
      <c r="H94" s="79"/>
      <c r="I94" s="79"/>
      <c r="J94" s="79"/>
    </row>
    <row r="95" spans="2:10">
      <c r="B95" s="79"/>
      <c r="C95" s="79"/>
      <c r="D95" s="79"/>
      <c r="E95" s="79"/>
      <c r="F95" s="79"/>
      <c r="G95" s="79"/>
      <c r="H95" s="79"/>
      <c r="I95" s="79"/>
      <c r="J95" s="79"/>
    </row>
    <row r="96" spans="2:10">
      <c r="B96" s="79"/>
      <c r="C96" s="79"/>
      <c r="D96" s="79"/>
      <c r="E96" s="79"/>
      <c r="F96" s="79"/>
      <c r="G96" s="79"/>
      <c r="H96" s="79"/>
      <c r="I96" s="79"/>
      <c r="J96" s="79"/>
    </row>
    <row r="97" spans="2:10">
      <c r="B97" s="79"/>
      <c r="C97" s="79"/>
      <c r="D97" s="79"/>
      <c r="E97" s="79"/>
      <c r="F97" s="79"/>
      <c r="G97" s="79"/>
      <c r="H97" s="79"/>
      <c r="I97" s="79"/>
      <c r="J97" s="79"/>
    </row>
    <row r="98" spans="2:10">
      <c r="B98" s="79"/>
      <c r="C98" s="79"/>
      <c r="D98" s="79"/>
      <c r="E98" s="79"/>
      <c r="F98" s="79"/>
      <c r="G98" s="79"/>
      <c r="H98" s="79"/>
      <c r="I98" s="79"/>
      <c r="J98" s="79"/>
    </row>
    <row r="99" spans="2:10">
      <c r="B99" s="79"/>
      <c r="C99" s="79"/>
      <c r="D99" s="79"/>
      <c r="E99" s="79"/>
      <c r="F99" s="79"/>
      <c r="G99" s="79"/>
      <c r="H99" s="79"/>
      <c r="I99" s="79"/>
      <c r="J99" s="79"/>
    </row>
    <row r="100" spans="2:10">
      <c r="B100" s="79"/>
      <c r="C100" s="79"/>
      <c r="D100" s="79"/>
      <c r="E100" s="79"/>
      <c r="F100" s="79"/>
      <c r="G100" s="79"/>
      <c r="H100" s="79"/>
      <c r="I100" s="79"/>
      <c r="J100" s="79"/>
    </row>
    <row r="101" spans="2:10">
      <c r="B101" s="79"/>
      <c r="C101" s="79"/>
      <c r="D101" s="79"/>
      <c r="E101" s="79"/>
      <c r="F101" s="79"/>
      <c r="G101" s="79"/>
      <c r="H101" s="79"/>
      <c r="I101" s="79"/>
      <c r="J101" s="79"/>
    </row>
    <row r="102" spans="2:10">
      <c r="B102" s="79"/>
      <c r="C102" s="79"/>
      <c r="D102" s="79"/>
      <c r="E102" s="79"/>
      <c r="F102" s="79"/>
      <c r="G102" s="79"/>
      <c r="H102" s="79"/>
      <c r="I102" s="79"/>
      <c r="J102" s="79"/>
    </row>
    <row r="103" spans="2:10">
      <c r="B103" s="79"/>
      <c r="C103" s="79"/>
      <c r="D103" s="79"/>
      <c r="E103" s="79"/>
      <c r="F103" s="79"/>
      <c r="G103" s="79"/>
      <c r="H103" s="79"/>
      <c r="I103" s="79"/>
      <c r="J103" s="79"/>
    </row>
    <row r="104" spans="2:10">
      <c r="B104" s="79"/>
      <c r="C104" s="79"/>
      <c r="D104" s="79"/>
      <c r="E104" s="79"/>
      <c r="F104" s="79"/>
      <c r="G104" s="79"/>
      <c r="H104" s="79"/>
      <c r="I104" s="79"/>
      <c r="J104" s="79"/>
    </row>
    <row r="105" spans="2:10">
      <c r="B105" s="79"/>
      <c r="C105" s="79"/>
      <c r="D105" s="79"/>
      <c r="E105" s="79"/>
      <c r="F105" s="79"/>
      <c r="G105" s="79"/>
      <c r="H105" s="79"/>
      <c r="I105" s="79"/>
      <c r="J105" s="79"/>
    </row>
    <row r="106" spans="2:10">
      <c r="B106" s="79"/>
      <c r="C106" s="79"/>
      <c r="D106" s="79"/>
      <c r="E106" s="79"/>
      <c r="F106" s="79"/>
      <c r="G106" s="79"/>
      <c r="H106" s="79"/>
      <c r="I106" s="79"/>
      <c r="J106" s="79"/>
    </row>
    <row r="107" spans="2:10">
      <c r="B107" s="79"/>
      <c r="C107" s="79"/>
      <c r="D107" s="79"/>
      <c r="E107" s="79"/>
      <c r="F107" s="79"/>
      <c r="G107" s="79"/>
      <c r="H107" s="79"/>
      <c r="I107" s="79"/>
      <c r="J107" s="79"/>
    </row>
    <row r="108" spans="2:10">
      <c r="B108" s="79"/>
      <c r="C108" s="79"/>
      <c r="D108" s="79"/>
      <c r="E108" s="79"/>
      <c r="F108" s="79"/>
      <c r="G108" s="79"/>
      <c r="H108" s="79"/>
      <c r="I108" s="79"/>
      <c r="J108" s="79"/>
    </row>
    <row r="109" spans="2:10">
      <c r="B109" s="79"/>
      <c r="C109" s="79"/>
      <c r="D109" s="79"/>
      <c r="E109" s="79"/>
      <c r="F109" s="79"/>
      <c r="G109" s="79"/>
      <c r="H109" s="79"/>
      <c r="I109" s="79"/>
      <c r="J109" s="79"/>
    </row>
    <row r="110" spans="2:10">
      <c r="B110" s="79"/>
      <c r="C110" s="79"/>
      <c r="D110" s="79"/>
      <c r="E110" s="79"/>
      <c r="F110" s="79"/>
      <c r="G110" s="79"/>
      <c r="H110" s="79"/>
      <c r="I110" s="79"/>
      <c r="J110" s="79"/>
    </row>
    <row r="111" spans="2:10">
      <c r="B111" s="79"/>
      <c r="C111" s="79"/>
      <c r="D111" s="79"/>
      <c r="E111" s="79"/>
      <c r="F111" s="79"/>
      <c r="G111" s="79"/>
      <c r="H111" s="79"/>
      <c r="I111" s="79"/>
      <c r="J111" s="79"/>
    </row>
    <row r="112" spans="2:10">
      <c r="B112" s="79"/>
      <c r="C112" s="79"/>
      <c r="D112" s="79"/>
      <c r="E112" s="79"/>
      <c r="F112" s="79"/>
      <c r="G112" s="79"/>
      <c r="H112" s="79"/>
      <c r="I112" s="79"/>
      <c r="J112" s="79"/>
    </row>
    <row r="113" spans="2:10">
      <c r="B113" s="79"/>
      <c r="C113" s="79"/>
      <c r="D113" s="79"/>
      <c r="E113" s="79"/>
      <c r="F113" s="79"/>
      <c r="G113" s="79"/>
      <c r="H113" s="79"/>
      <c r="I113" s="79"/>
      <c r="J113" s="79"/>
    </row>
    <row r="114" spans="2:10">
      <c r="B114" s="79"/>
      <c r="C114" s="79"/>
      <c r="D114" s="79"/>
      <c r="E114" s="79"/>
      <c r="F114" s="79"/>
      <c r="G114" s="79"/>
      <c r="H114" s="79"/>
      <c r="I114" s="79"/>
      <c r="J114" s="79"/>
    </row>
    <row r="115" spans="2:10">
      <c r="B115" s="79"/>
      <c r="C115" s="79"/>
      <c r="D115" s="79"/>
      <c r="E115" s="79"/>
      <c r="F115" s="79"/>
      <c r="G115" s="79"/>
      <c r="H115" s="79"/>
      <c r="I115" s="79"/>
      <c r="J115" s="79"/>
    </row>
    <row r="116" spans="2:10">
      <c r="B116" s="79"/>
      <c r="C116" s="79"/>
      <c r="D116" s="79"/>
      <c r="E116" s="79"/>
      <c r="F116" s="79"/>
      <c r="G116" s="79"/>
      <c r="H116" s="79"/>
      <c r="I116" s="79"/>
      <c r="J116" s="79"/>
    </row>
    <row r="117" spans="2:10">
      <c r="B117" s="79"/>
      <c r="C117" s="79"/>
      <c r="D117" s="79"/>
      <c r="E117" s="79"/>
      <c r="F117" s="79"/>
      <c r="G117" s="79"/>
      <c r="H117" s="79"/>
      <c r="I117" s="79"/>
      <c r="J117" s="79"/>
    </row>
    <row r="118" spans="2:10">
      <c r="B118" s="79"/>
      <c r="C118" s="79"/>
      <c r="D118" s="79"/>
      <c r="E118" s="79"/>
      <c r="F118" s="79"/>
      <c r="G118" s="79"/>
      <c r="H118" s="79"/>
      <c r="I118" s="79"/>
      <c r="J118" s="79"/>
    </row>
    <row r="119" spans="2:10">
      <c r="B119" s="79"/>
      <c r="C119" s="79"/>
      <c r="D119" s="79"/>
      <c r="E119" s="79"/>
      <c r="F119" s="79"/>
      <c r="G119" s="79"/>
      <c r="H119" s="79"/>
      <c r="I119" s="79"/>
      <c r="J119" s="79"/>
    </row>
    <row r="120" spans="2:10">
      <c r="B120" s="79"/>
      <c r="C120" s="79"/>
      <c r="D120" s="79"/>
      <c r="E120" s="79"/>
      <c r="F120" s="79"/>
      <c r="G120" s="79"/>
      <c r="H120" s="79"/>
      <c r="I120" s="79"/>
      <c r="J120" s="79"/>
    </row>
    <row r="121" spans="2:10">
      <c r="B121" s="79"/>
      <c r="C121" s="79"/>
      <c r="D121" s="79"/>
      <c r="E121" s="79"/>
      <c r="F121" s="79"/>
      <c r="G121" s="79"/>
      <c r="H121" s="79"/>
      <c r="I121" s="79"/>
      <c r="J121" s="79"/>
    </row>
    <row r="122" spans="2:10">
      <c r="B122" s="79"/>
      <c r="C122" s="79"/>
      <c r="D122" s="79"/>
      <c r="E122" s="79"/>
      <c r="F122" s="79"/>
      <c r="G122" s="79"/>
      <c r="H122" s="79"/>
      <c r="I122" s="79"/>
      <c r="J122" s="79"/>
    </row>
    <row r="123" spans="2:10">
      <c r="B123" s="79"/>
      <c r="C123" s="79"/>
      <c r="D123" s="79"/>
      <c r="E123" s="79"/>
      <c r="F123" s="79"/>
      <c r="G123" s="79"/>
      <c r="H123" s="79"/>
      <c r="I123" s="79"/>
      <c r="J123" s="79"/>
    </row>
    <row r="124" spans="2:10">
      <c r="B124" s="79"/>
      <c r="C124" s="79"/>
      <c r="D124" s="79"/>
      <c r="E124" s="79"/>
      <c r="F124" s="79"/>
      <c r="G124" s="79"/>
      <c r="H124" s="79"/>
      <c r="I124" s="79"/>
      <c r="J124" s="79"/>
    </row>
    <row r="125" spans="2:10">
      <c r="B125" s="79"/>
      <c r="C125" s="79"/>
      <c r="D125" s="79"/>
      <c r="E125" s="79"/>
      <c r="F125" s="79"/>
      <c r="G125" s="79"/>
      <c r="H125" s="79"/>
      <c r="I125" s="79"/>
      <c r="J125" s="79"/>
    </row>
    <row r="126" spans="2:10">
      <c r="F126" s="3"/>
      <c r="G126" s="3"/>
      <c r="H126" s="3"/>
      <c r="I126" s="3"/>
    </row>
    <row r="127" spans="2:10">
      <c r="F127" s="3"/>
      <c r="G127" s="3"/>
      <c r="H127" s="3"/>
      <c r="I127" s="3"/>
    </row>
    <row r="128" spans="2:10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6" type="noConversion"/>
  <dataValidations count="1">
    <dataValidation allowBlank="1" showInputMessage="1" showErrorMessage="1" sqref="D1:J9 C5:C9 A1:A1048576 B1:B9 B126:J1048576 B29:B30 AB28:XFD29 E13:E21 K1:XFD27 K30:XFD1048576 K28:Z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188</v>
      </c>
      <c r="C1" s="78" t="s" vm="1">
        <v>264</v>
      </c>
    </row>
    <row r="2" spans="2:60">
      <c r="B2" s="56" t="s">
        <v>187</v>
      </c>
      <c r="C2" s="78" t="s">
        <v>265</v>
      </c>
    </row>
    <row r="3" spans="2:60">
      <c r="B3" s="56" t="s">
        <v>189</v>
      </c>
      <c r="C3" s="78" t="s">
        <v>266</v>
      </c>
    </row>
    <row r="4" spans="2:60">
      <c r="B4" s="56" t="s">
        <v>190</v>
      </c>
      <c r="C4" s="78">
        <v>2207</v>
      </c>
    </row>
    <row r="6" spans="2:60" ht="26.25" customHeight="1">
      <c r="B6" s="211" t="s">
        <v>223</v>
      </c>
      <c r="C6" s="212"/>
      <c r="D6" s="212"/>
      <c r="E6" s="212"/>
      <c r="F6" s="212"/>
      <c r="G6" s="212"/>
      <c r="H6" s="212"/>
      <c r="I6" s="212"/>
      <c r="J6" s="212"/>
      <c r="K6" s="213"/>
    </row>
    <row r="7" spans="2:60" s="3" customFormat="1" ht="66">
      <c r="B7" s="59" t="s">
        <v>125</v>
      </c>
      <c r="C7" s="59" t="s">
        <v>126</v>
      </c>
      <c r="D7" s="59" t="s">
        <v>15</v>
      </c>
      <c r="E7" s="59" t="s">
        <v>16</v>
      </c>
      <c r="F7" s="59" t="s">
        <v>60</v>
      </c>
      <c r="G7" s="59" t="s">
        <v>110</v>
      </c>
      <c r="H7" s="59" t="s">
        <v>56</v>
      </c>
      <c r="I7" s="59" t="s">
        <v>119</v>
      </c>
      <c r="J7" s="59" t="s">
        <v>191</v>
      </c>
      <c r="K7" s="59" t="s">
        <v>192</v>
      </c>
    </row>
    <row r="8" spans="2:60" s="3" customFormat="1" ht="21.75" customHeight="1">
      <c r="B8" s="15"/>
      <c r="C8" s="70"/>
      <c r="D8" s="16"/>
      <c r="E8" s="16"/>
      <c r="F8" s="16" t="s">
        <v>20</v>
      </c>
      <c r="G8" s="16"/>
      <c r="H8" s="16" t="s">
        <v>20</v>
      </c>
      <c r="I8" s="16" t="s">
        <v>251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3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113"/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9"/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I16" sqref="I16"/>
    </sheetView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41.7109375" style="1" bestFit="1" customWidth="1"/>
    <col min="4" max="4" width="6.2851562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8" style="1" bestFit="1" customWidth="1"/>
    <col min="9" max="9" width="13.85546875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188</v>
      </c>
      <c r="C1" s="78" t="s" vm="1">
        <v>264</v>
      </c>
    </row>
    <row r="2" spans="2:60">
      <c r="B2" s="56" t="s">
        <v>187</v>
      </c>
      <c r="C2" s="78" t="s">
        <v>265</v>
      </c>
    </row>
    <row r="3" spans="2:60">
      <c r="B3" s="56" t="s">
        <v>189</v>
      </c>
      <c r="C3" s="78" t="s">
        <v>266</v>
      </c>
    </row>
    <row r="4" spans="2:60">
      <c r="B4" s="56" t="s">
        <v>190</v>
      </c>
      <c r="C4" s="78">
        <v>2207</v>
      </c>
    </row>
    <row r="6" spans="2:60" ht="26.25" customHeight="1">
      <c r="B6" s="211" t="s">
        <v>224</v>
      </c>
      <c r="C6" s="212"/>
      <c r="D6" s="212"/>
      <c r="E6" s="212"/>
      <c r="F6" s="212"/>
      <c r="G6" s="212"/>
      <c r="H6" s="212"/>
      <c r="I6" s="212"/>
      <c r="J6" s="212"/>
      <c r="K6" s="213"/>
    </row>
    <row r="7" spans="2:60" s="3" customFormat="1" ht="63">
      <c r="B7" s="59" t="s">
        <v>125</v>
      </c>
      <c r="C7" s="61" t="s">
        <v>48</v>
      </c>
      <c r="D7" s="61" t="s">
        <v>15</v>
      </c>
      <c r="E7" s="61" t="s">
        <v>16</v>
      </c>
      <c r="F7" s="61" t="s">
        <v>60</v>
      </c>
      <c r="G7" s="61" t="s">
        <v>110</v>
      </c>
      <c r="H7" s="61" t="s">
        <v>56</v>
      </c>
      <c r="I7" s="61" t="s">
        <v>119</v>
      </c>
      <c r="J7" s="61" t="s">
        <v>191</v>
      </c>
      <c r="K7" s="63" t="s">
        <v>192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7" t="s">
        <v>59</v>
      </c>
      <c r="C10" s="121"/>
      <c r="D10" s="121"/>
      <c r="E10" s="121"/>
      <c r="F10" s="121"/>
      <c r="G10" s="121"/>
      <c r="H10" s="123">
        <v>0.61130000000000007</v>
      </c>
      <c r="I10" s="122">
        <f>I11</f>
        <v>2019.8619000000001</v>
      </c>
      <c r="J10" s="123">
        <v>1</v>
      </c>
      <c r="K10" s="123">
        <f>I10/'סכום נכסי הקרן'!$C$42</f>
        <v>5.5386140460701489E-4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96"/>
    </row>
    <row r="11" spans="2:60" s="96" customFormat="1" ht="21" customHeight="1">
      <c r="B11" s="128" t="s">
        <v>242</v>
      </c>
      <c r="C11" s="121"/>
      <c r="D11" s="121"/>
      <c r="E11" s="121"/>
      <c r="F11" s="121"/>
      <c r="G11" s="121"/>
      <c r="H11" s="123">
        <v>0.61130000000000007</v>
      </c>
      <c r="I11" s="122">
        <f>I12+I13+I14</f>
        <v>2019.8619000000001</v>
      </c>
      <c r="J11" s="123">
        <v>1</v>
      </c>
      <c r="K11" s="123">
        <f>I11/'סכום נכסי הקרן'!$C$42</f>
        <v>5.5386140460701489E-4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60">
      <c r="B12" s="83" t="s">
        <v>1908</v>
      </c>
      <c r="C12" s="80" t="s">
        <v>1909</v>
      </c>
      <c r="D12" s="80" t="s">
        <v>1910</v>
      </c>
      <c r="E12" s="80" t="s">
        <v>304</v>
      </c>
      <c r="F12" s="94">
        <v>6.7750000000000005E-2</v>
      </c>
      <c r="G12" s="93" t="s">
        <v>173</v>
      </c>
      <c r="H12" s="88">
        <v>0.61130000000000007</v>
      </c>
      <c r="I12" s="87">
        <v>74.383630000000011</v>
      </c>
      <c r="J12" s="88">
        <f>I12/I10</f>
        <v>3.6826096873256539E-2</v>
      </c>
      <c r="K12" s="126">
        <f>I12/'סכום נכסי הקרן'!$C$42</f>
        <v>2.0396553740415862E-5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91" t="s">
        <v>1982</v>
      </c>
      <c r="C13" s="188"/>
      <c r="D13" s="188"/>
      <c r="E13" s="188"/>
      <c r="F13" s="188"/>
      <c r="G13" s="188"/>
      <c r="H13" s="190"/>
      <c r="I13" s="189">
        <v>-18.088709999999999</v>
      </c>
      <c r="J13" s="190">
        <f>I13/I10</f>
        <v>-8.9554191798954172E-3</v>
      </c>
      <c r="K13" s="126">
        <f>I13/'סכום נכסי הקרן'!$C$42</f>
        <v>-4.9600610458214765E-6</v>
      </c>
      <c r="L13" s="186"/>
      <c r="M13" s="186"/>
      <c r="N13" s="186"/>
      <c r="O13" s="186"/>
      <c r="P13" s="186"/>
      <c r="Q13" s="186"/>
      <c r="R13" s="186"/>
      <c r="S13" s="186"/>
      <c r="T13" s="186"/>
      <c r="U13" s="186"/>
      <c r="V13" s="186"/>
      <c r="W13" s="186"/>
      <c r="X13" s="186"/>
      <c r="Y13" s="186"/>
      <c r="Z13" s="186"/>
      <c r="AA13" s="187"/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87"/>
      <c r="AT13" s="187"/>
      <c r="AU13" s="187"/>
      <c r="AV13" s="187"/>
      <c r="AW13" s="187"/>
      <c r="AX13" s="187"/>
      <c r="AY13" s="187"/>
      <c r="AZ13" s="187"/>
      <c r="BA13" s="187"/>
      <c r="BB13" s="187"/>
      <c r="BC13" s="187"/>
      <c r="BD13" s="187"/>
      <c r="BE13" s="186"/>
      <c r="BF13" s="186"/>
      <c r="BG13" s="186"/>
      <c r="BH13" s="186"/>
    </row>
    <row r="14" spans="2:60">
      <c r="B14" s="195" t="s">
        <v>1983</v>
      </c>
      <c r="C14" s="196"/>
      <c r="D14" s="196"/>
      <c r="E14" s="196"/>
      <c r="F14" s="196"/>
      <c r="G14" s="196"/>
      <c r="H14" s="196"/>
      <c r="I14" s="189">
        <v>1963.5669800000001</v>
      </c>
      <c r="J14" s="190">
        <f>I14/I11</f>
        <v>0.97212932230663884</v>
      </c>
      <c r="K14" s="126">
        <f>I14/'סכום נכסי הקרן'!$C$42</f>
        <v>5.3842491191242049E-4</v>
      </c>
      <c r="L14" s="192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  <c r="AA14" s="194"/>
      <c r="AB14" s="194"/>
      <c r="AC14" s="194"/>
      <c r="AD14" s="194"/>
      <c r="AE14" s="194"/>
      <c r="AF14" s="194"/>
      <c r="AG14" s="194"/>
      <c r="AH14" s="194"/>
      <c r="AI14" s="194"/>
      <c r="AJ14" s="194"/>
      <c r="AK14" s="194"/>
      <c r="AL14" s="194"/>
      <c r="AM14" s="194"/>
      <c r="AN14" s="194"/>
      <c r="AO14" s="194"/>
      <c r="AP14" s="194"/>
      <c r="AQ14" s="194"/>
      <c r="AR14" s="194"/>
      <c r="AS14" s="194"/>
      <c r="AT14" s="194"/>
      <c r="AU14" s="194"/>
      <c r="AV14" s="194"/>
      <c r="AW14" s="194"/>
      <c r="AX14" s="194"/>
      <c r="AY14" s="194"/>
      <c r="AZ14" s="194"/>
      <c r="BA14" s="194"/>
      <c r="BB14" s="194"/>
      <c r="BC14" s="194"/>
      <c r="BD14" s="194"/>
      <c r="BE14" s="194"/>
      <c r="BF14" s="194"/>
      <c r="BG14" s="194"/>
      <c r="BH14" s="194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3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3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B111" s="79"/>
      <c r="C111" s="79"/>
      <c r="D111" s="79"/>
      <c r="E111" s="79"/>
      <c r="F111" s="79"/>
      <c r="G111" s="79"/>
      <c r="H111" s="79"/>
      <c r="I111" s="79"/>
      <c r="J111" s="79"/>
      <c r="K111" s="79"/>
    </row>
    <row r="112" spans="2:11">
      <c r="B112" s="79"/>
      <c r="C112" s="79"/>
      <c r="D112" s="79"/>
      <c r="E112" s="79"/>
      <c r="F112" s="79"/>
      <c r="G112" s="79"/>
      <c r="H112" s="79"/>
      <c r="I112" s="79"/>
      <c r="J112" s="79"/>
      <c r="K112" s="79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phoneticPr fontId="6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L50"/>
  <sheetViews>
    <sheetView rightToLeft="1" workbookViewId="0">
      <pane ySplit="9" topLeftCell="A10" activePane="bottomLeft" state="frozen"/>
      <selection pane="bottomLeft" activeCell="C16" sqref="C16"/>
    </sheetView>
  </sheetViews>
  <sheetFormatPr defaultColWidth="9.140625" defaultRowHeight="18"/>
  <cols>
    <col min="1" max="1" width="6.28515625" style="1" customWidth="1"/>
    <col min="2" max="2" width="33.85546875" style="2" bestFit="1" customWidth="1"/>
    <col min="3" max="3" width="41.7109375" style="1" bestFit="1" customWidth="1"/>
    <col min="4" max="4" width="11.85546875" style="1" customWidth="1"/>
    <col min="5" max="5" width="6.140625" style="3" customWidth="1"/>
    <col min="6" max="7" width="5.7109375" style="3" customWidth="1"/>
    <col min="8" max="8" width="6.85546875" style="3" customWidth="1"/>
    <col min="9" max="9" width="6.42578125" style="1" customWidth="1"/>
    <col min="10" max="10" width="6.7109375" style="1" customWidth="1"/>
    <col min="11" max="11" width="7.28515625" style="1" customWidth="1"/>
    <col min="12" max="23" width="5.7109375" style="1" customWidth="1"/>
    <col min="24" max="16384" width="9.140625" style="1"/>
  </cols>
  <sheetData>
    <row r="1" spans="2:8">
      <c r="B1" s="56" t="s">
        <v>188</v>
      </c>
      <c r="C1" s="78" t="s" vm="1">
        <v>264</v>
      </c>
    </row>
    <row r="2" spans="2:8">
      <c r="B2" s="56" t="s">
        <v>187</v>
      </c>
      <c r="C2" s="78" t="s">
        <v>265</v>
      </c>
    </row>
    <row r="3" spans="2:8">
      <c r="B3" s="56" t="s">
        <v>189</v>
      </c>
      <c r="C3" s="78" t="s">
        <v>266</v>
      </c>
    </row>
    <row r="4" spans="2:8">
      <c r="B4" s="56" t="s">
        <v>190</v>
      </c>
      <c r="C4" s="78">
        <v>2207</v>
      </c>
    </row>
    <row r="6" spans="2:8" ht="26.25" customHeight="1">
      <c r="B6" s="211" t="s">
        <v>225</v>
      </c>
      <c r="C6" s="212"/>
      <c r="D6" s="213"/>
    </row>
    <row r="7" spans="2:8" s="3" customFormat="1" ht="31.5">
      <c r="B7" s="59" t="s">
        <v>125</v>
      </c>
      <c r="C7" s="64" t="s">
        <v>116</v>
      </c>
      <c r="D7" s="65" t="s">
        <v>115</v>
      </c>
    </row>
    <row r="8" spans="2:8" s="3" customFormat="1">
      <c r="B8" s="15"/>
      <c r="C8" s="32" t="s">
        <v>251</v>
      </c>
      <c r="D8" s="17" t="s">
        <v>22</v>
      </c>
    </row>
    <row r="9" spans="2:8" s="4" customFormat="1" ht="18" customHeight="1">
      <c r="B9" s="18"/>
      <c r="C9" s="19" t="s">
        <v>1</v>
      </c>
      <c r="D9" s="20" t="s">
        <v>2</v>
      </c>
      <c r="E9" s="3"/>
      <c r="F9" s="3"/>
      <c r="G9" s="3"/>
      <c r="H9" s="3"/>
    </row>
    <row r="10" spans="2:8" s="133" customFormat="1" ht="18" customHeight="1">
      <c r="B10" s="118" t="s">
        <v>1926</v>
      </c>
      <c r="C10" s="129">
        <f>C11+C25</f>
        <v>74917.395561945683</v>
      </c>
      <c r="D10" s="79"/>
      <c r="E10" s="137"/>
      <c r="F10" s="137"/>
      <c r="G10" s="137"/>
      <c r="H10" s="137"/>
    </row>
    <row r="11" spans="2:8" s="133" customFormat="1" ht="18" customHeight="1">
      <c r="B11" s="118" t="s">
        <v>26</v>
      </c>
      <c r="C11" s="129">
        <f>SUM(C12:C23)</f>
        <v>29349.218121763879</v>
      </c>
      <c r="D11" s="79"/>
      <c r="E11" s="137"/>
      <c r="F11" s="137"/>
      <c r="G11" s="137"/>
      <c r="H11" s="137"/>
    </row>
    <row r="12" spans="2:8" s="133" customFormat="1" ht="18" customHeight="1">
      <c r="B12" s="145" t="s">
        <v>1925</v>
      </c>
      <c r="C12" s="146">
        <v>1380.9843501993103</v>
      </c>
      <c r="D12" s="147">
        <v>1380.9843501993103</v>
      </c>
      <c r="E12" s="137"/>
      <c r="F12" s="137"/>
      <c r="G12" s="137"/>
      <c r="H12" s="137"/>
    </row>
    <row r="13" spans="2:8" s="133" customFormat="1" ht="18" customHeight="1">
      <c r="B13" s="148" t="s">
        <v>1974</v>
      </c>
      <c r="C13" s="146">
        <v>7734.9493099999991</v>
      </c>
      <c r="D13" s="147">
        <v>7734.9493099999991</v>
      </c>
      <c r="E13" s="137"/>
      <c r="F13" s="137"/>
      <c r="G13" s="137"/>
      <c r="H13" s="137"/>
    </row>
    <row r="14" spans="2:8" s="133" customFormat="1" ht="18" customHeight="1">
      <c r="B14" s="148" t="s">
        <v>1971</v>
      </c>
      <c r="C14" s="146">
        <v>1314.072612760772</v>
      </c>
      <c r="D14" s="147">
        <v>1312.8074459500001</v>
      </c>
      <c r="E14" s="137"/>
      <c r="F14" s="137"/>
      <c r="G14" s="137"/>
      <c r="H14" s="137"/>
    </row>
    <row r="15" spans="2:8" s="133" customFormat="1" ht="18" customHeight="1">
      <c r="B15" s="145" t="s">
        <v>1928</v>
      </c>
      <c r="C15" s="146">
        <v>791.07314880379522</v>
      </c>
      <c r="D15" s="147">
        <v>816.63101080323304</v>
      </c>
      <c r="E15" s="137"/>
      <c r="F15" s="137"/>
      <c r="G15" s="137"/>
      <c r="H15" s="137"/>
    </row>
    <row r="16" spans="2:8" s="133" customFormat="1" ht="18" customHeight="1">
      <c r="B16" s="149" t="s">
        <v>1978</v>
      </c>
      <c r="C16" s="146">
        <v>1282.59915</v>
      </c>
      <c r="D16" s="147">
        <v>1282.59915</v>
      </c>
      <c r="E16" s="137"/>
      <c r="F16" s="137"/>
      <c r="G16" s="137"/>
      <c r="H16" s="137"/>
    </row>
    <row r="17" spans="2:38" s="133" customFormat="1" ht="18" customHeight="1">
      <c r="B17" s="150" t="s">
        <v>1972</v>
      </c>
      <c r="C17" s="146">
        <v>4363.2946900000006</v>
      </c>
      <c r="D17" s="147">
        <v>4363.2946900000006</v>
      </c>
      <c r="E17" s="137"/>
      <c r="F17" s="137"/>
      <c r="G17" s="137"/>
      <c r="H17" s="137"/>
    </row>
    <row r="18" spans="2:38" s="133" customFormat="1" ht="18" customHeight="1">
      <c r="B18" s="150" t="s">
        <v>1981</v>
      </c>
      <c r="C18" s="146">
        <v>5565.75875</v>
      </c>
      <c r="D18" s="147">
        <v>5565.75875</v>
      </c>
      <c r="E18" s="137"/>
      <c r="F18" s="137"/>
      <c r="G18" s="137"/>
      <c r="H18" s="137"/>
    </row>
    <row r="19" spans="2:38" s="133" customFormat="1" ht="18" customHeight="1">
      <c r="B19" s="150" t="s">
        <v>1980</v>
      </c>
      <c r="C19" s="146">
        <v>67.451999999999998</v>
      </c>
      <c r="D19" s="147">
        <v>67.451999999999998</v>
      </c>
      <c r="E19" s="137"/>
      <c r="F19" s="137"/>
      <c r="G19" s="137"/>
      <c r="H19" s="137"/>
    </row>
    <row r="20" spans="2:38" s="133" customFormat="1" ht="18" customHeight="1">
      <c r="B20" s="150" t="s">
        <v>1976</v>
      </c>
      <c r="C20" s="146">
        <v>456.73099000000002</v>
      </c>
      <c r="D20" s="147">
        <v>456.73099000000002</v>
      </c>
      <c r="E20" s="137"/>
      <c r="F20" s="137"/>
      <c r="G20" s="137"/>
      <c r="H20" s="137"/>
    </row>
    <row r="21" spans="2:38" s="133" customFormat="1" ht="18" customHeight="1">
      <c r="B21" s="150" t="s">
        <v>1979</v>
      </c>
      <c r="C21" s="146">
        <v>634.84471999999994</v>
      </c>
      <c r="D21" s="147">
        <v>634.84471999999994</v>
      </c>
      <c r="E21" s="137"/>
      <c r="F21" s="137"/>
      <c r="G21" s="137"/>
      <c r="H21" s="137"/>
    </row>
    <row r="22" spans="2:38" s="133" customFormat="1" ht="18" customHeight="1">
      <c r="B22" s="150" t="s">
        <v>1975</v>
      </c>
      <c r="C22" s="146">
        <v>406.24217999999996</v>
      </c>
      <c r="D22" s="147">
        <v>406.24217999999996</v>
      </c>
      <c r="E22" s="137"/>
      <c r="F22" s="137"/>
      <c r="G22" s="137"/>
      <c r="H22" s="137"/>
    </row>
    <row r="23" spans="2:38" s="133" customFormat="1" ht="18" customHeight="1">
      <c r="B23" s="151" t="s">
        <v>1973</v>
      </c>
      <c r="C23" s="146">
        <v>5351.2162200000002</v>
      </c>
      <c r="D23" s="147">
        <v>5351.2162200000002</v>
      </c>
      <c r="E23" s="137"/>
      <c r="F23" s="137"/>
      <c r="G23" s="137"/>
      <c r="H23" s="137"/>
    </row>
    <row r="24" spans="2:38" s="133" customFormat="1" ht="18" customHeight="1">
      <c r="B24" s="145"/>
      <c r="C24" s="146"/>
      <c r="D24" s="147"/>
      <c r="E24" s="137"/>
      <c r="F24" s="137"/>
      <c r="G24" s="137"/>
      <c r="H24" s="137"/>
    </row>
    <row r="25" spans="2:38" s="133" customFormat="1" ht="18" customHeight="1">
      <c r="B25" s="118" t="s">
        <v>1927</v>
      </c>
      <c r="C25" s="129">
        <f>SUM(C26:C45)</f>
        <v>45568.177440181797</v>
      </c>
      <c r="D25" s="79"/>
      <c r="E25" s="137"/>
      <c r="F25" s="137"/>
      <c r="G25" s="137"/>
      <c r="H25" s="137"/>
    </row>
    <row r="26" spans="2:38" s="134" customFormat="1">
      <c r="B26" s="145" t="s">
        <v>1924</v>
      </c>
      <c r="C26" s="146">
        <v>5794.6479177704769</v>
      </c>
      <c r="D26" s="147">
        <v>46601</v>
      </c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</row>
    <row r="27" spans="2:38" s="134" customFormat="1">
      <c r="B27" s="145" t="s">
        <v>1923</v>
      </c>
      <c r="C27" s="146">
        <v>2599.4339038946587</v>
      </c>
      <c r="D27" s="147">
        <v>44429</v>
      </c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</row>
    <row r="28" spans="2:38" s="134" customFormat="1">
      <c r="B28" s="145" t="s">
        <v>1922</v>
      </c>
      <c r="C28" s="146">
        <v>5087.0064118400078</v>
      </c>
      <c r="D28" s="147">
        <v>45382</v>
      </c>
      <c r="E28" s="137"/>
      <c r="F28" s="137"/>
      <c r="G28" s="137"/>
      <c r="H28" s="137"/>
    </row>
    <row r="29" spans="2:38" s="134" customFormat="1">
      <c r="B29" s="145" t="s">
        <v>1921</v>
      </c>
      <c r="C29" s="146">
        <v>4934.5212213571294</v>
      </c>
      <c r="D29" s="147">
        <v>44722</v>
      </c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</row>
    <row r="30" spans="2:38" s="134" customFormat="1">
      <c r="B30" s="145" t="s">
        <v>1613</v>
      </c>
      <c r="C30" s="146">
        <v>1.7524300984784985E-3</v>
      </c>
      <c r="D30" s="147">
        <v>46938</v>
      </c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</row>
    <row r="31" spans="2:38" s="134" customFormat="1">
      <c r="B31" s="145" t="s">
        <v>1614</v>
      </c>
      <c r="C31" s="146">
        <v>1300.3655127038644</v>
      </c>
      <c r="D31" s="147">
        <v>44926</v>
      </c>
      <c r="E31" s="137"/>
      <c r="F31" s="137"/>
      <c r="G31" s="137"/>
      <c r="H31" s="137"/>
    </row>
    <row r="32" spans="2:38" s="134" customFormat="1">
      <c r="B32" s="145" t="s">
        <v>1920</v>
      </c>
      <c r="C32" s="146">
        <v>3982.6430324119565</v>
      </c>
      <c r="D32" s="147">
        <v>46012</v>
      </c>
      <c r="E32" s="137"/>
      <c r="F32" s="137"/>
      <c r="G32" s="137"/>
      <c r="H32" s="137"/>
    </row>
    <row r="33" spans="2:8" s="134" customFormat="1">
      <c r="B33" s="150" t="s">
        <v>1977</v>
      </c>
      <c r="C33" s="146">
        <v>138.38045000000002</v>
      </c>
      <c r="D33" s="147">
        <v>43281</v>
      </c>
      <c r="E33" s="137"/>
      <c r="F33" s="137"/>
      <c r="G33" s="137"/>
      <c r="H33" s="137"/>
    </row>
    <row r="34" spans="2:8" s="134" customFormat="1">
      <c r="B34" s="145" t="s">
        <v>1919</v>
      </c>
      <c r="C34" s="146">
        <v>2558.1453315639906</v>
      </c>
      <c r="D34" s="147">
        <v>47026</v>
      </c>
      <c r="E34" s="137"/>
      <c r="F34" s="137"/>
      <c r="G34" s="137"/>
      <c r="H34" s="137"/>
    </row>
    <row r="35" spans="2:8" s="134" customFormat="1">
      <c r="B35" s="145" t="s">
        <v>1620</v>
      </c>
      <c r="C35" s="146">
        <v>-4.0566467585452924E-2</v>
      </c>
      <c r="D35" s="147">
        <v>46938</v>
      </c>
      <c r="E35" s="137"/>
      <c r="F35" s="137"/>
      <c r="G35" s="137"/>
      <c r="H35" s="137"/>
    </row>
    <row r="36" spans="2:8" s="134" customFormat="1">
      <c r="B36" s="145" t="s">
        <v>1918</v>
      </c>
      <c r="C36" s="146">
        <v>2614.1300424092406</v>
      </c>
      <c r="D36" s="147">
        <v>46938</v>
      </c>
      <c r="E36" s="137"/>
      <c r="F36" s="137"/>
      <c r="G36" s="137"/>
      <c r="H36" s="137"/>
    </row>
    <row r="37" spans="2:8" s="134" customFormat="1">
      <c r="B37" s="145" t="s">
        <v>1607</v>
      </c>
      <c r="C37" s="146">
        <v>3375.316859897991</v>
      </c>
      <c r="D37" s="147">
        <v>47262</v>
      </c>
      <c r="E37" s="137"/>
      <c r="F37" s="137"/>
      <c r="G37" s="137"/>
      <c r="H37" s="137"/>
    </row>
    <row r="38" spans="2:8" s="134" customFormat="1">
      <c r="B38" s="145" t="s">
        <v>1917</v>
      </c>
      <c r="C38" s="146">
        <v>224.56838405868612</v>
      </c>
      <c r="D38" s="147">
        <v>46663</v>
      </c>
      <c r="E38" s="137"/>
      <c r="F38" s="137"/>
      <c r="G38" s="137"/>
      <c r="H38" s="137"/>
    </row>
    <row r="39" spans="2:8" s="134" customFormat="1">
      <c r="B39" s="145" t="s">
        <v>1608</v>
      </c>
      <c r="C39" s="146">
        <v>1722.9541524724245</v>
      </c>
      <c r="D39" s="147">
        <v>46600</v>
      </c>
      <c r="E39" s="137"/>
      <c r="F39" s="137"/>
      <c r="G39" s="137"/>
      <c r="H39" s="137"/>
    </row>
    <row r="40" spans="2:8" s="134" customFormat="1">
      <c r="B40" s="145" t="s">
        <v>1625</v>
      </c>
      <c r="C40" s="146">
        <v>348.93601833999992</v>
      </c>
      <c r="D40" s="147">
        <v>46938</v>
      </c>
      <c r="E40" s="137"/>
      <c r="F40" s="137"/>
      <c r="G40" s="137"/>
      <c r="H40" s="137"/>
    </row>
    <row r="41" spans="2:8" s="134" customFormat="1">
      <c r="B41" s="145" t="s">
        <v>1916</v>
      </c>
      <c r="C41" s="146">
        <v>2493.4986421350241</v>
      </c>
      <c r="D41" s="147">
        <v>46722</v>
      </c>
      <c r="E41" s="137"/>
      <c r="F41" s="137"/>
      <c r="G41" s="137"/>
      <c r="H41" s="137"/>
    </row>
    <row r="42" spans="2:8" s="134" customFormat="1">
      <c r="B42" s="145" t="s">
        <v>1915</v>
      </c>
      <c r="C42" s="146">
        <v>2084.4125913243233</v>
      </c>
      <c r="D42" s="147">
        <v>47031</v>
      </c>
      <c r="E42" s="137"/>
      <c r="F42" s="137"/>
      <c r="G42" s="137"/>
      <c r="H42" s="137"/>
    </row>
    <row r="43" spans="2:8" s="134" customFormat="1">
      <c r="B43" s="145" t="s">
        <v>1914</v>
      </c>
      <c r="C43" s="146">
        <v>1047.6210798538566</v>
      </c>
      <c r="D43" s="147">
        <v>46054</v>
      </c>
      <c r="E43" s="137"/>
      <c r="F43" s="137"/>
      <c r="G43" s="137"/>
      <c r="H43" s="137"/>
    </row>
    <row r="44" spans="2:8" s="134" customFormat="1">
      <c r="B44" s="145" t="s">
        <v>1913</v>
      </c>
      <c r="C44" s="146">
        <v>1841.164028985643</v>
      </c>
      <c r="D44" s="147">
        <v>47102</v>
      </c>
      <c r="E44" s="137"/>
      <c r="F44" s="137"/>
      <c r="G44" s="137"/>
      <c r="H44" s="137"/>
    </row>
    <row r="45" spans="2:8" s="134" customFormat="1">
      <c r="B45" s="145" t="s">
        <v>1912</v>
      </c>
      <c r="C45" s="146">
        <v>3420.4706732000004</v>
      </c>
      <c r="D45" s="147">
        <v>46482</v>
      </c>
      <c r="E45" s="137"/>
      <c r="F45" s="137"/>
      <c r="G45" s="137"/>
      <c r="H45" s="137"/>
    </row>
    <row r="46" spans="2:8" s="134" customFormat="1">
      <c r="B46" s="79"/>
      <c r="C46" s="79"/>
      <c r="D46" s="79"/>
      <c r="E46" s="137"/>
      <c r="F46" s="137"/>
      <c r="G46" s="137"/>
      <c r="H46" s="137"/>
    </row>
    <row r="47" spans="2:8" s="134" customFormat="1">
      <c r="B47" s="79"/>
      <c r="C47" s="79"/>
      <c r="D47" s="79"/>
      <c r="E47" s="137"/>
      <c r="F47" s="137"/>
      <c r="G47" s="137"/>
      <c r="H47" s="137"/>
    </row>
    <row r="48" spans="2:8" s="134" customFormat="1">
      <c r="B48" s="135"/>
      <c r="E48" s="137"/>
      <c r="F48" s="137"/>
      <c r="G48" s="137"/>
      <c r="H48" s="137"/>
    </row>
    <row r="49" spans="2:8" s="134" customFormat="1">
      <c r="B49" s="135"/>
      <c r="E49" s="137"/>
      <c r="F49" s="137"/>
      <c r="G49" s="137"/>
      <c r="H49" s="137"/>
    </row>
    <row r="50" spans="2:8" s="134" customFormat="1">
      <c r="B50" s="135"/>
      <c r="E50" s="137"/>
      <c r="F50" s="137"/>
      <c r="G50" s="137"/>
      <c r="H50" s="137"/>
    </row>
  </sheetData>
  <sheetProtection sheet="1" objects="1" scenarios="1"/>
  <mergeCells count="1">
    <mergeCell ref="B6:D6"/>
  </mergeCells>
  <phoneticPr fontId="6" type="noConversion"/>
  <conditionalFormatting sqref="B17">
    <cfRule type="cellIs" dxfId="5" priority="6" operator="equal">
      <formula>"NR3"</formula>
    </cfRule>
  </conditionalFormatting>
  <conditionalFormatting sqref="B18:B19">
    <cfRule type="cellIs" dxfId="4" priority="5" operator="equal">
      <formula>"NR3"</formula>
    </cfRule>
  </conditionalFormatting>
  <conditionalFormatting sqref="B20">
    <cfRule type="cellIs" dxfId="3" priority="4" operator="equal">
      <formula>"NR3"</formula>
    </cfRule>
  </conditionalFormatting>
  <conditionalFormatting sqref="B21">
    <cfRule type="cellIs" dxfId="2" priority="3" operator="equal">
      <formula>"NR3"</formula>
    </cfRule>
  </conditionalFormatting>
  <conditionalFormatting sqref="B22">
    <cfRule type="cellIs" dxfId="1" priority="2" operator="equal">
      <formula>"NR3"</formula>
    </cfRule>
  </conditionalFormatting>
  <conditionalFormatting sqref="B33">
    <cfRule type="cellIs" dxfId="0" priority="1" operator="equal">
      <formula>"NR3"</formula>
    </cfRule>
  </conditionalFormatting>
  <dataValidations count="1">
    <dataValidation allowBlank="1" showInputMessage="1" showErrorMessage="1" sqref="E42:W43 Y42:XFD43 C5:C9 E44:XFD1048576 C12:C24 B1:B24 A1:A1048576 E1:XFD41 D1:D1048576 B25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>
      <selection activeCell="K24" sqref="K2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188</v>
      </c>
      <c r="C1" s="78" t="s" vm="1">
        <v>264</v>
      </c>
    </row>
    <row r="2" spans="2:18">
      <c r="B2" s="56" t="s">
        <v>187</v>
      </c>
      <c r="C2" s="78" t="s">
        <v>265</v>
      </c>
    </row>
    <row r="3" spans="2:18">
      <c r="B3" s="56" t="s">
        <v>189</v>
      </c>
      <c r="C3" s="78" t="s">
        <v>266</v>
      </c>
    </row>
    <row r="4" spans="2:18">
      <c r="B4" s="56" t="s">
        <v>190</v>
      </c>
      <c r="C4" s="78">
        <v>2207</v>
      </c>
    </row>
    <row r="6" spans="2:18" ht="26.25" customHeight="1">
      <c r="B6" s="211" t="s">
        <v>228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3"/>
    </row>
    <row r="7" spans="2:18" s="3" customFormat="1" ht="78.75">
      <c r="B7" s="22" t="s">
        <v>125</v>
      </c>
      <c r="C7" s="30" t="s">
        <v>48</v>
      </c>
      <c r="D7" s="30" t="s">
        <v>68</v>
      </c>
      <c r="E7" s="30" t="s">
        <v>15</v>
      </c>
      <c r="F7" s="30" t="s">
        <v>69</v>
      </c>
      <c r="G7" s="30" t="s">
        <v>111</v>
      </c>
      <c r="H7" s="30" t="s">
        <v>18</v>
      </c>
      <c r="I7" s="30" t="s">
        <v>110</v>
      </c>
      <c r="J7" s="30" t="s">
        <v>17</v>
      </c>
      <c r="K7" s="30" t="s">
        <v>226</v>
      </c>
      <c r="L7" s="30" t="s">
        <v>253</v>
      </c>
      <c r="M7" s="30" t="s">
        <v>227</v>
      </c>
      <c r="N7" s="30" t="s">
        <v>62</v>
      </c>
      <c r="O7" s="30" t="s">
        <v>191</v>
      </c>
      <c r="P7" s="31" t="s">
        <v>193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255</v>
      </c>
      <c r="M8" s="32" t="s">
        <v>251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263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121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254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4"/>
  <sheetViews>
    <sheetView rightToLeft="1" workbookViewId="0">
      <pane ySplit="9" topLeftCell="A10" activePane="bottomLeft" state="frozen"/>
      <selection pane="bottomLeft" activeCell="C17" sqref="C17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4">
      <c r="B1" s="152" t="s">
        <v>188</v>
      </c>
      <c r="C1" s="153" t="s" vm="1">
        <v>264</v>
      </c>
      <c r="D1" s="156"/>
      <c r="E1" s="156"/>
      <c r="F1" s="156"/>
      <c r="G1" s="156"/>
      <c r="H1" s="156"/>
      <c r="I1" s="156"/>
      <c r="J1" s="156"/>
      <c r="K1" s="156"/>
      <c r="L1" s="156"/>
      <c r="M1" s="156"/>
    </row>
    <row r="2" spans="2:14">
      <c r="B2" s="152" t="s">
        <v>187</v>
      </c>
      <c r="C2" s="153" t="s">
        <v>265</v>
      </c>
      <c r="D2" s="156"/>
      <c r="E2" s="156"/>
      <c r="F2" s="156"/>
      <c r="G2" s="156"/>
      <c r="H2" s="156"/>
      <c r="I2" s="156"/>
      <c r="J2" s="156"/>
      <c r="K2" s="156"/>
      <c r="L2" s="156"/>
      <c r="M2" s="156"/>
    </row>
    <row r="3" spans="2:14">
      <c r="B3" s="152" t="s">
        <v>189</v>
      </c>
      <c r="C3" s="153" t="s">
        <v>266</v>
      </c>
      <c r="D3" s="156"/>
      <c r="E3" s="156"/>
      <c r="F3" s="156"/>
      <c r="G3" s="156"/>
      <c r="H3" s="156"/>
      <c r="I3" s="156"/>
      <c r="J3" s="156"/>
      <c r="K3" s="156"/>
      <c r="L3" s="156"/>
      <c r="M3" s="156"/>
    </row>
    <row r="4" spans="2:14">
      <c r="B4" s="152" t="s">
        <v>190</v>
      </c>
      <c r="C4" s="153">
        <v>2207</v>
      </c>
      <c r="D4" s="156"/>
      <c r="E4" s="156"/>
      <c r="F4" s="156"/>
      <c r="G4" s="156"/>
      <c r="H4" s="156"/>
      <c r="I4" s="156"/>
      <c r="J4" s="156"/>
      <c r="K4" s="156"/>
      <c r="L4" s="156"/>
      <c r="M4" s="156"/>
    </row>
    <row r="6" spans="2:14" ht="26.25" customHeight="1">
      <c r="B6" s="200" t="s">
        <v>217</v>
      </c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156"/>
    </row>
    <row r="7" spans="2:14" s="3" customFormat="1" ht="63">
      <c r="B7" s="159" t="s">
        <v>124</v>
      </c>
      <c r="C7" s="160" t="s">
        <v>48</v>
      </c>
      <c r="D7" s="160" t="s">
        <v>126</v>
      </c>
      <c r="E7" s="160" t="s">
        <v>15</v>
      </c>
      <c r="F7" s="160" t="s">
        <v>69</v>
      </c>
      <c r="G7" s="160" t="s">
        <v>110</v>
      </c>
      <c r="H7" s="160" t="s">
        <v>17</v>
      </c>
      <c r="I7" s="160" t="s">
        <v>19</v>
      </c>
      <c r="J7" s="160" t="s">
        <v>65</v>
      </c>
      <c r="K7" s="160" t="s">
        <v>191</v>
      </c>
      <c r="L7" s="160" t="s">
        <v>192</v>
      </c>
      <c r="M7" s="154"/>
    </row>
    <row r="8" spans="2:14" s="3" customFormat="1" ht="28.5" customHeight="1">
      <c r="B8" s="161"/>
      <c r="C8" s="162"/>
      <c r="D8" s="162"/>
      <c r="E8" s="162"/>
      <c r="F8" s="162"/>
      <c r="G8" s="162"/>
      <c r="H8" s="162" t="s">
        <v>20</v>
      </c>
      <c r="I8" s="162" t="s">
        <v>20</v>
      </c>
      <c r="J8" s="162" t="s">
        <v>251</v>
      </c>
      <c r="K8" s="162" t="s">
        <v>20</v>
      </c>
      <c r="L8" s="162" t="s">
        <v>20</v>
      </c>
      <c r="M8" s="157"/>
    </row>
    <row r="9" spans="2:14" s="4" customFormat="1" ht="18" customHeight="1">
      <c r="B9" s="163"/>
      <c r="C9" s="164" t="s">
        <v>1</v>
      </c>
      <c r="D9" s="164" t="s">
        <v>2</v>
      </c>
      <c r="E9" s="164" t="s">
        <v>3</v>
      </c>
      <c r="F9" s="164" t="s">
        <v>4</v>
      </c>
      <c r="G9" s="164" t="s">
        <v>5</v>
      </c>
      <c r="H9" s="164" t="s">
        <v>6</v>
      </c>
      <c r="I9" s="164" t="s">
        <v>7</v>
      </c>
      <c r="J9" s="164" t="s">
        <v>8</v>
      </c>
      <c r="K9" s="164" t="s">
        <v>9</v>
      </c>
      <c r="L9" s="164" t="s">
        <v>10</v>
      </c>
      <c r="M9" s="158"/>
    </row>
    <row r="10" spans="2:14" s="4" customFormat="1" ht="18" customHeight="1">
      <c r="B10" s="180" t="s">
        <v>47</v>
      </c>
      <c r="C10" s="181"/>
      <c r="D10" s="181"/>
      <c r="E10" s="181"/>
      <c r="F10" s="181"/>
      <c r="G10" s="181"/>
      <c r="H10" s="181"/>
      <c r="I10" s="181"/>
      <c r="J10" s="182">
        <v>67068.6397</v>
      </c>
      <c r="K10" s="183">
        <v>1</v>
      </c>
      <c r="L10" s="183">
        <v>1.8390893270276102E-2</v>
      </c>
      <c r="M10" s="176"/>
      <c r="N10" s="133"/>
    </row>
    <row r="11" spans="2:14">
      <c r="B11" s="179" t="s">
        <v>242</v>
      </c>
      <c r="C11" s="166"/>
      <c r="D11" s="166"/>
      <c r="E11" s="166"/>
      <c r="F11" s="166"/>
      <c r="G11" s="166"/>
      <c r="H11" s="166"/>
      <c r="I11" s="166"/>
      <c r="J11" s="171">
        <v>61708.6901</v>
      </c>
      <c r="K11" s="172">
        <v>0.9200826254420067</v>
      </c>
      <c r="L11" s="172">
        <v>1.6921141364339368E-2</v>
      </c>
      <c r="M11" s="177"/>
      <c r="N11" s="134"/>
    </row>
    <row r="12" spans="2:14">
      <c r="B12" s="175" t="s">
        <v>44</v>
      </c>
      <c r="C12" s="166"/>
      <c r="D12" s="166"/>
      <c r="E12" s="166"/>
      <c r="F12" s="166"/>
      <c r="G12" s="166"/>
      <c r="H12" s="166"/>
      <c r="I12" s="166"/>
      <c r="J12" s="171">
        <v>56205.505170000004</v>
      </c>
      <c r="K12" s="172">
        <v>0.83802959805669064</v>
      </c>
      <c r="L12" s="172">
        <v>1.5412112895192977E-2</v>
      </c>
      <c r="M12" s="177"/>
      <c r="N12" s="134"/>
    </row>
    <row r="13" spans="2:14">
      <c r="B13" s="168" t="s">
        <v>1748</v>
      </c>
      <c r="C13" s="165" t="s">
        <v>1749</v>
      </c>
      <c r="D13" s="165">
        <v>12</v>
      </c>
      <c r="E13" s="165" t="s">
        <v>303</v>
      </c>
      <c r="F13" s="165" t="s">
        <v>304</v>
      </c>
      <c r="G13" s="173" t="s">
        <v>173</v>
      </c>
      <c r="H13" s="174">
        <v>0</v>
      </c>
      <c r="I13" s="174">
        <v>0</v>
      </c>
      <c r="J13" s="169">
        <v>29655.52</v>
      </c>
      <c r="K13" s="170">
        <v>0.44216671357358694</v>
      </c>
      <c r="L13" s="170">
        <v>8.1318408370005795E-3</v>
      </c>
      <c r="M13" s="177"/>
      <c r="N13" s="134"/>
    </row>
    <row r="14" spans="2:14">
      <c r="B14" s="168" t="s">
        <v>1750</v>
      </c>
      <c r="C14" s="165" t="s">
        <v>1751</v>
      </c>
      <c r="D14" s="165">
        <v>10</v>
      </c>
      <c r="E14" s="165" t="s">
        <v>303</v>
      </c>
      <c r="F14" s="165" t="s">
        <v>304</v>
      </c>
      <c r="G14" s="173" t="s">
        <v>173</v>
      </c>
      <c r="H14" s="174">
        <v>0</v>
      </c>
      <c r="I14" s="174">
        <v>0</v>
      </c>
      <c r="J14" s="169">
        <v>26506.92</v>
      </c>
      <c r="K14" s="170">
        <v>0.39522077857201565</v>
      </c>
      <c r="L14" s="170">
        <v>7.2684631569133636E-3</v>
      </c>
      <c r="M14" s="177"/>
      <c r="N14" s="134"/>
    </row>
    <row r="15" spans="2:14">
      <c r="B15" s="168" t="s">
        <v>1752</v>
      </c>
      <c r="C15" s="165" t="s">
        <v>1753</v>
      </c>
      <c r="D15" s="165">
        <v>26</v>
      </c>
      <c r="E15" s="165" t="s">
        <v>328</v>
      </c>
      <c r="F15" s="165" t="s">
        <v>304</v>
      </c>
      <c r="G15" s="173" t="s">
        <v>173</v>
      </c>
      <c r="H15" s="174">
        <v>0</v>
      </c>
      <c r="I15" s="174">
        <v>0</v>
      </c>
      <c r="J15" s="169">
        <v>43.065169999999995</v>
      </c>
      <c r="K15" s="170">
        <v>6.4210591108798047E-4</v>
      </c>
      <c r="L15" s="170">
        <v>1.1808901279032444E-5</v>
      </c>
      <c r="M15" s="177"/>
      <c r="N15" s="134"/>
    </row>
    <row r="16" spans="2:14">
      <c r="B16" s="167"/>
      <c r="C16" s="165"/>
      <c r="D16" s="165"/>
      <c r="E16" s="165"/>
      <c r="F16" s="165"/>
      <c r="G16" s="165"/>
      <c r="H16" s="165"/>
      <c r="I16" s="165"/>
      <c r="J16" s="165"/>
      <c r="K16" s="170"/>
      <c r="L16" s="165"/>
      <c r="M16" s="177"/>
      <c r="N16" s="134"/>
    </row>
    <row r="17" spans="2:15">
      <c r="B17" s="175" t="s">
        <v>45</v>
      </c>
      <c r="C17" s="166"/>
      <c r="D17" s="166"/>
      <c r="E17" s="166"/>
      <c r="F17" s="166"/>
      <c r="G17" s="166"/>
      <c r="H17" s="166"/>
      <c r="I17" s="166"/>
      <c r="J17" s="171">
        <v>5479.3780499999993</v>
      </c>
      <c r="K17" s="172">
        <v>8.1698064468124276E-2</v>
      </c>
      <c r="L17" s="172">
        <v>1.5025003840214099E-3</v>
      </c>
      <c r="M17" s="134"/>
      <c r="N17" s="134"/>
    </row>
    <row r="18" spans="2:15">
      <c r="B18" s="168" t="s">
        <v>1754</v>
      </c>
      <c r="C18" s="165" t="s">
        <v>1755</v>
      </c>
      <c r="D18" s="165">
        <v>95</v>
      </c>
      <c r="E18" s="165" t="s">
        <v>1312</v>
      </c>
      <c r="F18" s="165"/>
      <c r="G18" s="173" t="s">
        <v>182</v>
      </c>
      <c r="H18" s="174">
        <v>0</v>
      </c>
      <c r="I18" s="174">
        <v>0</v>
      </c>
      <c r="J18" s="169">
        <v>1.3000000000000002E-4</v>
      </c>
      <c r="K18" s="170">
        <v>1.9383127581160709E-9</v>
      </c>
      <c r="L18" s="170">
        <v>3.5647303058927159E-11</v>
      </c>
      <c r="M18" s="134"/>
      <c r="N18" s="134"/>
    </row>
    <row r="19" spans="2:15">
      <c r="B19" s="168" t="s">
        <v>1754</v>
      </c>
      <c r="C19" s="165" t="s">
        <v>1756</v>
      </c>
      <c r="D19" s="165">
        <v>95</v>
      </c>
      <c r="E19" s="165" t="s">
        <v>1312</v>
      </c>
      <c r="F19" s="165"/>
      <c r="G19" s="173" t="s">
        <v>172</v>
      </c>
      <c r="H19" s="174">
        <v>0</v>
      </c>
      <c r="I19" s="174">
        <v>0</v>
      </c>
      <c r="J19" s="169">
        <v>1.7600000000000001E-3</v>
      </c>
      <c r="K19" s="170">
        <v>2.6241772725263727E-8</v>
      </c>
      <c r="L19" s="170">
        <v>4.8260964141316766E-10</v>
      </c>
      <c r="M19" s="134"/>
      <c r="N19" s="134"/>
    </row>
    <row r="20" spans="2:15">
      <c r="B20" s="168" t="s">
        <v>1748</v>
      </c>
      <c r="C20" s="165" t="s">
        <v>1757</v>
      </c>
      <c r="D20" s="165">
        <v>12</v>
      </c>
      <c r="E20" s="165" t="s">
        <v>303</v>
      </c>
      <c r="F20" s="165" t="s">
        <v>304</v>
      </c>
      <c r="G20" s="173" t="s">
        <v>175</v>
      </c>
      <c r="H20" s="174">
        <v>0</v>
      </c>
      <c r="I20" s="174">
        <v>0</v>
      </c>
      <c r="J20" s="169">
        <v>3.06</v>
      </c>
      <c r="K20" s="170">
        <v>4.5624900306424439E-5</v>
      </c>
      <c r="L20" s="170">
        <v>8.3908267200243921E-7</v>
      </c>
      <c r="M20" s="134"/>
      <c r="N20" s="134"/>
    </row>
    <row r="21" spans="2:15">
      <c r="B21" s="168" t="s">
        <v>1748</v>
      </c>
      <c r="C21" s="165" t="s">
        <v>1758</v>
      </c>
      <c r="D21" s="165">
        <v>12</v>
      </c>
      <c r="E21" s="165" t="s">
        <v>303</v>
      </c>
      <c r="F21" s="165" t="s">
        <v>304</v>
      </c>
      <c r="G21" s="173" t="s">
        <v>174</v>
      </c>
      <c r="H21" s="174">
        <v>0</v>
      </c>
      <c r="I21" s="174">
        <v>0</v>
      </c>
      <c r="J21" s="169">
        <v>563.14</v>
      </c>
      <c r="K21" s="170">
        <v>8.3964726661960309E-3</v>
      </c>
      <c r="L21" s="170">
        <v>1.5441863265080183E-4</v>
      </c>
      <c r="M21" s="134"/>
      <c r="N21" s="134"/>
    </row>
    <row r="22" spans="2:15">
      <c r="B22" s="168" t="s">
        <v>1748</v>
      </c>
      <c r="C22" s="165" t="s">
        <v>1759</v>
      </c>
      <c r="D22" s="165">
        <v>12</v>
      </c>
      <c r="E22" s="165" t="s">
        <v>303</v>
      </c>
      <c r="F22" s="165" t="s">
        <v>304</v>
      </c>
      <c r="G22" s="173" t="s">
        <v>172</v>
      </c>
      <c r="H22" s="174">
        <v>0</v>
      </c>
      <c r="I22" s="174">
        <v>0</v>
      </c>
      <c r="J22" s="169">
        <v>825.41</v>
      </c>
      <c r="K22" s="170">
        <v>1.2306944105204507E-2</v>
      </c>
      <c r="L22" s="170">
        <v>2.2633569552206971E-4</v>
      </c>
      <c r="M22" s="134"/>
      <c r="N22" s="134"/>
    </row>
    <row r="23" spans="2:15">
      <c r="B23" s="168" t="s">
        <v>1750</v>
      </c>
      <c r="C23" s="165" t="s">
        <v>1760</v>
      </c>
      <c r="D23" s="165">
        <v>10</v>
      </c>
      <c r="E23" s="165" t="s">
        <v>303</v>
      </c>
      <c r="F23" s="165" t="s">
        <v>304</v>
      </c>
      <c r="G23" s="173" t="s">
        <v>174</v>
      </c>
      <c r="H23" s="174">
        <v>0</v>
      </c>
      <c r="I23" s="174">
        <v>0</v>
      </c>
      <c r="J23" s="169">
        <v>40.814</v>
      </c>
      <c r="K23" s="170">
        <v>6.0854074545961014E-4</v>
      </c>
      <c r="L23" s="170">
        <v>1.1191607900361946E-5</v>
      </c>
      <c r="M23" s="134"/>
      <c r="N23" s="134"/>
    </row>
    <row r="24" spans="2:15">
      <c r="B24" s="168" t="s">
        <v>1750</v>
      </c>
      <c r="C24" s="165" t="s">
        <v>1761</v>
      </c>
      <c r="D24" s="165">
        <v>10</v>
      </c>
      <c r="E24" s="165" t="s">
        <v>303</v>
      </c>
      <c r="F24" s="165" t="s">
        <v>304</v>
      </c>
      <c r="G24" s="173" t="s">
        <v>172</v>
      </c>
      <c r="H24" s="174">
        <v>0</v>
      </c>
      <c r="I24" s="174">
        <v>0</v>
      </c>
      <c r="J24" s="169">
        <v>3802.81</v>
      </c>
      <c r="K24" s="170">
        <v>5.6700270305318268E-2</v>
      </c>
      <c r="L24" s="170">
        <v>1.0427686195809136E-3</v>
      </c>
      <c r="M24" s="134"/>
      <c r="N24" s="134"/>
    </row>
    <row r="25" spans="2:15">
      <c r="B25" s="168" t="s">
        <v>1750</v>
      </c>
      <c r="C25" s="165" t="s">
        <v>1762</v>
      </c>
      <c r="D25" s="165">
        <v>10</v>
      </c>
      <c r="E25" s="165" t="s">
        <v>303</v>
      </c>
      <c r="F25" s="165" t="s">
        <v>304</v>
      </c>
      <c r="G25" s="173" t="s">
        <v>175</v>
      </c>
      <c r="H25" s="174">
        <v>0</v>
      </c>
      <c r="I25" s="174">
        <v>0</v>
      </c>
      <c r="J25" s="169">
        <v>24.4</v>
      </c>
      <c r="K25" s="170">
        <v>3.6380639460024711E-4</v>
      </c>
      <c r="L25" s="170">
        <v>6.6907245741370962E-6</v>
      </c>
      <c r="M25" s="134"/>
      <c r="N25" s="134"/>
    </row>
    <row r="26" spans="2:15">
      <c r="B26" s="168" t="s">
        <v>1750</v>
      </c>
      <c r="C26" s="165" t="s">
        <v>1763</v>
      </c>
      <c r="D26" s="165">
        <v>10</v>
      </c>
      <c r="E26" s="165" t="s">
        <v>303</v>
      </c>
      <c r="F26" s="165" t="s">
        <v>304</v>
      </c>
      <c r="G26" s="173" t="s">
        <v>181</v>
      </c>
      <c r="H26" s="174">
        <v>0</v>
      </c>
      <c r="I26" s="174">
        <v>0</v>
      </c>
      <c r="J26" s="169">
        <v>23.89105</v>
      </c>
      <c r="K26" s="170">
        <v>3.5621790015222271E-4</v>
      </c>
      <c r="L26" s="170">
        <v>6.5511653826613973E-6</v>
      </c>
      <c r="M26" s="134"/>
      <c r="N26" s="134"/>
    </row>
    <row r="27" spans="2:15">
      <c r="B27" s="168" t="s">
        <v>1750</v>
      </c>
      <c r="C27" s="165" t="s">
        <v>1764</v>
      </c>
      <c r="D27" s="165">
        <v>10</v>
      </c>
      <c r="E27" s="165" t="s">
        <v>303</v>
      </c>
      <c r="F27" s="165" t="s">
        <v>304</v>
      </c>
      <c r="G27" s="173" t="s">
        <v>182</v>
      </c>
      <c r="H27" s="174">
        <v>0</v>
      </c>
      <c r="I27" s="174">
        <v>0</v>
      </c>
      <c r="J27" s="169">
        <v>135.32</v>
      </c>
      <c r="K27" s="170">
        <v>2.017634480217436E-3</v>
      </c>
      <c r="L27" s="170">
        <v>3.7106100384107866E-5</v>
      </c>
      <c r="M27" s="134"/>
      <c r="N27" s="134"/>
    </row>
    <row r="28" spans="2:15">
      <c r="B28" s="168" t="s">
        <v>1752</v>
      </c>
      <c r="C28" s="165" t="s">
        <v>1765</v>
      </c>
      <c r="D28" s="165">
        <v>26</v>
      </c>
      <c r="E28" s="165" t="s">
        <v>328</v>
      </c>
      <c r="F28" s="165" t="s">
        <v>304</v>
      </c>
      <c r="G28" s="173" t="s">
        <v>172</v>
      </c>
      <c r="H28" s="174">
        <v>0</v>
      </c>
      <c r="I28" s="174">
        <v>0</v>
      </c>
      <c r="J28" s="169">
        <v>60.531109999999998</v>
      </c>
      <c r="K28" s="170">
        <v>9.0252479058405594E-4</v>
      </c>
      <c r="L28" s="170">
        <v>1.6598237097409661E-5</v>
      </c>
      <c r="M28" s="134"/>
      <c r="N28" s="134"/>
    </row>
    <row r="29" spans="2:15">
      <c r="B29" s="167"/>
      <c r="C29" s="165"/>
      <c r="D29" s="165"/>
      <c r="E29" s="165"/>
      <c r="F29" s="165"/>
      <c r="G29" s="165"/>
      <c r="H29" s="165"/>
      <c r="I29" s="165"/>
      <c r="J29" s="165"/>
      <c r="K29" s="170"/>
      <c r="L29" s="165"/>
      <c r="M29" s="134"/>
      <c r="N29" s="134"/>
      <c r="O29" s="87"/>
    </row>
    <row r="30" spans="2:15">
      <c r="B30" s="175" t="s">
        <v>46</v>
      </c>
      <c r="C30" s="166"/>
      <c r="D30" s="166"/>
      <c r="E30" s="166"/>
      <c r="F30" s="166"/>
      <c r="G30" s="166"/>
      <c r="H30" s="166"/>
      <c r="I30" s="166"/>
      <c r="J30" s="171">
        <v>23.80688</v>
      </c>
      <c r="K30" s="172">
        <v>3.5496291719183323E-4</v>
      </c>
      <c r="L30" s="172">
        <v>6.5280851249808591E-6</v>
      </c>
      <c r="M30" s="134"/>
      <c r="N30" s="134"/>
    </row>
    <row r="31" spans="2:15">
      <c r="B31" s="168" t="s">
        <v>1754</v>
      </c>
      <c r="C31" s="165" t="s">
        <v>1767</v>
      </c>
      <c r="D31" s="165">
        <v>95</v>
      </c>
      <c r="E31" s="165" t="s">
        <v>1312</v>
      </c>
      <c r="F31" s="165"/>
      <c r="G31" s="173" t="s">
        <v>173</v>
      </c>
      <c r="H31" s="174">
        <v>0</v>
      </c>
      <c r="I31" s="174">
        <v>0</v>
      </c>
      <c r="J31" s="169">
        <v>23.80688</v>
      </c>
      <c r="K31" s="170">
        <v>3.5496291719183323E-4</v>
      </c>
      <c r="L31" s="170">
        <v>6.5280851249808591E-6</v>
      </c>
      <c r="M31" s="134"/>
      <c r="N31" s="134"/>
    </row>
    <row r="32" spans="2:15">
      <c r="B32" s="167"/>
      <c r="C32" s="165"/>
      <c r="D32" s="165"/>
      <c r="E32" s="165"/>
      <c r="F32" s="165"/>
      <c r="G32" s="165"/>
      <c r="H32" s="165"/>
      <c r="I32" s="165"/>
      <c r="J32" s="165"/>
      <c r="K32" s="170"/>
      <c r="L32" s="165"/>
      <c r="M32" s="134"/>
      <c r="N32" s="134"/>
    </row>
    <row r="33" spans="2:14">
      <c r="B33" s="179" t="s">
        <v>241</v>
      </c>
      <c r="C33" s="166"/>
      <c r="D33" s="166"/>
      <c r="E33" s="166"/>
      <c r="F33" s="166"/>
      <c r="G33" s="166"/>
      <c r="H33" s="166"/>
      <c r="I33" s="166"/>
      <c r="J33" s="171">
        <v>5359.9495999999999</v>
      </c>
      <c r="K33" s="172">
        <v>7.9917374557993304E-2</v>
      </c>
      <c r="L33" s="172">
        <v>1.4697519059367337E-3</v>
      </c>
      <c r="M33" s="134"/>
      <c r="N33" s="134"/>
    </row>
    <row r="34" spans="2:14">
      <c r="B34" s="175" t="s">
        <v>45</v>
      </c>
      <c r="C34" s="166"/>
      <c r="D34" s="166"/>
      <c r="E34" s="166"/>
      <c r="F34" s="166"/>
      <c r="G34" s="166"/>
      <c r="H34" s="166"/>
      <c r="I34" s="166"/>
      <c r="J34" s="171">
        <v>5359.9495999999999</v>
      </c>
      <c r="K34" s="172">
        <v>7.9917374557993304E-2</v>
      </c>
      <c r="L34" s="172">
        <v>1.4697519059367337E-3</v>
      </c>
      <c r="M34" s="134"/>
      <c r="N34" s="134"/>
    </row>
    <row r="35" spans="2:14">
      <c r="B35" s="168" t="s">
        <v>1768</v>
      </c>
      <c r="C35" s="165" t="s">
        <v>1769</v>
      </c>
      <c r="D35" s="165">
        <v>91</v>
      </c>
      <c r="E35" s="165" t="s">
        <v>1770</v>
      </c>
      <c r="F35" s="165" t="s">
        <v>1771</v>
      </c>
      <c r="G35" s="173" t="s">
        <v>179</v>
      </c>
      <c r="H35" s="174">
        <v>0</v>
      </c>
      <c r="I35" s="174">
        <v>0</v>
      </c>
      <c r="J35" s="169">
        <v>0.73921000000000003</v>
      </c>
      <c r="K35" s="170">
        <v>1.102169364559216E-5</v>
      </c>
      <c r="L35" s="170">
        <v>2.0269879149376572E-7</v>
      </c>
      <c r="M35" s="134"/>
      <c r="N35" s="134"/>
    </row>
    <row r="36" spans="2:14">
      <c r="B36" s="168" t="s">
        <v>1768</v>
      </c>
      <c r="C36" s="165" t="s">
        <v>1772</v>
      </c>
      <c r="D36" s="165">
        <v>91</v>
      </c>
      <c r="E36" s="165" t="s">
        <v>1770</v>
      </c>
      <c r="F36" s="165" t="s">
        <v>1771</v>
      </c>
      <c r="G36" s="173" t="s">
        <v>174</v>
      </c>
      <c r="H36" s="174">
        <v>0</v>
      </c>
      <c r="I36" s="174">
        <v>0</v>
      </c>
      <c r="J36" s="169">
        <v>228.09</v>
      </c>
      <c r="K36" s="170">
        <v>3.4008442846053429E-3</v>
      </c>
      <c r="L36" s="170">
        <v>6.2544564267005343E-5</v>
      </c>
      <c r="M36" s="134"/>
      <c r="N36" s="134"/>
    </row>
    <row r="37" spans="2:14">
      <c r="B37" s="168" t="s">
        <v>1768</v>
      </c>
      <c r="C37" s="165" t="s">
        <v>1773</v>
      </c>
      <c r="D37" s="165">
        <v>91</v>
      </c>
      <c r="E37" s="165" t="s">
        <v>1770</v>
      </c>
      <c r="F37" s="165" t="s">
        <v>1771</v>
      </c>
      <c r="G37" s="173" t="s">
        <v>181</v>
      </c>
      <c r="H37" s="174">
        <v>0</v>
      </c>
      <c r="I37" s="174">
        <v>0</v>
      </c>
      <c r="J37" s="169">
        <v>3.7099000000000002</v>
      </c>
      <c r="K37" s="170">
        <v>5.5314973087190855E-5</v>
      </c>
      <c r="L37" s="170">
        <v>1.0172917662947219E-6</v>
      </c>
      <c r="M37" s="134"/>
      <c r="N37" s="134"/>
    </row>
    <row r="38" spans="2:14">
      <c r="B38" s="168" t="s">
        <v>1768</v>
      </c>
      <c r="C38" s="165" t="s">
        <v>1774</v>
      </c>
      <c r="D38" s="165">
        <v>91</v>
      </c>
      <c r="E38" s="165" t="s">
        <v>1770</v>
      </c>
      <c r="F38" s="165" t="s">
        <v>1771</v>
      </c>
      <c r="G38" s="173" t="s">
        <v>180</v>
      </c>
      <c r="H38" s="174">
        <v>0</v>
      </c>
      <c r="I38" s="174">
        <v>0</v>
      </c>
      <c r="J38" s="169">
        <v>38.349269999999997</v>
      </c>
      <c r="K38" s="170">
        <v>5.717913792725991E-4</v>
      </c>
      <c r="L38" s="170">
        <v>1.0515754229066333E-5</v>
      </c>
      <c r="M38" s="134"/>
      <c r="N38" s="134"/>
    </row>
    <row r="39" spans="2:14">
      <c r="B39" s="168" t="s">
        <v>1768</v>
      </c>
      <c r="C39" s="165" t="s">
        <v>1775</v>
      </c>
      <c r="D39" s="165">
        <v>91</v>
      </c>
      <c r="E39" s="165" t="s">
        <v>1770</v>
      </c>
      <c r="F39" s="165" t="s">
        <v>1771</v>
      </c>
      <c r="G39" s="173" t="s">
        <v>1032</v>
      </c>
      <c r="H39" s="174">
        <v>0</v>
      </c>
      <c r="I39" s="174">
        <v>0</v>
      </c>
      <c r="J39" s="169">
        <v>19.98039</v>
      </c>
      <c r="K39" s="170">
        <v>2.9790957576257505E-4</v>
      </c>
      <c r="L39" s="170">
        <v>5.4788232120427505E-6</v>
      </c>
      <c r="M39" s="134"/>
      <c r="N39" s="134"/>
    </row>
    <row r="40" spans="2:14">
      <c r="B40" s="168" t="s">
        <v>1768</v>
      </c>
      <c r="C40" s="165" t="s">
        <v>1776</v>
      </c>
      <c r="D40" s="165">
        <v>91</v>
      </c>
      <c r="E40" s="165" t="s">
        <v>1770</v>
      </c>
      <c r="F40" s="165" t="s">
        <v>1771</v>
      </c>
      <c r="G40" s="173" t="s">
        <v>172</v>
      </c>
      <c r="H40" s="174">
        <v>0</v>
      </c>
      <c r="I40" s="174">
        <v>0</v>
      </c>
      <c r="J40" s="169">
        <v>4579.2299999999996</v>
      </c>
      <c r="K40" s="170">
        <v>6.8276768702675794E-2</v>
      </c>
      <c r="L40" s="170">
        <v>1.2556707660502384E-3</v>
      </c>
      <c r="M40" s="134"/>
      <c r="N40" s="134"/>
    </row>
    <row r="41" spans="2:14">
      <c r="B41" s="168" t="s">
        <v>1768</v>
      </c>
      <c r="C41" s="165" t="s">
        <v>1777</v>
      </c>
      <c r="D41" s="165">
        <v>91</v>
      </c>
      <c r="E41" s="165" t="s">
        <v>1770</v>
      </c>
      <c r="F41" s="165" t="s">
        <v>1771</v>
      </c>
      <c r="G41" s="173" t="s">
        <v>176</v>
      </c>
      <c r="H41" s="174">
        <v>0</v>
      </c>
      <c r="I41" s="174">
        <v>0</v>
      </c>
      <c r="J41" s="169">
        <v>12.45</v>
      </c>
      <c r="K41" s="170">
        <v>1.8563072183496216E-4</v>
      </c>
      <c r="L41" s="170">
        <v>3.4139147929511006E-6</v>
      </c>
      <c r="M41" s="134"/>
      <c r="N41" s="134"/>
    </row>
    <row r="42" spans="2:14">
      <c r="B42" s="168" t="s">
        <v>1768</v>
      </c>
      <c r="C42" s="165" t="s">
        <v>1778</v>
      </c>
      <c r="D42" s="165">
        <v>91</v>
      </c>
      <c r="E42" s="165" t="s">
        <v>1770</v>
      </c>
      <c r="F42" s="165" t="s">
        <v>1771</v>
      </c>
      <c r="G42" s="173" t="s">
        <v>182</v>
      </c>
      <c r="H42" s="174">
        <v>0</v>
      </c>
      <c r="I42" s="174">
        <v>0</v>
      </c>
      <c r="J42" s="169">
        <v>183.38</v>
      </c>
      <c r="K42" s="170">
        <v>2.7342137967948082E-3</v>
      </c>
      <c r="L42" s="170">
        <v>5.0284634114969702E-5</v>
      </c>
      <c r="M42" s="134"/>
      <c r="N42" s="134"/>
    </row>
    <row r="43" spans="2:14">
      <c r="B43" s="168" t="s">
        <v>1768</v>
      </c>
      <c r="C43" s="165" t="s">
        <v>1779</v>
      </c>
      <c r="D43" s="165">
        <v>91</v>
      </c>
      <c r="E43" s="165" t="s">
        <v>1770</v>
      </c>
      <c r="F43" s="165" t="s">
        <v>1771</v>
      </c>
      <c r="G43" s="173" t="s">
        <v>175</v>
      </c>
      <c r="H43" s="174">
        <v>0</v>
      </c>
      <c r="I43" s="174">
        <v>0</v>
      </c>
      <c r="J43" s="169">
        <v>293</v>
      </c>
      <c r="K43" s="170">
        <v>4.3686587548308368E-3</v>
      </c>
      <c r="L43" s="170">
        <v>8.0343536894351202E-5</v>
      </c>
      <c r="M43" s="134"/>
      <c r="N43" s="134"/>
    </row>
    <row r="44" spans="2:14">
      <c r="B44" s="168" t="s">
        <v>1768</v>
      </c>
      <c r="C44" s="165" t="s">
        <v>1780</v>
      </c>
      <c r="D44" s="165">
        <v>91</v>
      </c>
      <c r="E44" s="165" t="s">
        <v>1770</v>
      </c>
      <c r="F44" s="165" t="s">
        <v>1771</v>
      </c>
      <c r="G44" s="173" t="s">
        <v>177</v>
      </c>
      <c r="H44" s="174">
        <v>0</v>
      </c>
      <c r="I44" s="174">
        <v>0</v>
      </c>
      <c r="J44" s="169">
        <v>1.0208300000000001</v>
      </c>
      <c r="K44" s="170">
        <v>1.5220675483597144E-5</v>
      </c>
      <c r="L44" s="170">
        <v>2.7992181832034316E-7</v>
      </c>
      <c r="M44" s="134"/>
      <c r="N44" s="134"/>
    </row>
    <row r="45" spans="2:14">
      <c r="B45" s="168"/>
      <c r="C45" s="165"/>
      <c r="D45" s="165"/>
      <c r="E45" s="165"/>
      <c r="F45" s="165"/>
      <c r="G45" s="173"/>
      <c r="H45" s="174"/>
      <c r="I45" s="165"/>
      <c r="J45" s="169"/>
      <c r="K45" s="170"/>
      <c r="L45" s="170"/>
      <c r="M45" s="134"/>
      <c r="N45" s="134"/>
    </row>
    <row r="46" spans="2:14">
      <c r="B46" s="167"/>
      <c r="C46" s="165"/>
      <c r="D46" s="165"/>
      <c r="E46" s="165"/>
      <c r="F46" s="165"/>
      <c r="G46" s="165"/>
      <c r="H46" s="165"/>
      <c r="I46" s="165"/>
      <c r="J46" s="165"/>
      <c r="K46" s="170"/>
      <c r="L46" s="165"/>
      <c r="M46" s="134"/>
      <c r="N46" s="134"/>
    </row>
    <row r="47" spans="2:14">
      <c r="B47" s="167"/>
      <c r="C47" s="165"/>
      <c r="D47" s="165"/>
      <c r="E47" s="165"/>
      <c r="F47" s="165"/>
      <c r="G47" s="165"/>
      <c r="H47" s="165"/>
      <c r="I47" s="165"/>
      <c r="J47" s="169"/>
      <c r="K47" s="170"/>
      <c r="L47" s="170"/>
      <c r="M47" s="134"/>
      <c r="N47" s="134"/>
    </row>
    <row r="48" spans="2:14">
      <c r="B48" s="168"/>
      <c r="C48" s="165"/>
      <c r="D48" s="165"/>
      <c r="E48" s="165"/>
      <c r="F48" s="165"/>
      <c r="G48" s="173"/>
      <c r="H48" s="165"/>
      <c r="I48" s="165"/>
      <c r="J48" s="169"/>
      <c r="K48" s="170"/>
      <c r="L48" s="170"/>
      <c r="M48" s="134"/>
      <c r="N48" s="134"/>
    </row>
    <row r="49" spans="2:14">
      <c r="B49" s="184"/>
      <c r="C49" s="184"/>
      <c r="D49" s="80"/>
      <c r="E49" s="80"/>
      <c r="F49" s="80"/>
      <c r="G49" s="93"/>
      <c r="H49" s="80"/>
      <c r="I49" s="80"/>
      <c r="J49" s="87"/>
      <c r="K49" s="88"/>
      <c r="L49" s="88"/>
      <c r="M49" s="134"/>
      <c r="N49" s="134"/>
    </row>
    <row r="50" spans="2:14">
      <c r="B50" s="184"/>
      <c r="C50" s="18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</row>
    <row r="51" spans="2:14">
      <c r="B51" s="184"/>
      <c r="C51" s="18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</row>
    <row r="52" spans="2:14">
      <c r="B52" s="178" t="s">
        <v>263</v>
      </c>
      <c r="C52" s="18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</row>
    <row r="53" spans="2:14">
      <c r="B53" s="185"/>
      <c r="C53" s="18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</row>
    <row r="54" spans="2:14">
      <c r="B54" s="184"/>
      <c r="C54" s="18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</row>
    <row r="55" spans="2:14">
      <c r="B55" s="184"/>
      <c r="C55" s="18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</row>
    <row r="56" spans="2:14">
      <c r="B56" s="184"/>
      <c r="C56" s="18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</row>
    <row r="57" spans="2:14">
      <c r="B57" s="184"/>
      <c r="C57" s="18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</row>
    <row r="58" spans="2:14">
      <c r="B58" s="184"/>
      <c r="C58" s="18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</row>
    <row r="59" spans="2:14">
      <c r="B59" s="184"/>
      <c r="C59" s="18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</row>
    <row r="60" spans="2:14">
      <c r="B60" s="184"/>
      <c r="C60" s="18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</row>
    <row r="61" spans="2:14">
      <c r="B61" s="184"/>
      <c r="C61" s="18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</row>
    <row r="62" spans="2:14">
      <c r="B62" s="184"/>
      <c r="C62" s="18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</row>
    <row r="63" spans="2:14">
      <c r="B63" s="184"/>
      <c r="C63" s="18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</row>
    <row r="64" spans="2:14">
      <c r="B64" s="184"/>
      <c r="C64" s="18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</row>
    <row r="65" spans="2:14">
      <c r="B65" s="184"/>
      <c r="C65" s="18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</row>
    <row r="66" spans="2:14">
      <c r="B66" s="184"/>
      <c r="C66" s="18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</row>
    <row r="67" spans="2:14">
      <c r="B67" s="184"/>
      <c r="C67" s="184"/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4"/>
    </row>
    <row r="68" spans="2:14">
      <c r="B68" s="184"/>
      <c r="C68" s="184"/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34"/>
    </row>
    <row r="69" spans="2:14">
      <c r="B69" s="184"/>
      <c r="C69" s="184"/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4"/>
    </row>
    <row r="70" spans="2:14">
      <c r="B70" s="184"/>
      <c r="C70" s="184"/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134"/>
    </row>
    <row r="71" spans="2:14">
      <c r="B71" s="184"/>
      <c r="C71" s="184"/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134"/>
    </row>
    <row r="72" spans="2:14">
      <c r="B72" s="184"/>
      <c r="C72" s="184"/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134"/>
    </row>
    <row r="73" spans="2:14">
      <c r="B73" s="184"/>
      <c r="C73" s="18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</row>
    <row r="74" spans="2:14">
      <c r="B74" s="184"/>
      <c r="C74" s="18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</row>
    <row r="75" spans="2:14">
      <c r="B75" s="184"/>
      <c r="C75" s="184"/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134"/>
    </row>
    <row r="76" spans="2:14">
      <c r="B76" s="184"/>
      <c r="C76" s="184"/>
      <c r="D76" s="134"/>
      <c r="E76" s="134"/>
      <c r="F76" s="134"/>
      <c r="G76" s="134"/>
      <c r="H76" s="134"/>
      <c r="I76" s="134"/>
      <c r="J76" s="134"/>
      <c r="K76" s="134"/>
      <c r="L76" s="134"/>
      <c r="M76" s="134"/>
      <c r="N76" s="134"/>
    </row>
    <row r="77" spans="2:14">
      <c r="B77" s="184"/>
      <c r="C77" s="184"/>
      <c r="D77" s="134"/>
      <c r="E77" s="134"/>
      <c r="F77" s="134"/>
      <c r="G77" s="134"/>
      <c r="H77" s="134"/>
      <c r="I77" s="134"/>
      <c r="J77" s="134"/>
      <c r="K77" s="134"/>
      <c r="L77" s="134"/>
      <c r="M77" s="134"/>
      <c r="N77" s="134"/>
    </row>
    <row r="78" spans="2:14">
      <c r="B78" s="184"/>
      <c r="C78" s="18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</row>
    <row r="79" spans="2:14">
      <c r="B79" s="184"/>
      <c r="C79" s="184"/>
      <c r="D79" s="134"/>
      <c r="E79" s="134"/>
      <c r="F79" s="134"/>
      <c r="G79" s="134"/>
      <c r="H79" s="134"/>
      <c r="I79" s="134"/>
      <c r="J79" s="134"/>
      <c r="K79" s="134"/>
      <c r="L79" s="134"/>
      <c r="M79" s="134"/>
      <c r="N79" s="134"/>
    </row>
    <row r="80" spans="2:14">
      <c r="B80" s="184"/>
      <c r="C80" s="184"/>
      <c r="D80" s="134"/>
      <c r="E80" s="134"/>
      <c r="F80" s="134"/>
      <c r="G80" s="134"/>
      <c r="H80" s="134"/>
      <c r="I80" s="134"/>
      <c r="J80" s="134"/>
      <c r="K80" s="134"/>
      <c r="L80" s="134"/>
      <c r="M80" s="134"/>
      <c r="N80" s="134"/>
    </row>
    <row r="81" spans="2:14">
      <c r="B81" s="184"/>
      <c r="C81" s="184"/>
      <c r="D81" s="134"/>
      <c r="E81" s="134"/>
      <c r="F81" s="134"/>
      <c r="G81" s="134"/>
      <c r="H81" s="134"/>
      <c r="I81" s="134"/>
      <c r="J81" s="134"/>
      <c r="K81" s="134"/>
      <c r="L81" s="134"/>
      <c r="M81" s="134"/>
      <c r="N81" s="134"/>
    </row>
    <row r="82" spans="2:14">
      <c r="B82" s="184"/>
      <c r="C82" s="184"/>
      <c r="D82" s="134"/>
      <c r="E82" s="134"/>
      <c r="F82" s="134"/>
      <c r="G82" s="134"/>
      <c r="H82" s="134"/>
      <c r="I82" s="134"/>
      <c r="J82" s="134"/>
      <c r="K82" s="134"/>
      <c r="L82" s="134"/>
      <c r="M82" s="134"/>
      <c r="N82" s="134"/>
    </row>
    <row r="83" spans="2:14">
      <c r="B83" s="184"/>
      <c r="C83" s="184"/>
      <c r="D83" s="134"/>
      <c r="E83" s="134"/>
      <c r="F83" s="134"/>
      <c r="G83" s="134"/>
      <c r="H83" s="134"/>
      <c r="I83" s="134"/>
      <c r="J83" s="134"/>
      <c r="K83" s="134"/>
      <c r="L83" s="134"/>
      <c r="M83" s="134"/>
      <c r="N83" s="134"/>
    </row>
    <row r="84" spans="2:14">
      <c r="B84" s="184"/>
      <c r="C84" s="184"/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134"/>
    </row>
    <row r="85" spans="2:14">
      <c r="B85" s="184"/>
      <c r="C85" s="184"/>
      <c r="D85" s="134"/>
      <c r="E85" s="134"/>
      <c r="F85" s="134"/>
      <c r="G85" s="134"/>
      <c r="H85" s="134"/>
      <c r="I85" s="134"/>
      <c r="J85" s="134"/>
      <c r="K85" s="134"/>
      <c r="L85" s="134"/>
      <c r="M85" s="134"/>
      <c r="N85" s="134"/>
    </row>
    <row r="86" spans="2:14">
      <c r="B86" s="184"/>
      <c r="C86" s="184"/>
      <c r="D86" s="134"/>
      <c r="E86" s="134"/>
      <c r="F86" s="134"/>
      <c r="G86" s="134"/>
      <c r="H86" s="134"/>
      <c r="I86" s="134"/>
      <c r="J86" s="134"/>
      <c r="K86" s="134"/>
      <c r="L86" s="134"/>
      <c r="M86" s="134"/>
      <c r="N86" s="134"/>
    </row>
    <row r="87" spans="2:14">
      <c r="B87" s="184"/>
      <c r="C87" s="184"/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134"/>
    </row>
    <row r="88" spans="2:14">
      <c r="B88" s="184"/>
      <c r="C88" s="184"/>
      <c r="D88" s="134"/>
      <c r="E88" s="134"/>
      <c r="F88" s="134"/>
      <c r="G88" s="134"/>
      <c r="H88" s="134"/>
      <c r="I88" s="134"/>
      <c r="J88" s="134"/>
      <c r="K88" s="134"/>
      <c r="L88" s="134"/>
      <c r="M88" s="134"/>
      <c r="N88" s="134"/>
    </row>
    <row r="89" spans="2:14">
      <c r="B89" s="184"/>
      <c r="C89" s="184"/>
      <c r="D89" s="134"/>
      <c r="E89" s="134"/>
      <c r="F89" s="134"/>
      <c r="G89" s="134"/>
      <c r="H89" s="134"/>
      <c r="I89" s="134"/>
      <c r="J89" s="134"/>
      <c r="K89" s="134"/>
      <c r="L89" s="134"/>
      <c r="M89" s="134"/>
      <c r="N89" s="134"/>
    </row>
    <row r="90" spans="2:14">
      <c r="B90" s="184"/>
      <c r="C90" s="184"/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134"/>
    </row>
    <row r="91" spans="2:14">
      <c r="B91" s="184"/>
      <c r="C91" s="184"/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134"/>
    </row>
    <row r="92" spans="2:14">
      <c r="B92" s="184"/>
      <c r="C92" s="184"/>
      <c r="D92" s="134"/>
      <c r="E92" s="134"/>
      <c r="F92" s="134"/>
      <c r="G92" s="134"/>
      <c r="H92" s="134"/>
      <c r="I92" s="134"/>
      <c r="J92" s="134"/>
      <c r="K92" s="134"/>
      <c r="L92" s="134"/>
      <c r="M92" s="134"/>
      <c r="N92" s="134"/>
    </row>
    <row r="93" spans="2:14">
      <c r="B93" s="184"/>
      <c r="C93" s="184"/>
      <c r="D93" s="134"/>
      <c r="E93" s="134"/>
      <c r="F93" s="134"/>
      <c r="G93" s="134"/>
      <c r="H93" s="134"/>
      <c r="I93" s="134"/>
      <c r="J93" s="134"/>
      <c r="K93" s="134"/>
      <c r="L93" s="134"/>
      <c r="M93" s="134"/>
      <c r="N93" s="134"/>
    </row>
    <row r="94" spans="2:14">
      <c r="B94" s="184"/>
      <c r="C94" s="184"/>
      <c r="D94" s="134"/>
      <c r="E94" s="134"/>
      <c r="F94" s="134"/>
      <c r="G94" s="134"/>
      <c r="H94" s="134"/>
      <c r="I94" s="134"/>
      <c r="J94" s="134"/>
      <c r="K94" s="134"/>
      <c r="L94" s="134"/>
      <c r="M94" s="134"/>
      <c r="N94" s="134"/>
    </row>
    <row r="95" spans="2:14">
      <c r="B95" s="184"/>
      <c r="C95" s="184"/>
      <c r="D95" s="134"/>
      <c r="E95" s="134"/>
      <c r="F95" s="134"/>
      <c r="G95" s="134"/>
      <c r="H95" s="134"/>
      <c r="I95" s="134"/>
      <c r="J95" s="134"/>
      <c r="K95" s="134"/>
      <c r="L95" s="134"/>
      <c r="M95" s="134"/>
      <c r="N95" s="134"/>
    </row>
    <row r="96" spans="2:14">
      <c r="B96" s="184"/>
      <c r="C96" s="184"/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134"/>
    </row>
    <row r="97" spans="2:14">
      <c r="B97" s="184"/>
      <c r="C97" s="184"/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134"/>
    </row>
    <row r="98" spans="2:14">
      <c r="B98" s="184"/>
      <c r="C98" s="184"/>
      <c r="D98" s="134"/>
      <c r="E98" s="134"/>
      <c r="F98" s="134"/>
      <c r="G98" s="134"/>
      <c r="H98" s="134"/>
      <c r="I98" s="134"/>
      <c r="J98" s="134"/>
      <c r="K98" s="134"/>
      <c r="L98" s="134"/>
      <c r="M98" s="134"/>
      <c r="N98" s="134"/>
    </row>
    <row r="99" spans="2:14">
      <c r="B99" s="184"/>
      <c r="C99" s="184"/>
      <c r="D99" s="134"/>
      <c r="E99" s="134"/>
      <c r="F99" s="134"/>
      <c r="G99" s="134"/>
      <c r="H99" s="134"/>
      <c r="I99" s="134"/>
      <c r="J99" s="134"/>
      <c r="K99" s="134"/>
      <c r="L99" s="134"/>
      <c r="M99" s="134"/>
      <c r="N99" s="134"/>
    </row>
    <row r="100" spans="2:14">
      <c r="B100" s="184"/>
      <c r="C100" s="184"/>
      <c r="D100" s="134"/>
      <c r="E100" s="134"/>
      <c r="F100" s="134"/>
      <c r="G100" s="134"/>
      <c r="H100" s="134"/>
      <c r="I100" s="134"/>
      <c r="J100" s="134"/>
      <c r="K100" s="134"/>
      <c r="L100" s="134"/>
      <c r="M100" s="134"/>
      <c r="N100" s="134"/>
    </row>
    <row r="101" spans="2:14">
      <c r="B101" s="184"/>
      <c r="C101" s="184"/>
      <c r="D101" s="134"/>
      <c r="E101" s="134"/>
      <c r="F101" s="134"/>
      <c r="G101" s="134"/>
      <c r="H101" s="134"/>
      <c r="I101" s="134"/>
      <c r="J101" s="134"/>
      <c r="K101" s="134"/>
      <c r="L101" s="134"/>
      <c r="M101" s="134"/>
      <c r="N101" s="134"/>
    </row>
    <row r="102" spans="2:14">
      <c r="B102" s="184"/>
      <c r="C102" s="184"/>
      <c r="D102" s="134"/>
      <c r="E102" s="134"/>
      <c r="F102" s="134"/>
      <c r="G102" s="134"/>
      <c r="H102" s="134"/>
      <c r="I102" s="134"/>
      <c r="J102" s="134"/>
      <c r="K102" s="134"/>
      <c r="L102" s="134"/>
      <c r="M102" s="134"/>
      <c r="N102" s="134"/>
    </row>
    <row r="103" spans="2:14">
      <c r="B103" s="184"/>
      <c r="C103" s="184"/>
      <c r="D103" s="134"/>
      <c r="E103" s="134"/>
      <c r="F103" s="134"/>
      <c r="G103" s="134"/>
      <c r="H103" s="134"/>
      <c r="I103" s="134"/>
      <c r="J103" s="134"/>
      <c r="K103" s="134"/>
      <c r="L103" s="134"/>
      <c r="M103" s="134"/>
      <c r="N103" s="134"/>
    </row>
    <row r="104" spans="2:14">
      <c r="B104" s="184"/>
      <c r="C104" s="184"/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134"/>
    </row>
    <row r="105" spans="2:14">
      <c r="B105" s="184"/>
      <c r="C105" s="184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</row>
    <row r="106" spans="2:14">
      <c r="B106" s="184"/>
      <c r="C106" s="184"/>
      <c r="D106" s="134"/>
      <c r="E106" s="134"/>
      <c r="F106" s="134"/>
      <c r="G106" s="134"/>
      <c r="H106" s="134"/>
      <c r="I106" s="134"/>
      <c r="J106" s="134"/>
      <c r="K106" s="134"/>
      <c r="L106" s="134"/>
      <c r="M106" s="134"/>
      <c r="N106" s="134"/>
    </row>
    <row r="107" spans="2:14">
      <c r="B107" s="184"/>
      <c r="C107" s="184"/>
      <c r="D107" s="134"/>
      <c r="E107" s="134"/>
      <c r="F107" s="134"/>
      <c r="G107" s="134"/>
      <c r="H107" s="134"/>
      <c r="I107" s="134"/>
      <c r="J107" s="134"/>
      <c r="K107" s="134"/>
      <c r="L107" s="134"/>
      <c r="M107" s="134"/>
      <c r="N107" s="134"/>
    </row>
    <row r="108" spans="2:14">
      <c r="B108" s="184"/>
      <c r="C108" s="184"/>
      <c r="D108" s="134"/>
      <c r="E108" s="134"/>
      <c r="F108" s="134"/>
      <c r="G108" s="134"/>
      <c r="H108" s="134"/>
      <c r="I108" s="134"/>
      <c r="J108" s="134"/>
      <c r="K108" s="134"/>
      <c r="L108" s="134"/>
      <c r="M108" s="134"/>
      <c r="N108" s="134"/>
    </row>
    <row r="109" spans="2:14">
      <c r="B109" s="184"/>
      <c r="C109" s="184"/>
      <c r="D109" s="134"/>
      <c r="E109" s="134"/>
      <c r="F109" s="134"/>
      <c r="G109" s="134"/>
      <c r="H109" s="134"/>
      <c r="I109" s="134"/>
      <c r="J109" s="134"/>
      <c r="K109" s="134"/>
      <c r="L109" s="134"/>
      <c r="M109" s="134"/>
      <c r="N109" s="134"/>
    </row>
    <row r="110" spans="2:14">
      <c r="B110" s="184"/>
      <c r="C110" s="184"/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  <c r="N110" s="134"/>
    </row>
    <row r="111" spans="2:14">
      <c r="B111" s="184"/>
      <c r="C111" s="184"/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  <c r="N111" s="134"/>
    </row>
    <row r="112" spans="2:14">
      <c r="B112" s="184"/>
      <c r="C112" s="184"/>
      <c r="D112" s="134"/>
      <c r="E112" s="134"/>
      <c r="F112" s="134"/>
      <c r="G112" s="134"/>
      <c r="H112" s="134"/>
      <c r="I112" s="134"/>
      <c r="J112" s="134"/>
      <c r="K112" s="134"/>
      <c r="L112" s="134"/>
      <c r="M112" s="134"/>
      <c r="N112" s="134"/>
    </row>
    <row r="113" spans="2:14">
      <c r="B113" s="184"/>
      <c r="C113" s="184"/>
      <c r="D113" s="134"/>
      <c r="E113" s="134"/>
      <c r="F113" s="134"/>
      <c r="G113" s="134"/>
      <c r="H113" s="134"/>
      <c r="I113" s="134"/>
      <c r="J113" s="134"/>
      <c r="K113" s="134"/>
      <c r="L113" s="134"/>
      <c r="M113" s="134"/>
      <c r="N113" s="134"/>
    </row>
    <row r="114" spans="2:14">
      <c r="B114" s="184"/>
      <c r="C114" s="184"/>
      <c r="D114" s="134"/>
      <c r="E114" s="134"/>
      <c r="F114" s="134"/>
      <c r="G114" s="134"/>
      <c r="H114" s="134"/>
      <c r="I114" s="134"/>
      <c r="J114" s="134"/>
      <c r="K114" s="134"/>
      <c r="L114" s="134"/>
      <c r="M114" s="134"/>
      <c r="N114" s="134"/>
    </row>
    <row r="115" spans="2:14">
      <c r="B115" s="184"/>
      <c r="C115" s="184"/>
      <c r="D115" s="134"/>
      <c r="E115" s="134"/>
      <c r="F115" s="134"/>
      <c r="G115" s="134"/>
      <c r="H115" s="134"/>
      <c r="I115" s="134"/>
      <c r="J115" s="134"/>
      <c r="K115" s="134"/>
      <c r="L115" s="134"/>
      <c r="M115" s="134"/>
      <c r="N115" s="134"/>
    </row>
    <row r="116" spans="2:14">
      <c r="B116" s="184"/>
      <c r="C116" s="184"/>
      <c r="D116" s="134"/>
      <c r="E116" s="134"/>
      <c r="F116" s="134"/>
      <c r="G116" s="134"/>
      <c r="H116" s="134"/>
      <c r="I116" s="134"/>
      <c r="J116" s="134"/>
      <c r="K116" s="134"/>
      <c r="L116" s="134"/>
      <c r="M116" s="134"/>
      <c r="N116" s="134"/>
    </row>
    <row r="117" spans="2:14">
      <c r="B117" s="184"/>
      <c r="C117" s="184"/>
      <c r="D117" s="134"/>
      <c r="E117" s="134"/>
      <c r="F117" s="134"/>
      <c r="G117" s="134"/>
      <c r="H117" s="134"/>
      <c r="I117" s="134"/>
      <c r="J117" s="134"/>
      <c r="K117" s="134"/>
      <c r="L117" s="134"/>
      <c r="M117" s="134"/>
      <c r="N117" s="134"/>
    </row>
    <row r="118" spans="2:14">
      <c r="B118" s="184"/>
      <c r="C118" s="184"/>
      <c r="D118" s="134"/>
      <c r="E118" s="134"/>
      <c r="F118" s="134"/>
      <c r="G118" s="134"/>
      <c r="H118" s="134"/>
      <c r="I118" s="134"/>
      <c r="J118" s="134"/>
      <c r="K118" s="134"/>
      <c r="L118" s="134"/>
      <c r="M118" s="134"/>
      <c r="N118" s="134"/>
    </row>
    <row r="119" spans="2:14">
      <c r="B119" s="184"/>
      <c r="C119" s="184"/>
      <c r="D119" s="134"/>
      <c r="E119" s="134"/>
      <c r="F119" s="134"/>
      <c r="G119" s="134"/>
      <c r="H119" s="134"/>
      <c r="I119" s="134"/>
      <c r="J119" s="134"/>
      <c r="K119" s="134"/>
      <c r="L119" s="134"/>
      <c r="M119" s="134"/>
      <c r="N119" s="134"/>
    </row>
    <row r="120" spans="2:14">
      <c r="B120" s="184"/>
      <c r="C120" s="184"/>
      <c r="D120" s="134"/>
      <c r="E120" s="134"/>
      <c r="F120" s="134"/>
      <c r="G120" s="134"/>
      <c r="H120" s="134"/>
      <c r="I120" s="134"/>
      <c r="J120" s="134"/>
      <c r="K120" s="134"/>
      <c r="L120" s="134"/>
      <c r="M120" s="134"/>
      <c r="N120" s="134"/>
    </row>
    <row r="121" spans="2:14">
      <c r="B121" s="184"/>
      <c r="C121" s="184"/>
      <c r="D121" s="134"/>
      <c r="E121" s="134"/>
      <c r="F121" s="134"/>
      <c r="G121" s="134"/>
      <c r="H121" s="134"/>
      <c r="I121" s="134"/>
      <c r="J121" s="134"/>
      <c r="K121" s="134"/>
      <c r="L121" s="134"/>
      <c r="M121" s="134"/>
      <c r="N121" s="134"/>
    </row>
    <row r="122" spans="2:14">
      <c r="B122" s="184"/>
      <c r="C122" s="184"/>
      <c r="D122" s="134"/>
      <c r="E122" s="134"/>
      <c r="F122" s="134"/>
      <c r="G122" s="134"/>
      <c r="H122" s="134"/>
      <c r="I122" s="134"/>
      <c r="J122" s="134"/>
      <c r="K122" s="134"/>
      <c r="L122" s="134"/>
      <c r="M122" s="134"/>
      <c r="N122" s="134"/>
    </row>
    <row r="123" spans="2:14">
      <c r="B123" s="184"/>
      <c r="C123" s="184"/>
      <c r="D123" s="134"/>
      <c r="E123" s="134"/>
      <c r="F123" s="134"/>
      <c r="G123" s="134"/>
      <c r="H123" s="134"/>
      <c r="I123" s="134"/>
      <c r="J123" s="134"/>
      <c r="K123" s="134"/>
      <c r="L123" s="134"/>
      <c r="M123" s="134"/>
      <c r="N123" s="134"/>
    </row>
    <row r="124" spans="2:14">
      <c r="B124" s="184"/>
      <c r="C124" s="184"/>
      <c r="D124" s="134"/>
      <c r="E124" s="134"/>
      <c r="F124" s="134"/>
      <c r="G124" s="134"/>
      <c r="H124" s="134"/>
      <c r="I124" s="134"/>
      <c r="J124" s="134"/>
      <c r="K124" s="134"/>
      <c r="L124" s="134"/>
      <c r="M124" s="134"/>
      <c r="N124" s="134"/>
    </row>
    <row r="125" spans="2:14">
      <c r="B125" s="184"/>
      <c r="C125" s="184"/>
      <c r="D125" s="134"/>
      <c r="E125" s="134"/>
      <c r="F125" s="134"/>
      <c r="G125" s="134"/>
      <c r="H125" s="134"/>
      <c r="I125" s="134"/>
      <c r="J125" s="134"/>
      <c r="K125" s="134"/>
      <c r="L125" s="134"/>
      <c r="M125" s="134"/>
      <c r="N125" s="134"/>
    </row>
    <row r="126" spans="2:14">
      <c r="B126" s="184"/>
      <c r="C126" s="184"/>
      <c r="D126" s="134"/>
      <c r="E126" s="134"/>
      <c r="F126" s="134"/>
      <c r="G126" s="134"/>
      <c r="H126" s="134"/>
      <c r="I126" s="134"/>
      <c r="J126" s="134"/>
      <c r="K126" s="134"/>
      <c r="L126" s="134"/>
      <c r="M126" s="134"/>
      <c r="N126" s="134"/>
    </row>
    <row r="127" spans="2:14">
      <c r="B127" s="184"/>
      <c r="C127" s="184"/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</row>
    <row r="128" spans="2:14">
      <c r="B128" s="184"/>
      <c r="C128" s="184"/>
      <c r="D128" s="134"/>
      <c r="E128" s="134"/>
      <c r="F128" s="134"/>
      <c r="G128" s="134"/>
      <c r="H128" s="134"/>
      <c r="I128" s="134"/>
      <c r="J128" s="134"/>
      <c r="K128" s="134"/>
      <c r="L128" s="134"/>
      <c r="M128" s="134"/>
      <c r="N128" s="134"/>
    </row>
    <row r="129" spans="2:14">
      <c r="B129" s="184"/>
      <c r="C129" s="184"/>
      <c r="D129" s="134"/>
      <c r="E129" s="134"/>
      <c r="F129" s="134"/>
      <c r="G129" s="134"/>
      <c r="H129" s="134"/>
      <c r="I129" s="134"/>
      <c r="J129" s="134"/>
      <c r="K129" s="134"/>
      <c r="L129" s="134"/>
      <c r="M129" s="134"/>
      <c r="N129" s="134"/>
    </row>
    <row r="130" spans="2:14">
      <c r="B130" s="184"/>
      <c r="C130" s="18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</row>
    <row r="131" spans="2:14">
      <c r="B131" s="184"/>
      <c r="C131" s="18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4"/>
      <c r="N131" s="134"/>
    </row>
    <row r="132" spans="2:14">
      <c r="B132" s="184"/>
      <c r="C132" s="184"/>
      <c r="D132" s="134"/>
      <c r="E132" s="134"/>
      <c r="F132" s="134"/>
      <c r="G132" s="134"/>
      <c r="H132" s="134"/>
      <c r="I132" s="134"/>
      <c r="J132" s="134"/>
      <c r="K132" s="134"/>
      <c r="L132" s="134"/>
      <c r="M132" s="134"/>
      <c r="N132" s="134"/>
    </row>
    <row r="133" spans="2:14">
      <c r="B133" s="184"/>
      <c r="C133" s="184"/>
      <c r="D133" s="134"/>
      <c r="E133" s="134"/>
      <c r="F133" s="134"/>
      <c r="G133" s="134"/>
      <c r="H133" s="134"/>
      <c r="I133" s="134"/>
      <c r="J133" s="134"/>
      <c r="K133" s="134"/>
      <c r="L133" s="134"/>
      <c r="M133" s="134"/>
      <c r="N133" s="134"/>
    </row>
    <row r="134" spans="2:14">
      <c r="B134" s="184"/>
      <c r="C134" s="184"/>
      <c r="D134" s="134"/>
      <c r="E134" s="134"/>
      <c r="F134" s="134"/>
      <c r="G134" s="134"/>
      <c r="H134" s="134"/>
      <c r="I134" s="134"/>
      <c r="J134" s="134"/>
      <c r="K134" s="134"/>
      <c r="L134" s="134"/>
      <c r="M134" s="134"/>
      <c r="N134" s="134"/>
    </row>
    <row r="135" spans="2:14">
      <c r="B135" s="184"/>
      <c r="C135" s="184"/>
      <c r="D135" s="134"/>
      <c r="E135" s="134"/>
      <c r="F135" s="134"/>
      <c r="G135" s="134"/>
      <c r="H135" s="134"/>
      <c r="I135" s="134"/>
      <c r="J135" s="134"/>
      <c r="K135" s="134"/>
      <c r="L135" s="134"/>
      <c r="M135" s="134"/>
      <c r="N135" s="134"/>
    </row>
    <row r="136" spans="2:14">
      <c r="B136" s="184"/>
      <c r="C136" s="18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  <c r="N136" s="134"/>
    </row>
    <row r="137" spans="2:14">
      <c r="B137" s="184"/>
      <c r="C137" s="18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  <c r="N137" s="134"/>
    </row>
    <row r="138" spans="2:14">
      <c r="B138" s="184"/>
      <c r="C138" s="184"/>
      <c r="D138" s="134"/>
      <c r="E138" s="134"/>
      <c r="F138" s="134"/>
      <c r="G138" s="134"/>
      <c r="H138" s="134"/>
      <c r="I138" s="134"/>
      <c r="J138" s="134"/>
      <c r="K138" s="134"/>
      <c r="L138" s="134"/>
      <c r="M138" s="134"/>
      <c r="N138" s="134"/>
    </row>
    <row r="139" spans="2:14">
      <c r="B139" s="184"/>
      <c r="C139" s="184"/>
      <c r="D139" s="134"/>
      <c r="E139" s="134"/>
      <c r="F139" s="134"/>
      <c r="G139" s="134"/>
      <c r="H139" s="134"/>
      <c r="I139" s="134"/>
      <c r="J139" s="134"/>
      <c r="K139" s="134"/>
      <c r="L139" s="134"/>
      <c r="M139" s="134"/>
      <c r="N139" s="134"/>
    </row>
    <row r="140" spans="2:14">
      <c r="B140" s="184"/>
      <c r="C140" s="184"/>
      <c r="D140" s="134"/>
      <c r="E140" s="134"/>
      <c r="F140" s="134"/>
      <c r="G140" s="134"/>
      <c r="H140" s="134"/>
      <c r="I140" s="134"/>
      <c r="J140" s="134"/>
      <c r="K140" s="134"/>
      <c r="L140" s="134"/>
      <c r="M140" s="134"/>
      <c r="N140" s="134"/>
    </row>
    <row r="141" spans="2:14">
      <c r="B141" s="184"/>
      <c r="C141" s="184"/>
      <c r="D141" s="134"/>
      <c r="E141" s="134"/>
      <c r="F141" s="134"/>
      <c r="G141" s="134"/>
      <c r="H141" s="134"/>
      <c r="I141" s="134"/>
      <c r="J141" s="134"/>
      <c r="K141" s="134"/>
      <c r="L141" s="134"/>
      <c r="M141" s="134"/>
      <c r="N141" s="134"/>
    </row>
    <row r="142" spans="2:14">
      <c r="B142" s="184"/>
      <c r="C142" s="184"/>
      <c r="D142" s="134"/>
      <c r="E142" s="134"/>
      <c r="F142" s="134"/>
      <c r="G142" s="134"/>
      <c r="H142" s="134"/>
      <c r="I142" s="134"/>
      <c r="J142" s="134"/>
      <c r="K142" s="134"/>
      <c r="L142" s="134"/>
      <c r="M142" s="134"/>
      <c r="N142" s="134"/>
    </row>
    <row r="143" spans="2:14">
      <c r="B143" s="184"/>
      <c r="C143" s="184"/>
      <c r="D143" s="134"/>
      <c r="E143" s="134"/>
      <c r="F143" s="134"/>
      <c r="G143" s="134"/>
      <c r="H143" s="134"/>
      <c r="I143" s="134"/>
      <c r="J143" s="134"/>
      <c r="K143" s="134"/>
      <c r="L143" s="134"/>
      <c r="M143" s="134"/>
      <c r="N143" s="134"/>
    </row>
    <row r="144" spans="2:14">
      <c r="B144" s="184"/>
      <c r="C144" s="184"/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</row>
    <row r="145" spans="2:14">
      <c r="B145" s="184"/>
      <c r="C145" s="184"/>
      <c r="D145" s="134"/>
      <c r="E145" s="134"/>
      <c r="F145" s="134"/>
      <c r="G145" s="134"/>
      <c r="H145" s="134"/>
      <c r="I145" s="134"/>
      <c r="J145" s="134"/>
      <c r="K145" s="134"/>
      <c r="L145" s="134"/>
      <c r="M145" s="134"/>
      <c r="N145" s="134"/>
    </row>
    <row r="146" spans="2:14">
      <c r="B146" s="184"/>
      <c r="C146" s="184"/>
      <c r="D146" s="134"/>
      <c r="E146" s="134"/>
      <c r="F146" s="134"/>
      <c r="G146" s="134"/>
      <c r="H146" s="134"/>
      <c r="I146" s="134"/>
      <c r="J146" s="134"/>
      <c r="K146" s="134"/>
      <c r="L146" s="134"/>
      <c r="M146" s="134"/>
      <c r="N146" s="134"/>
    </row>
    <row r="147" spans="2:14">
      <c r="B147" s="184"/>
      <c r="C147" s="184"/>
      <c r="D147" s="134"/>
      <c r="E147" s="134"/>
      <c r="F147" s="134"/>
      <c r="G147" s="134"/>
      <c r="H147" s="134"/>
      <c r="I147" s="134"/>
      <c r="J147" s="134"/>
      <c r="K147" s="134"/>
      <c r="L147" s="134"/>
      <c r="M147" s="134"/>
      <c r="N147" s="134"/>
    </row>
    <row r="148" spans="2:14">
      <c r="B148" s="184"/>
      <c r="C148" s="184"/>
      <c r="D148" s="134"/>
      <c r="E148" s="134"/>
      <c r="F148" s="134"/>
      <c r="G148" s="134"/>
      <c r="H148" s="134"/>
      <c r="I148" s="134"/>
      <c r="J148" s="134"/>
      <c r="K148" s="134"/>
      <c r="L148" s="134"/>
      <c r="M148" s="134"/>
      <c r="N148" s="134"/>
    </row>
    <row r="149" spans="2:14">
      <c r="B149" s="184"/>
      <c r="C149" s="184"/>
      <c r="D149" s="134"/>
      <c r="E149" s="134"/>
      <c r="F149" s="134"/>
      <c r="G149" s="134"/>
      <c r="H149" s="134"/>
      <c r="I149" s="134"/>
      <c r="J149" s="134"/>
      <c r="K149" s="134"/>
      <c r="L149" s="134"/>
      <c r="M149" s="134"/>
      <c r="N149" s="134"/>
    </row>
    <row r="150" spans="2:14">
      <c r="B150" s="184"/>
      <c r="C150" s="18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</row>
    <row r="151" spans="2:14">
      <c r="B151" s="184"/>
      <c r="C151" s="184"/>
      <c r="D151" s="134"/>
      <c r="E151" s="134"/>
      <c r="F151" s="134"/>
      <c r="G151" s="134"/>
      <c r="H151" s="134"/>
      <c r="I151" s="134"/>
      <c r="J151" s="134"/>
      <c r="K151" s="134"/>
      <c r="L151" s="134"/>
      <c r="M151" s="134"/>
      <c r="N151" s="134"/>
    </row>
    <row r="152" spans="2:14">
      <c r="B152" s="184"/>
      <c r="C152" s="184"/>
      <c r="D152" s="134"/>
      <c r="E152" s="134"/>
      <c r="F152" s="134"/>
      <c r="G152" s="134"/>
      <c r="H152" s="134"/>
      <c r="I152" s="134"/>
      <c r="J152" s="134"/>
      <c r="K152" s="134"/>
      <c r="L152" s="134"/>
      <c r="M152" s="134"/>
      <c r="N152" s="134"/>
    </row>
    <row r="153" spans="2:14">
      <c r="B153" s="184"/>
      <c r="C153" s="184"/>
      <c r="D153" s="134"/>
      <c r="E153" s="134"/>
      <c r="F153" s="134"/>
      <c r="G153" s="134"/>
      <c r="H153" s="134"/>
      <c r="I153" s="134"/>
      <c r="J153" s="134"/>
      <c r="K153" s="134"/>
      <c r="L153" s="134"/>
      <c r="M153" s="134"/>
      <c r="N153" s="134"/>
    </row>
    <row r="154" spans="2:14">
      <c r="B154" s="184"/>
      <c r="C154" s="184"/>
      <c r="D154" s="134"/>
      <c r="E154" s="134"/>
      <c r="F154" s="134"/>
      <c r="G154" s="134"/>
      <c r="H154" s="134"/>
      <c r="I154" s="134"/>
      <c r="J154" s="134"/>
      <c r="K154" s="134"/>
      <c r="L154" s="134"/>
      <c r="M154" s="134"/>
      <c r="N154" s="134"/>
    </row>
    <row r="155" spans="2:14">
      <c r="B155" s="184"/>
      <c r="C155" s="184"/>
      <c r="D155" s="134"/>
      <c r="E155" s="134"/>
      <c r="F155" s="134"/>
      <c r="G155" s="134"/>
      <c r="H155" s="134"/>
      <c r="I155" s="134"/>
      <c r="J155" s="134"/>
      <c r="K155" s="134"/>
      <c r="L155" s="134"/>
      <c r="M155" s="134"/>
      <c r="N155" s="134"/>
    </row>
    <row r="156" spans="2:14">
      <c r="B156" s="184"/>
      <c r="C156" s="18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</row>
    <row r="157" spans="2:14">
      <c r="B157" s="184"/>
      <c r="C157" s="18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134"/>
    </row>
    <row r="158" spans="2:14">
      <c r="B158" s="184"/>
      <c r="C158" s="18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  <c r="N158" s="134"/>
    </row>
    <row r="159" spans="2:14">
      <c r="B159" s="184"/>
      <c r="C159" s="18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  <c r="N159" s="134"/>
    </row>
    <row r="160" spans="2:14">
      <c r="B160" s="184"/>
      <c r="C160" s="18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  <c r="N160" s="134"/>
    </row>
    <row r="161" spans="2:14">
      <c r="B161" s="184"/>
      <c r="C161" s="18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  <c r="N161" s="134"/>
    </row>
    <row r="162" spans="2:14">
      <c r="B162" s="184"/>
      <c r="C162" s="184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  <c r="N162" s="134"/>
    </row>
    <row r="163" spans="2:14">
      <c r="B163" s="184"/>
      <c r="C163" s="18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</row>
    <row r="164" spans="2:14">
      <c r="B164" s="184"/>
      <c r="C164" s="18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  <c r="N164" s="134"/>
    </row>
    <row r="165" spans="2:14">
      <c r="B165" s="184"/>
      <c r="C165" s="18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  <c r="N165" s="134"/>
    </row>
    <row r="166" spans="2:14">
      <c r="B166" s="184"/>
      <c r="C166" s="18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  <c r="N166" s="134"/>
    </row>
    <row r="167" spans="2:14">
      <c r="B167" s="184"/>
      <c r="C167" s="18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  <c r="N167" s="134"/>
    </row>
    <row r="168" spans="2:14">
      <c r="B168" s="184"/>
      <c r="C168" s="18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  <c r="N168" s="134"/>
    </row>
    <row r="169" spans="2:14">
      <c r="B169" s="184"/>
      <c r="C169" s="18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  <c r="N169" s="134"/>
    </row>
    <row r="170" spans="2:14">
      <c r="B170" s="184"/>
      <c r="C170" s="18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  <c r="N170" s="134"/>
    </row>
    <row r="171" spans="2:14">
      <c r="B171" s="184"/>
      <c r="C171" s="18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  <c r="N171" s="134"/>
    </row>
    <row r="172" spans="2:14">
      <c r="B172" s="184"/>
      <c r="C172" s="18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  <c r="N172" s="134"/>
    </row>
    <row r="173" spans="2:14">
      <c r="B173" s="184"/>
      <c r="C173" s="18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  <c r="N173" s="134"/>
    </row>
    <row r="174" spans="2:14">
      <c r="B174" s="184"/>
      <c r="C174" s="18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  <c r="N174" s="134"/>
    </row>
    <row r="175" spans="2:14">
      <c r="B175" s="184"/>
      <c r="C175" s="18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</row>
    <row r="176" spans="2:14">
      <c r="B176" s="184"/>
      <c r="C176" s="184"/>
      <c r="D176" s="1"/>
    </row>
    <row r="177" spans="2:4">
      <c r="B177" s="184"/>
      <c r="C177" s="184"/>
      <c r="D177" s="177"/>
    </row>
    <row r="178" spans="2:4">
      <c r="B178" s="184"/>
      <c r="C178" s="184"/>
      <c r="D178" s="177"/>
    </row>
    <row r="179" spans="2:4">
      <c r="B179" s="184"/>
      <c r="C179" s="184"/>
      <c r="D179" s="177"/>
    </row>
    <row r="180" spans="2:4">
      <c r="B180" s="184"/>
      <c r="C180" s="184"/>
      <c r="D180" s="177"/>
    </row>
    <row r="181" spans="2:4">
      <c r="B181" s="184"/>
      <c r="C181" s="184"/>
      <c r="D181" s="177"/>
    </row>
    <row r="182" spans="2:4">
      <c r="B182" s="184"/>
      <c r="C182" s="184"/>
      <c r="D182" s="177"/>
    </row>
    <row r="183" spans="2:4">
      <c r="B183" s="184"/>
      <c r="C183" s="184"/>
      <c r="D183" s="177"/>
    </row>
    <row r="184" spans="2:4">
      <c r="B184" s="184"/>
      <c r="C184" s="184"/>
      <c r="D184" s="177"/>
    </row>
    <row r="185" spans="2:4">
      <c r="B185" s="184"/>
      <c r="C185" s="184"/>
      <c r="D185" s="177"/>
    </row>
    <row r="186" spans="2:4">
      <c r="B186" s="184"/>
      <c r="C186" s="184"/>
      <c r="D186" s="177"/>
    </row>
    <row r="187" spans="2:4">
      <c r="B187" s="184"/>
      <c r="C187" s="184"/>
      <c r="D187" s="177"/>
    </row>
    <row r="188" spans="2:4">
      <c r="B188" s="184"/>
      <c r="C188" s="184"/>
      <c r="D188" s="177"/>
    </row>
    <row r="189" spans="2:4">
      <c r="B189" s="184"/>
      <c r="C189" s="184"/>
      <c r="D189" s="177"/>
    </row>
    <row r="190" spans="2:4">
      <c r="B190" s="156"/>
      <c r="C190" s="156"/>
      <c r="D190" s="154"/>
    </row>
    <row r="191" spans="2:4">
      <c r="B191" s="156"/>
      <c r="C191" s="156"/>
      <c r="D191" s="154"/>
    </row>
    <row r="192" spans="2:4">
      <c r="B192" s="156"/>
      <c r="C192" s="156"/>
      <c r="D192" s="154"/>
    </row>
    <row r="193" spans="4:4">
      <c r="D193" s="154"/>
    </row>
    <row r="194" spans="4:4">
      <c r="D194" s="154"/>
    </row>
    <row r="195" spans="4:4">
      <c r="D195" s="154"/>
    </row>
    <row r="196" spans="4:4">
      <c r="D196" s="154"/>
    </row>
    <row r="197" spans="4:4">
      <c r="D197" s="154"/>
    </row>
    <row r="198" spans="4:4">
      <c r="D198" s="154"/>
    </row>
    <row r="199" spans="4:4">
      <c r="D199" s="154"/>
    </row>
    <row r="200" spans="4:4">
      <c r="D200" s="154"/>
    </row>
    <row r="201" spans="4:4">
      <c r="D201" s="154"/>
    </row>
    <row r="202" spans="4:4">
      <c r="D202" s="154"/>
    </row>
    <row r="203" spans="4:4">
      <c r="D203" s="154"/>
    </row>
    <row r="204" spans="4:4">
      <c r="D204" s="154"/>
    </row>
    <row r="205" spans="4:4">
      <c r="D205" s="154"/>
    </row>
    <row r="206" spans="4:4">
      <c r="D206" s="154"/>
    </row>
    <row r="207" spans="4:4">
      <c r="D207" s="154"/>
    </row>
    <row r="208" spans="4:4">
      <c r="D208" s="154"/>
    </row>
    <row r="209" spans="4:4">
      <c r="D209" s="154"/>
    </row>
    <row r="210" spans="4:4">
      <c r="D210" s="154"/>
    </row>
    <row r="211" spans="4:4">
      <c r="D211" s="154"/>
    </row>
    <row r="212" spans="4:4">
      <c r="D212" s="154"/>
    </row>
    <row r="213" spans="4:4">
      <c r="D213" s="154"/>
    </row>
    <row r="214" spans="4:4">
      <c r="D214" s="154"/>
    </row>
    <row r="215" spans="4:4">
      <c r="D215" s="154"/>
    </row>
    <row r="216" spans="4:4">
      <c r="D216" s="154"/>
    </row>
    <row r="217" spans="4:4">
      <c r="D217" s="154"/>
    </row>
    <row r="218" spans="4:4">
      <c r="D218" s="154"/>
    </row>
    <row r="219" spans="4:4">
      <c r="D219" s="154"/>
    </row>
    <row r="220" spans="4:4">
      <c r="D220" s="154"/>
    </row>
    <row r="221" spans="4:4">
      <c r="D221" s="154"/>
    </row>
    <row r="222" spans="4:4">
      <c r="D222" s="154"/>
    </row>
    <row r="223" spans="4:4">
      <c r="D223" s="154"/>
    </row>
    <row r="224" spans="4:4">
      <c r="D224" s="154"/>
    </row>
    <row r="225" spans="4:4">
      <c r="D225" s="154"/>
    </row>
    <row r="226" spans="4:4">
      <c r="D226" s="154"/>
    </row>
    <row r="227" spans="4:4">
      <c r="D227" s="154"/>
    </row>
    <row r="228" spans="4:4">
      <c r="D228" s="154"/>
    </row>
    <row r="229" spans="4:4">
      <c r="D229" s="154"/>
    </row>
    <row r="230" spans="4:4">
      <c r="D230" s="154"/>
    </row>
    <row r="231" spans="4:4">
      <c r="D231" s="154"/>
    </row>
    <row r="232" spans="4:4">
      <c r="D232" s="154"/>
    </row>
    <row r="233" spans="4:4">
      <c r="D233" s="154"/>
    </row>
    <row r="234" spans="4:4">
      <c r="D234" s="154"/>
    </row>
    <row r="235" spans="4:4">
      <c r="D235" s="154"/>
    </row>
    <row r="236" spans="4:4">
      <c r="D236" s="154"/>
    </row>
    <row r="237" spans="4:4">
      <c r="D237" s="154"/>
    </row>
    <row r="238" spans="4:4">
      <c r="D238" s="154"/>
    </row>
    <row r="239" spans="4:4">
      <c r="D239" s="154"/>
    </row>
    <row r="240" spans="4:4">
      <c r="D240" s="154"/>
    </row>
    <row r="241" spans="4:4">
      <c r="D241" s="154"/>
    </row>
    <row r="242" spans="4:4">
      <c r="D242" s="154"/>
    </row>
    <row r="243" spans="4:4">
      <c r="D243" s="154"/>
    </row>
    <row r="244" spans="4:4">
      <c r="D244" s="154"/>
    </row>
    <row r="245" spans="4:4">
      <c r="D245" s="154"/>
    </row>
    <row r="246" spans="4:4">
      <c r="D246" s="154"/>
    </row>
    <row r="247" spans="4:4">
      <c r="D247" s="154"/>
    </row>
    <row r="248" spans="4:4">
      <c r="D248" s="154"/>
    </row>
    <row r="249" spans="4:4">
      <c r="D249" s="154"/>
    </row>
    <row r="250" spans="4:4">
      <c r="D250" s="154"/>
    </row>
    <row r="251" spans="4:4">
      <c r="D251" s="154"/>
    </row>
    <row r="252" spans="4:4">
      <c r="D252" s="154"/>
    </row>
    <row r="253" spans="4:4">
      <c r="D253" s="154"/>
    </row>
    <row r="254" spans="4:4">
      <c r="D254" s="154"/>
    </row>
    <row r="255" spans="4:4">
      <c r="D255" s="154"/>
    </row>
    <row r="256" spans="4:4">
      <c r="D256" s="154"/>
    </row>
    <row r="257" spans="4:4">
      <c r="D257" s="154"/>
    </row>
    <row r="258" spans="4:4">
      <c r="D258" s="154"/>
    </row>
    <row r="259" spans="4:4">
      <c r="D259" s="154"/>
    </row>
    <row r="260" spans="4:4">
      <c r="D260" s="154"/>
    </row>
    <row r="261" spans="4:4">
      <c r="D261" s="154"/>
    </row>
    <row r="262" spans="4:4">
      <c r="D262" s="154"/>
    </row>
    <row r="263" spans="4:4">
      <c r="D263" s="154"/>
    </row>
    <row r="264" spans="4:4">
      <c r="D264" s="154"/>
    </row>
    <row r="265" spans="4:4">
      <c r="D265" s="154"/>
    </row>
    <row r="266" spans="4:4">
      <c r="D266" s="154"/>
    </row>
    <row r="267" spans="4:4">
      <c r="D267" s="154"/>
    </row>
    <row r="268" spans="4:4">
      <c r="D268" s="154"/>
    </row>
    <row r="269" spans="4:4">
      <c r="D269" s="154"/>
    </row>
    <row r="270" spans="4:4">
      <c r="D270" s="154"/>
    </row>
    <row r="271" spans="4:4">
      <c r="D271" s="154"/>
    </row>
    <row r="272" spans="4:4">
      <c r="D272" s="154"/>
    </row>
    <row r="273" spans="4:4">
      <c r="D273" s="154"/>
    </row>
    <row r="274" spans="4:4">
      <c r="D274" s="154"/>
    </row>
    <row r="275" spans="4:4">
      <c r="D275" s="154"/>
    </row>
    <row r="276" spans="4:4">
      <c r="D276" s="154"/>
    </row>
    <row r="277" spans="4:4">
      <c r="D277" s="154"/>
    </row>
    <row r="278" spans="4:4">
      <c r="D278" s="154"/>
    </row>
    <row r="279" spans="4:4">
      <c r="D279" s="154"/>
    </row>
    <row r="280" spans="4:4">
      <c r="D280" s="154"/>
    </row>
    <row r="281" spans="4:4">
      <c r="D281" s="154"/>
    </row>
    <row r="282" spans="4:4">
      <c r="D282" s="154"/>
    </row>
    <row r="283" spans="4:4">
      <c r="D283" s="154"/>
    </row>
    <row r="284" spans="4:4">
      <c r="D284" s="154"/>
    </row>
    <row r="285" spans="4:4">
      <c r="D285" s="154"/>
    </row>
    <row r="286" spans="4:4">
      <c r="D286" s="154"/>
    </row>
    <row r="287" spans="4:4">
      <c r="D287" s="154"/>
    </row>
    <row r="288" spans="4:4">
      <c r="D288" s="154"/>
    </row>
    <row r="289" spans="4:4">
      <c r="D289" s="154"/>
    </row>
    <row r="290" spans="4:4">
      <c r="D290" s="154"/>
    </row>
    <row r="291" spans="4:4">
      <c r="D291" s="154"/>
    </row>
    <row r="292" spans="4:4">
      <c r="D292" s="154"/>
    </row>
    <row r="293" spans="4:4">
      <c r="D293" s="154"/>
    </row>
    <row r="294" spans="4:4">
      <c r="D294" s="154"/>
    </row>
    <row r="295" spans="4:4">
      <c r="D295" s="154"/>
    </row>
    <row r="296" spans="4:4">
      <c r="D296" s="154"/>
    </row>
    <row r="297" spans="4:4">
      <c r="D297" s="154"/>
    </row>
    <row r="298" spans="4:4">
      <c r="D298" s="154"/>
    </row>
    <row r="299" spans="4:4">
      <c r="D299" s="154"/>
    </row>
    <row r="300" spans="4:4">
      <c r="D300" s="154"/>
    </row>
    <row r="301" spans="4:4">
      <c r="D301" s="154"/>
    </row>
    <row r="302" spans="4:4">
      <c r="D302" s="154"/>
    </row>
    <row r="303" spans="4:4">
      <c r="D303" s="154"/>
    </row>
    <row r="304" spans="4:4">
      <c r="D304" s="154"/>
    </row>
    <row r="305" spans="4:4">
      <c r="D305" s="154"/>
    </row>
    <row r="306" spans="4:4">
      <c r="D306" s="154"/>
    </row>
    <row r="307" spans="4:4">
      <c r="D307" s="154"/>
    </row>
    <row r="308" spans="4:4">
      <c r="D308" s="154"/>
    </row>
    <row r="309" spans="4:4">
      <c r="D309" s="154"/>
    </row>
    <row r="310" spans="4:4">
      <c r="D310" s="154"/>
    </row>
    <row r="311" spans="4:4">
      <c r="D311" s="154"/>
    </row>
    <row r="312" spans="4:4">
      <c r="D312" s="154"/>
    </row>
    <row r="313" spans="4:4">
      <c r="D313" s="154"/>
    </row>
    <row r="314" spans="4:4">
      <c r="D314" s="154"/>
    </row>
    <row r="315" spans="4:4">
      <c r="D315" s="154"/>
    </row>
    <row r="316" spans="4:4">
      <c r="D316" s="154"/>
    </row>
    <row r="317" spans="4:4">
      <c r="D317" s="154"/>
    </row>
    <row r="318" spans="4:4">
      <c r="D318" s="154"/>
    </row>
    <row r="319" spans="4:4">
      <c r="D319" s="154"/>
    </row>
    <row r="320" spans="4:4">
      <c r="D320" s="154"/>
    </row>
    <row r="321" spans="4:4">
      <c r="D321" s="154"/>
    </row>
    <row r="322" spans="4:4">
      <c r="D322" s="154"/>
    </row>
    <row r="323" spans="4:4">
      <c r="D323" s="154"/>
    </row>
    <row r="324" spans="4:4">
      <c r="D324" s="154"/>
    </row>
    <row r="325" spans="4:4">
      <c r="D325" s="154"/>
    </row>
    <row r="326" spans="4:4">
      <c r="D326" s="154"/>
    </row>
    <row r="327" spans="4:4">
      <c r="D327" s="154"/>
    </row>
    <row r="328" spans="4:4">
      <c r="D328" s="154"/>
    </row>
    <row r="329" spans="4:4">
      <c r="D329" s="154"/>
    </row>
    <row r="330" spans="4:4">
      <c r="D330" s="154"/>
    </row>
    <row r="331" spans="4:4">
      <c r="D331" s="154"/>
    </row>
    <row r="332" spans="4:4">
      <c r="D332" s="154"/>
    </row>
    <row r="333" spans="4:4">
      <c r="D333" s="154"/>
    </row>
    <row r="334" spans="4:4">
      <c r="D334" s="154"/>
    </row>
    <row r="335" spans="4:4">
      <c r="D335" s="154"/>
    </row>
    <row r="336" spans="4:4">
      <c r="D336" s="154"/>
    </row>
    <row r="337" spans="4:4">
      <c r="D337" s="154"/>
    </row>
    <row r="338" spans="4:4">
      <c r="D338" s="154"/>
    </row>
    <row r="339" spans="4:4">
      <c r="D339" s="154"/>
    </row>
    <row r="340" spans="4:4">
      <c r="D340" s="154"/>
    </row>
    <row r="341" spans="4:4">
      <c r="D341" s="154"/>
    </row>
    <row r="342" spans="4:4">
      <c r="D342" s="154"/>
    </row>
    <row r="343" spans="4:4">
      <c r="D343" s="154"/>
    </row>
    <row r="344" spans="4:4">
      <c r="D344" s="154"/>
    </row>
    <row r="345" spans="4:4">
      <c r="D345" s="154"/>
    </row>
    <row r="346" spans="4:4">
      <c r="D346" s="154"/>
    </row>
    <row r="347" spans="4:4">
      <c r="D347" s="154"/>
    </row>
    <row r="348" spans="4:4">
      <c r="D348" s="154"/>
    </row>
    <row r="349" spans="4:4">
      <c r="D349" s="154"/>
    </row>
    <row r="350" spans="4:4">
      <c r="D350" s="154"/>
    </row>
    <row r="351" spans="4:4">
      <c r="D351" s="154"/>
    </row>
    <row r="352" spans="4:4">
      <c r="D352" s="154"/>
    </row>
    <row r="353" spans="4:4">
      <c r="D353" s="154"/>
    </row>
    <row r="354" spans="4:4">
      <c r="D354" s="154"/>
    </row>
    <row r="355" spans="4:4">
      <c r="D355" s="154"/>
    </row>
    <row r="356" spans="4:4">
      <c r="D356" s="154"/>
    </row>
    <row r="357" spans="4:4">
      <c r="D357" s="154"/>
    </row>
    <row r="358" spans="4:4">
      <c r="D358" s="154"/>
    </row>
    <row r="359" spans="4:4">
      <c r="D359" s="154"/>
    </row>
    <row r="360" spans="4:4">
      <c r="D360" s="154"/>
    </row>
    <row r="361" spans="4:4">
      <c r="D361" s="154"/>
    </row>
    <row r="362" spans="4:4">
      <c r="D362" s="154"/>
    </row>
    <row r="363" spans="4:4">
      <c r="D363" s="154"/>
    </row>
    <row r="364" spans="4:4">
      <c r="D364" s="154"/>
    </row>
    <row r="365" spans="4:4">
      <c r="D365" s="154"/>
    </row>
    <row r="366" spans="4:4">
      <c r="D366" s="154"/>
    </row>
    <row r="367" spans="4:4">
      <c r="D367" s="154"/>
    </row>
    <row r="368" spans="4:4">
      <c r="D368" s="154"/>
    </row>
    <row r="369" spans="4:4">
      <c r="D369" s="154"/>
    </row>
    <row r="370" spans="4:4">
      <c r="D370" s="154"/>
    </row>
    <row r="371" spans="4:4">
      <c r="D371" s="154"/>
    </row>
    <row r="372" spans="4:4">
      <c r="D372" s="154"/>
    </row>
    <row r="373" spans="4:4">
      <c r="D373" s="154"/>
    </row>
    <row r="374" spans="4:4">
      <c r="D374" s="154"/>
    </row>
    <row r="375" spans="4:4">
      <c r="D375" s="154"/>
    </row>
    <row r="376" spans="4:4">
      <c r="D376" s="154"/>
    </row>
    <row r="377" spans="4:4">
      <c r="D377" s="154"/>
    </row>
    <row r="378" spans="4:4">
      <c r="D378" s="154"/>
    </row>
    <row r="379" spans="4:4">
      <c r="D379" s="154"/>
    </row>
    <row r="380" spans="4:4">
      <c r="D380" s="154"/>
    </row>
    <row r="381" spans="4:4">
      <c r="D381" s="154"/>
    </row>
    <row r="382" spans="4:4">
      <c r="D382" s="154"/>
    </row>
    <row r="383" spans="4:4">
      <c r="D383" s="154"/>
    </row>
    <row r="384" spans="4:4">
      <c r="D384" s="154"/>
    </row>
    <row r="385" spans="4:4">
      <c r="D385" s="154"/>
    </row>
    <row r="386" spans="4:4">
      <c r="D386" s="154"/>
    </row>
    <row r="387" spans="4:4">
      <c r="D387" s="154"/>
    </row>
    <row r="388" spans="4:4">
      <c r="D388" s="154"/>
    </row>
    <row r="389" spans="4:4">
      <c r="D389" s="154"/>
    </row>
    <row r="390" spans="4:4">
      <c r="D390" s="154"/>
    </row>
    <row r="391" spans="4:4">
      <c r="D391" s="154"/>
    </row>
    <row r="392" spans="4:4">
      <c r="D392" s="154"/>
    </row>
    <row r="393" spans="4:4">
      <c r="D393" s="154"/>
    </row>
    <row r="394" spans="4:4">
      <c r="D394" s="154"/>
    </row>
    <row r="395" spans="4:4">
      <c r="D395" s="154"/>
    </row>
    <row r="396" spans="4:4">
      <c r="D396" s="154"/>
    </row>
    <row r="397" spans="4:4">
      <c r="D397" s="154"/>
    </row>
    <row r="398" spans="4:4">
      <c r="D398" s="154"/>
    </row>
    <row r="399" spans="4:4">
      <c r="D399" s="154"/>
    </row>
    <row r="400" spans="4:4">
      <c r="D400" s="154"/>
    </row>
    <row r="401" spans="4:4">
      <c r="D401" s="154"/>
    </row>
    <row r="402" spans="4:4">
      <c r="D402" s="154"/>
    </row>
    <row r="403" spans="4:4">
      <c r="D403" s="154"/>
    </row>
    <row r="404" spans="4:4">
      <c r="D404" s="154"/>
    </row>
    <row r="405" spans="4:4">
      <c r="D405" s="154"/>
    </row>
    <row r="406" spans="4:4">
      <c r="D406" s="154"/>
    </row>
    <row r="407" spans="4:4">
      <c r="D407" s="154"/>
    </row>
    <row r="408" spans="4:4">
      <c r="D408" s="154"/>
    </row>
    <row r="409" spans="4:4">
      <c r="D409" s="154"/>
    </row>
    <row r="410" spans="4:4">
      <c r="D410" s="154"/>
    </row>
    <row r="411" spans="4:4">
      <c r="D411" s="154"/>
    </row>
    <row r="412" spans="4:4">
      <c r="D412" s="154"/>
    </row>
    <row r="413" spans="4:4">
      <c r="D413" s="154"/>
    </row>
    <row r="414" spans="4:4">
      <c r="D414" s="154"/>
    </row>
    <row r="415" spans="4:4">
      <c r="D415" s="154"/>
    </row>
    <row r="416" spans="4:4">
      <c r="D416" s="154"/>
    </row>
    <row r="417" spans="4:4">
      <c r="D417" s="154"/>
    </row>
    <row r="418" spans="4:4">
      <c r="D418" s="154"/>
    </row>
    <row r="419" spans="4:4">
      <c r="D419" s="154"/>
    </row>
    <row r="420" spans="4:4">
      <c r="D420" s="154"/>
    </row>
    <row r="421" spans="4:4">
      <c r="D421" s="154"/>
    </row>
    <row r="422" spans="4:4">
      <c r="D422" s="154"/>
    </row>
    <row r="423" spans="4:4">
      <c r="D423" s="154"/>
    </row>
    <row r="424" spans="4:4">
      <c r="D424" s="154"/>
    </row>
    <row r="425" spans="4:4">
      <c r="D425" s="154"/>
    </row>
    <row r="426" spans="4:4">
      <c r="D426" s="154"/>
    </row>
    <row r="427" spans="4:4">
      <c r="D427" s="154"/>
    </row>
    <row r="428" spans="4:4">
      <c r="D428" s="154"/>
    </row>
    <row r="429" spans="4:4">
      <c r="D429" s="154"/>
    </row>
    <row r="430" spans="4:4">
      <c r="D430" s="154"/>
    </row>
    <row r="431" spans="4:4">
      <c r="D431" s="154"/>
    </row>
    <row r="432" spans="4:4">
      <c r="D432" s="154"/>
    </row>
    <row r="433" spans="4:4">
      <c r="D433" s="154"/>
    </row>
    <row r="434" spans="4:4">
      <c r="D434" s="154"/>
    </row>
    <row r="435" spans="4:4">
      <c r="D435" s="154"/>
    </row>
    <row r="436" spans="4:4">
      <c r="D436" s="154"/>
    </row>
    <row r="437" spans="4:4">
      <c r="D437" s="154"/>
    </row>
    <row r="438" spans="4:4">
      <c r="D438" s="154"/>
    </row>
    <row r="439" spans="4:4">
      <c r="D439" s="154"/>
    </row>
    <row r="440" spans="4:4">
      <c r="D440" s="154"/>
    </row>
    <row r="441" spans="4:4">
      <c r="D441" s="154"/>
    </row>
    <row r="442" spans="4:4">
      <c r="D442" s="154"/>
    </row>
    <row r="443" spans="4:4">
      <c r="D443" s="154"/>
    </row>
    <row r="444" spans="4:4">
      <c r="D444" s="154"/>
    </row>
    <row r="445" spans="4:4">
      <c r="D445" s="154"/>
    </row>
    <row r="446" spans="4:4">
      <c r="D446" s="154"/>
    </row>
    <row r="447" spans="4:4">
      <c r="D447" s="154"/>
    </row>
    <row r="448" spans="4:4">
      <c r="D448" s="154"/>
    </row>
    <row r="449" spans="4:4">
      <c r="D449" s="154"/>
    </row>
    <row r="450" spans="4:4">
      <c r="D450" s="154"/>
    </row>
    <row r="451" spans="4:4">
      <c r="D451" s="154"/>
    </row>
    <row r="452" spans="4:4">
      <c r="D452" s="154"/>
    </row>
    <row r="453" spans="4:4">
      <c r="D453" s="154"/>
    </row>
    <row r="454" spans="4:4">
      <c r="D454" s="154"/>
    </row>
    <row r="455" spans="4:4">
      <c r="D455" s="154"/>
    </row>
    <row r="456" spans="4:4">
      <c r="D456" s="154"/>
    </row>
    <row r="457" spans="4:4">
      <c r="D457" s="154"/>
    </row>
    <row r="458" spans="4:4">
      <c r="D458" s="154"/>
    </row>
    <row r="459" spans="4:4">
      <c r="D459" s="154"/>
    </row>
    <row r="460" spans="4:4">
      <c r="D460" s="154"/>
    </row>
    <row r="461" spans="4:4">
      <c r="D461" s="154"/>
    </row>
    <row r="462" spans="4:4">
      <c r="D462" s="154"/>
    </row>
    <row r="463" spans="4:4">
      <c r="D463" s="154"/>
    </row>
    <row r="464" spans="4:4">
      <c r="D464" s="154"/>
    </row>
    <row r="465" spans="4:4">
      <c r="D465" s="154"/>
    </row>
    <row r="466" spans="4:4">
      <c r="D466" s="154"/>
    </row>
    <row r="467" spans="4:4">
      <c r="D467" s="154"/>
    </row>
    <row r="468" spans="4:4">
      <c r="D468" s="154"/>
    </row>
    <row r="469" spans="4:4">
      <c r="D469" s="154"/>
    </row>
    <row r="470" spans="4:4">
      <c r="D470" s="154"/>
    </row>
    <row r="471" spans="4:4">
      <c r="D471" s="154"/>
    </row>
    <row r="472" spans="4:4">
      <c r="D472" s="154"/>
    </row>
    <row r="473" spans="4:4">
      <c r="D473" s="154"/>
    </row>
    <row r="474" spans="4:4">
      <c r="D474" s="154"/>
    </row>
    <row r="475" spans="4:4">
      <c r="D475" s="154"/>
    </row>
    <row r="476" spans="4:4">
      <c r="D476" s="154"/>
    </row>
    <row r="477" spans="4:4">
      <c r="D477" s="154"/>
    </row>
    <row r="478" spans="4:4">
      <c r="D478" s="154"/>
    </row>
    <row r="479" spans="4:4">
      <c r="D479" s="154"/>
    </row>
    <row r="480" spans="4:4">
      <c r="D480" s="154"/>
    </row>
    <row r="481" spans="4:4">
      <c r="D481" s="154"/>
    </row>
    <row r="482" spans="4:4">
      <c r="D482" s="154"/>
    </row>
    <row r="483" spans="4:4">
      <c r="D483" s="154"/>
    </row>
    <row r="484" spans="4:4">
      <c r="D484" s="154"/>
    </row>
    <row r="485" spans="4:4">
      <c r="D485" s="154"/>
    </row>
    <row r="486" spans="4:4">
      <c r="D486" s="154"/>
    </row>
    <row r="487" spans="4:4">
      <c r="D487" s="154"/>
    </row>
    <row r="488" spans="4:4">
      <c r="D488" s="154"/>
    </row>
    <row r="489" spans="4:4">
      <c r="D489" s="154"/>
    </row>
    <row r="490" spans="4:4">
      <c r="D490" s="154"/>
    </row>
    <row r="491" spans="4:4">
      <c r="D491" s="154"/>
    </row>
    <row r="492" spans="4:4">
      <c r="D492" s="154"/>
    </row>
    <row r="493" spans="4:4">
      <c r="D493" s="154"/>
    </row>
    <row r="494" spans="4:4">
      <c r="D494" s="154"/>
    </row>
    <row r="495" spans="4:4">
      <c r="D495" s="154"/>
    </row>
    <row r="496" spans="4:4">
      <c r="D496" s="154"/>
    </row>
    <row r="497" spans="4:4">
      <c r="D497" s="154"/>
    </row>
    <row r="498" spans="4:4">
      <c r="D498" s="154"/>
    </row>
    <row r="499" spans="4:4">
      <c r="D499" s="154"/>
    </row>
    <row r="500" spans="4:4">
      <c r="D500" s="154"/>
    </row>
    <row r="501" spans="4:4">
      <c r="D501" s="154"/>
    </row>
    <row r="502" spans="4:4">
      <c r="D502" s="154"/>
    </row>
    <row r="503" spans="4:4">
      <c r="D503" s="154"/>
    </row>
    <row r="504" spans="4:4">
      <c r="D504" s="154"/>
    </row>
    <row r="505" spans="4:4">
      <c r="D505" s="154"/>
    </row>
    <row r="506" spans="4:4">
      <c r="D506" s="154"/>
    </row>
    <row r="507" spans="4:4">
      <c r="D507" s="154"/>
    </row>
    <row r="508" spans="4:4">
      <c r="D508" s="154"/>
    </row>
    <row r="509" spans="4:4">
      <c r="D509" s="154"/>
    </row>
    <row r="510" spans="4:4">
      <c r="D510" s="154"/>
    </row>
    <row r="511" spans="4:4">
      <c r="D511" s="154"/>
    </row>
    <row r="512" spans="4:4">
      <c r="D512" s="154"/>
    </row>
    <row r="513" spans="4:5">
      <c r="D513" s="1"/>
      <c r="E513" s="155"/>
    </row>
    <row r="514" spans="4:5">
      <c r="E514" s="2"/>
    </row>
  </sheetData>
  <sheetProtection sheet="1" objects="1" scenarios="1"/>
  <mergeCells count="1">
    <mergeCell ref="B6:L6"/>
  </mergeCells>
  <phoneticPr fontId="6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188</v>
      </c>
      <c r="C1" s="78" t="s" vm="1">
        <v>264</v>
      </c>
    </row>
    <row r="2" spans="2:18">
      <c r="B2" s="56" t="s">
        <v>187</v>
      </c>
      <c r="C2" s="78" t="s">
        <v>265</v>
      </c>
    </row>
    <row r="3" spans="2:18">
      <c r="B3" s="56" t="s">
        <v>189</v>
      </c>
      <c r="C3" s="78" t="s">
        <v>266</v>
      </c>
    </row>
    <row r="4" spans="2:18">
      <c r="B4" s="56" t="s">
        <v>190</v>
      </c>
      <c r="C4" s="78">
        <v>2207</v>
      </c>
    </row>
    <row r="6" spans="2:18" ht="26.25" customHeight="1">
      <c r="B6" s="211" t="s">
        <v>229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3"/>
    </row>
    <row r="7" spans="2:18" s="3" customFormat="1" ht="78.75">
      <c r="B7" s="22" t="s">
        <v>125</v>
      </c>
      <c r="C7" s="30" t="s">
        <v>48</v>
      </c>
      <c r="D7" s="30" t="s">
        <v>68</v>
      </c>
      <c r="E7" s="30" t="s">
        <v>15</v>
      </c>
      <c r="F7" s="30" t="s">
        <v>69</v>
      </c>
      <c r="G7" s="30" t="s">
        <v>111</v>
      </c>
      <c r="H7" s="30" t="s">
        <v>18</v>
      </c>
      <c r="I7" s="30" t="s">
        <v>110</v>
      </c>
      <c r="J7" s="30" t="s">
        <v>17</v>
      </c>
      <c r="K7" s="30" t="s">
        <v>226</v>
      </c>
      <c r="L7" s="30" t="s">
        <v>248</v>
      </c>
      <c r="M7" s="30" t="s">
        <v>227</v>
      </c>
      <c r="N7" s="30" t="s">
        <v>62</v>
      </c>
      <c r="O7" s="30" t="s">
        <v>191</v>
      </c>
      <c r="P7" s="31" t="s">
        <v>193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255</v>
      </c>
      <c r="M8" s="32" t="s">
        <v>251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263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121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254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Q28" sqref="Q2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188</v>
      </c>
      <c r="C1" s="78" t="s" vm="1">
        <v>264</v>
      </c>
    </row>
    <row r="2" spans="2:18">
      <c r="B2" s="56" t="s">
        <v>187</v>
      </c>
      <c r="C2" s="78" t="s">
        <v>265</v>
      </c>
    </row>
    <row r="3" spans="2:18">
      <c r="B3" s="56" t="s">
        <v>189</v>
      </c>
      <c r="C3" s="78" t="s">
        <v>266</v>
      </c>
    </row>
    <row r="4" spans="2:18">
      <c r="B4" s="56" t="s">
        <v>190</v>
      </c>
      <c r="C4" s="78">
        <v>2207</v>
      </c>
    </row>
    <row r="6" spans="2:18" ht="26.25" customHeight="1">
      <c r="B6" s="211" t="s">
        <v>231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3"/>
    </row>
    <row r="7" spans="2:18" s="3" customFormat="1" ht="78.75">
      <c r="B7" s="22" t="s">
        <v>125</v>
      </c>
      <c r="C7" s="30" t="s">
        <v>48</v>
      </c>
      <c r="D7" s="30" t="s">
        <v>68</v>
      </c>
      <c r="E7" s="30" t="s">
        <v>15</v>
      </c>
      <c r="F7" s="30" t="s">
        <v>69</v>
      </c>
      <c r="G7" s="30" t="s">
        <v>111</v>
      </c>
      <c r="H7" s="30" t="s">
        <v>18</v>
      </c>
      <c r="I7" s="30" t="s">
        <v>110</v>
      </c>
      <c r="J7" s="30" t="s">
        <v>17</v>
      </c>
      <c r="K7" s="30" t="s">
        <v>226</v>
      </c>
      <c r="L7" s="30" t="s">
        <v>248</v>
      </c>
      <c r="M7" s="30" t="s">
        <v>227</v>
      </c>
      <c r="N7" s="30" t="s">
        <v>62</v>
      </c>
      <c r="O7" s="30" t="s">
        <v>191</v>
      </c>
      <c r="P7" s="31" t="s">
        <v>193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255</v>
      </c>
      <c r="M8" s="32" t="s">
        <v>251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263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121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254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2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2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2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2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2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2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2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2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2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2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2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2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2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2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2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2"/>
      <c r="R31" s="2"/>
      <c r="S31" s="2"/>
      <c r="T31" s="2"/>
      <c r="U31" s="2"/>
      <c r="V31" s="2"/>
      <c r="W31" s="2"/>
    </row>
    <row r="32" spans="2:2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2"/>
      <c r="R32" s="2"/>
      <c r="S32" s="2"/>
      <c r="T32" s="2"/>
      <c r="U32" s="2"/>
      <c r="V32" s="2"/>
      <c r="W32" s="2"/>
    </row>
    <row r="33" spans="2:2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2"/>
      <c r="R33" s="2"/>
      <c r="S33" s="2"/>
      <c r="T33" s="2"/>
      <c r="U33" s="2"/>
      <c r="V33" s="2"/>
      <c r="W33" s="2"/>
    </row>
    <row r="34" spans="2:2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2"/>
      <c r="R34" s="2"/>
      <c r="S34" s="2"/>
      <c r="T34" s="2"/>
      <c r="U34" s="2"/>
      <c r="V34" s="2"/>
      <c r="W34" s="2"/>
    </row>
    <row r="35" spans="2:2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2"/>
      <c r="R35" s="2"/>
      <c r="S35" s="2"/>
      <c r="T35" s="2"/>
      <c r="U35" s="2"/>
      <c r="V35" s="2"/>
      <c r="W35" s="2"/>
    </row>
    <row r="36" spans="2:2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2"/>
      <c r="R36" s="2"/>
      <c r="S36" s="2"/>
      <c r="T36" s="2"/>
      <c r="U36" s="2"/>
      <c r="V36" s="2"/>
      <c r="W36" s="2"/>
    </row>
    <row r="37" spans="2:2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2"/>
      <c r="R37" s="2"/>
      <c r="S37" s="2"/>
      <c r="T37" s="2"/>
      <c r="U37" s="2"/>
      <c r="V37" s="2"/>
      <c r="W37" s="2"/>
    </row>
    <row r="38" spans="2:2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2"/>
      <c r="R38" s="2"/>
      <c r="S38" s="2"/>
      <c r="T38" s="2"/>
      <c r="U38" s="2"/>
      <c r="V38" s="2"/>
      <c r="W38" s="2"/>
    </row>
    <row r="39" spans="2:2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2"/>
      <c r="R39" s="2"/>
      <c r="S39" s="2"/>
      <c r="T39" s="2"/>
      <c r="U39" s="2"/>
      <c r="V39" s="2"/>
      <c r="W39" s="2"/>
    </row>
    <row r="40" spans="2:2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2"/>
      <c r="R40" s="2"/>
      <c r="S40" s="2"/>
      <c r="T40" s="2"/>
      <c r="U40" s="2"/>
      <c r="V40" s="2"/>
      <c r="W40" s="2"/>
    </row>
    <row r="41" spans="2:2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2"/>
      <c r="R41" s="2"/>
      <c r="S41" s="2"/>
      <c r="T41" s="2"/>
      <c r="U41" s="2"/>
      <c r="V41" s="2"/>
      <c r="W41" s="2"/>
    </row>
    <row r="42" spans="2:2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2"/>
      <c r="R42" s="2"/>
      <c r="S42" s="2"/>
      <c r="T42" s="2"/>
      <c r="U42" s="2"/>
      <c r="V42" s="2"/>
      <c r="W42" s="2"/>
    </row>
    <row r="43" spans="2:2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2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2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2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2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2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>
      <pane ySplit="10" topLeftCell="A11" activePane="bottomLeft" state="frozen"/>
      <selection pane="bottomLeft" activeCell="C16" sqref="C16"/>
    </sheetView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5.42578125" style="1" bestFit="1" customWidth="1"/>
    <col min="13" max="13" width="7.28515625" style="1" bestFit="1" customWidth="1"/>
    <col min="14" max="14" width="8.28515625" style="1" bestFit="1" customWidth="1"/>
    <col min="15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6" t="s">
        <v>188</v>
      </c>
      <c r="C1" s="78" t="s" vm="1">
        <v>264</v>
      </c>
    </row>
    <row r="2" spans="2:53">
      <c r="B2" s="56" t="s">
        <v>187</v>
      </c>
      <c r="C2" s="78" t="s">
        <v>265</v>
      </c>
    </row>
    <row r="3" spans="2:53">
      <c r="B3" s="56" t="s">
        <v>189</v>
      </c>
      <c r="C3" s="78" t="s">
        <v>266</v>
      </c>
    </row>
    <row r="4" spans="2:53">
      <c r="B4" s="56" t="s">
        <v>190</v>
      </c>
      <c r="C4" s="78">
        <v>2207</v>
      </c>
    </row>
    <row r="6" spans="2:53" ht="21.75" customHeight="1">
      <c r="B6" s="202" t="s">
        <v>218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3"/>
      <c r="R6" s="204"/>
    </row>
    <row r="7" spans="2:53" ht="27.75" customHeight="1">
      <c r="B7" s="205" t="s">
        <v>95</v>
      </c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6"/>
      <c r="O7" s="206"/>
      <c r="P7" s="206"/>
      <c r="Q7" s="206"/>
      <c r="R7" s="207"/>
      <c r="AU7" s="3"/>
      <c r="AV7" s="3"/>
    </row>
    <row r="8" spans="2:53" s="3" customFormat="1" ht="66" customHeight="1">
      <c r="B8" s="22" t="s">
        <v>124</v>
      </c>
      <c r="C8" s="30" t="s">
        <v>48</v>
      </c>
      <c r="D8" s="30" t="s">
        <v>128</v>
      </c>
      <c r="E8" s="30" t="s">
        <v>15</v>
      </c>
      <c r="F8" s="30" t="s">
        <v>69</v>
      </c>
      <c r="G8" s="30" t="s">
        <v>111</v>
      </c>
      <c r="H8" s="30" t="s">
        <v>18</v>
      </c>
      <c r="I8" s="30" t="s">
        <v>110</v>
      </c>
      <c r="J8" s="30" t="s">
        <v>17</v>
      </c>
      <c r="K8" s="30" t="s">
        <v>19</v>
      </c>
      <c r="L8" s="30" t="s">
        <v>248</v>
      </c>
      <c r="M8" s="30" t="s">
        <v>247</v>
      </c>
      <c r="N8" s="30" t="s">
        <v>262</v>
      </c>
      <c r="O8" s="30" t="s">
        <v>65</v>
      </c>
      <c r="P8" s="30" t="s">
        <v>250</v>
      </c>
      <c r="Q8" s="30" t="s">
        <v>191</v>
      </c>
      <c r="R8" s="72" t="s">
        <v>193</v>
      </c>
      <c r="AM8" s="1"/>
      <c r="AU8" s="1"/>
      <c r="AV8" s="1"/>
      <c r="AW8" s="1"/>
    </row>
    <row r="9" spans="2:53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255</v>
      </c>
      <c r="M9" s="32"/>
      <c r="N9" s="16" t="s">
        <v>251</v>
      </c>
      <c r="O9" s="32" t="s">
        <v>256</v>
      </c>
      <c r="P9" s="32" t="s">
        <v>20</v>
      </c>
      <c r="Q9" s="32" t="s">
        <v>20</v>
      </c>
      <c r="R9" s="33" t="s">
        <v>20</v>
      </c>
      <c r="AU9" s="1"/>
      <c r="AV9" s="1"/>
    </row>
    <row r="10" spans="2:53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122</v>
      </c>
      <c r="R10" s="20" t="s">
        <v>123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118" t="s">
        <v>27</v>
      </c>
      <c r="C11" s="82"/>
      <c r="D11" s="82"/>
      <c r="E11" s="82"/>
      <c r="F11" s="82"/>
      <c r="G11" s="82"/>
      <c r="H11" s="90">
        <v>12.223275416230281</v>
      </c>
      <c r="I11" s="82"/>
      <c r="J11" s="82"/>
      <c r="K11" s="91">
        <v>4.3350325702689188E-3</v>
      </c>
      <c r="L11" s="90"/>
      <c r="M11" s="92"/>
      <c r="N11" s="82"/>
      <c r="O11" s="90">
        <v>980869.65690000006</v>
      </c>
      <c r="P11" s="82"/>
      <c r="Q11" s="91">
        <v>1</v>
      </c>
      <c r="R11" s="91">
        <f>O11/'סכום נכסי הקרן'!$C$42</f>
        <v>0.26896187601094645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96"/>
      <c r="AV11" s="96"/>
      <c r="AW11" s="3"/>
      <c r="BA11" s="96"/>
    </row>
    <row r="12" spans="2:53" ht="22.5" customHeight="1">
      <c r="B12" s="81" t="s">
        <v>242</v>
      </c>
      <c r="C12" s="82"/>
      <c r="D12" s="82"/>
      <c r="E12" s="82"/>
      <c r="F12" s="82"/>
      <c r="G12" s="82"/>
      <c r="H12" s="90">
        <v>12.223275416230281</v>
      </c>
      <c r="I12" s="82"/>
      <c r="J12" s="82"/>
      <c r="K12" s="91">
        <v>4.3350325702689188E-3</v>
      </c>
      <c r="L12" s="90"/>
      <c r="M12" s="92"/>
      <c r="N12" s="82"/>
      <c r="O12" s="90">
        <v>980869.65690000006</v>
      </c>
      <c r="P12" s="82"/>
      <c r="Q12" s="91">
        <v>1</v>
      </c>
      <c r="R12" s="91">
        <f>O12/'סכום נכסי הקרן'!$C$42</f>
        <v>0.26896187601094645</v>
      </c>
      <c r="AW12" s="4"/>
    </row>
    <row r="13" spans="2:53" s="96" customFormat="1">
      <c r="B13" s="99" t="s">
        <v>25</v>
      </c>
      <c r="C13" s="82"/>
      <c r="D13" s="82"/>
      <c r="E13" s="82"/>
      <c r="F13" s="82"/>
      <c r="G13" s="82"/>
      <c r="H13" s="90">
        <v>12.231311144936893</v>
      </c>
      <c r="I13" s="82"/>
      <c r="J13" s="82"/>
      <c r="K13" s="91">
        <v>4.3272787318704578E-3</v>
      </c>
      <c r="L13" s="90"/>
      <c r="M13" s="92"/>
      <c r="N13" s="82"/>
      <c r="O13" s="90">
        <v>979693.84746000019</v>
      </c>
      <c r="P13" s="82"/>
      <c r="Q13" s="91">
        <v>0.99880125821843035</v>
      </c>
      <c r="R13" s="91">
        <f>O13/'סכום נכסי הקרן'!$C$42</f>
        <v>0.26863946017252283</v>
      </c>
    </row>
    <row r="14" spans="2:53">
      <c r="B14" s="84" t="s">
        <v>24</v>
      </c>
      <c r="C14" s="82"/>
      <c r="D14" s="82"/>
      <c r="E14" s="82"/>
      <c r="F14" s="82"/>
      <c r="G14" s="82"/>
      <c r="H14" s="90">
        <v>12.231311144936893</v>
      </c>
      <c r="I14" s="82"/>
      <c r="J14" s="82"/>
      <c r="K14" s="91">
        <v>4.3272787318704578E-3</v>
      </c>
      <c r="L14" s="90"/>
      <c r="M14" s="92"/>
      <c r="N14" s="82"/>
      <c r="O14" s="90">
        <v>979693.84746000019</v>
      </c>
      <c r="P14" s="82"/>
      <c r="Q14" s="91">
        <v>0.99880125821843035</v>
      </c>
      <c r="R14" s="91">
        <f>O14/'סכום נכסי הקרן'!$C$42</f>
        <v>0.26863946017252283</v>
      </c>
    </row>
    <row r="15" spans="2:53">
      <c r="B15" s="85" t="s">
        <v>267</v>
      </c>
      <c r="C15" s="80" t="s">
        <v>268</v>
      </c>
      <c r="D15" s="93" t="s">
        <v>129</v>
      </c>
      <c r="E15" s="80" t="s">
        <v>269</v>
      </c>
      <c r="F15" s="80"/>
      <c r="G15" s="80"/>
      <c r="H15" s="87">
        <v>3.1299999999999994</v>
      </c>
      <c r="I15" s="93" t="s">
        <v>173</v>
      </c>
      <c r="J15" s="94">
        <v>0.04</v>
      </c>
      <c r="K15" s="88">
        <v>-6.6999999999999994E-3</v>
      </c>
      <c r="L15" s="87">
        <v>24054892</v>
      </c>
      <c r="M15" s="89">
        <v>152.84</v>
      </c>
      <c r="N15" s="80"/>
      <c r="O15" s="87">
        <v>36765.496310000002</v>
      </c>
      <c r="P15" s="88">
        <v>1.5471565861346233E-3</v>
      </c>
      <c r="Q15" s="88">
        <v>3.7482550358623495E-2</v>
      </c>
      <c r="R15" s="88">
        <f>O15/'סכום נכסי הקרן'!$C$42</f>
        <v>1.0081377062130149E-2</v>
      </c>
    </row>
    <row r="16" spans="2:53" ht="20.25">
      <c r="B16" s="85" t="s">
        <v>270</v>
      </c>
      <c r="C16" s="80" t="s">
        <v>271</v>
      </c>
      <c r="D16" s="93" t="s">
        <v>129</v>
      </c>
      <c r="E16" s="80" t="s">
        <v>269</v>
      </c>
      <c r="F16" s="80"/>
      <c r="G16" s="80"/>
      <c r="H16" s="87">
        <v>5.69</v>
      </c>
      <c r="I16" s="93" t="s">
        <v>173</v>
      </c>
      <c r="J16" s="94">
        <v>0.04</v>
      </c>
      <c r="K16" s="88">
        <v>-1.3999999999999998E-3</v>
      </c>
      <c r="L16" s="87">
        <v>32145005</v>
      </c>
      <c r="M16" s="89">
        <v>157.58000000000001</v>
      </c>
      <c r="N16" s="80"/>
      <c r="O16" s="87">
        <v>50654.100420000002</v>
      </c>
      <c r="P16" s="88">
        <v>3.040494806519758E-3</v>
      </c>
      <c r="Q16" s="88">
        <v>5.1642030175640556E-2</v>
      </c>
      <c r="R16" s="88">
        <f>O16/'סכום נכסי הקרן'!$C$42</f>
        <v>1.3889737317054191E-2</v>
      </c>
      <c r="AU16" s="4"/>
    </row>
    <row r="17" spans="2:48" ht="20.25">
      <c r="B17" s="85" t="s">
        <v>272</v>
      </c>
      <c r="C17" s="80" t="s">
        <v>273</v>
      </c>
      <c r="D17" s="93" t="s">
        <v>129</v>
      </c>
      <c r="E17" s="80" t="s">
        <v>269</v>
      </c>
      <c r="F17" s="80"/>
      <c r="G17" s="80"/>
      <c r="H17" s="87">
        <v>8.86</v>
      </c>
      <c r="I17" s="93" t="s">
        <v>173</v>
      </c>
      <c r="J17" s="94">
        <v>7.4999999999999997E-3</v>
      </c>
      <c r="K17" s="88">
        <v>2E-3</v>
      </c>
      <c r="L17" s="87">
        <v>61500000</v>
      </c>
      <c r="M17" s="89">
        <v>105.55</v>
      </c>
      <c r="N17" s="80"/>
      <c r="O17" s="87">
        <v>64913.249459999999</v>
      </c>
      <c r="P17" s="88">
        <v>9.4319959989933068E-3</v>
      </c>
      <c r="Q17" s="88">
        <v>6.6179281827471112E-2</v>
      </c>
      <c r="R17" s="88">
        <f>O17/'סכום נכסי הקרן'!$C$42</f>
        <v>1.779970379337377E-2</v>
      </c>
      <c r="AV17" s="4"/>
    </row>
    <row r="18" spans="2:48">
      <c r="B18" s="85" t="s">
        <v>274</v>
      </c>
      <c r="C18" s="80" t="s">
        <v>275</v>
      </c>
      <c r="D18" s="93" t="s">
        <v>129</v>
      </c>
      <c r="E18" s="80" t="s">
        <v>269</v>
      </c>
      <c r="F18" s="80"/>
      <c r="G18" s="80"/>
      <c r="H18" s="87">
        <v>14</v>
      </c>
      <c r="I18" s="93" t="s">
        <v>173</v>
      </c>
      <c r="J18" s="94">
        <v>0.04</v>
      </c>
      <c r="K18" s="88">
        <v>8.6E-3</v>
      </c>
      <c r="L18" s="87">
        <v>163561484</v>
      </c>
      <c r="M18" s="89">
        <v>183.45</v>
      </c>
      <c r="N18" s="80"/>
      <c r="O18" s="87">
        <v>300053.53762000002</v>
      </c>
      <c r="P18" s="88">
        <v>1.0082942111208122E-2</v>
      </c>
      <c r="Q18" s="88">
        <v>0.30590561703000113</v>
      </c>
      <c r="R18" s="88">
        <f>O18/'סכום נכסי הקרן'!$C$42</f>
        <v>8.227694863867524E-2</v>
      </c>
      <c r="AU18" s="3"/>
    </row>
    <row r="19" spans="2:48">
      <c r="B19" s="85" t="s">
        <v>276</v>
      </c>
      <c r="C19" s="80" t="s">
        <v>277</v>
      </c>
      <c r="D19" s="93" t="s">
        <v>129</v>
      </c>
      <c r="E19" s="80" t="s">
        <v>269</v>
      </c>
      <c r="F19" s="80"/>
      <c r="G19" s="80"/>
      <c r="H19" s="87">
        <v>18.279999999999998</v>
      </c>
      <c r="I19" s="93" t="s">
        <v>173</v>
      </c>
      <c r="J19" s="94">
        <v>2.75E-2</v>
      </c>
      <c r="K19" s="88">
        <v>1.0899999999999998E-2</v>
      </c>
      <c r="L19" s="87">
        <v>65898598</v>
      </c>
      <c r="M19" s="89">
        <v>143.71</v>
      </c>
      <c r="N19" s="80"/>
      <c r="O19" s="87">
        <v>94702.878400000001</v>
      </c>
      <c r="P19" s="88">
        <v>3.7283365319067813E-3</v>
      </c>
      <c r="Q19" s="88">
        <v>9.6549911330017807E-2</v>
      </c>
      <c r="R19" s="88">
        <f>O19/'סכום נכסי הקרן'!$C$42</f>
        <v>2.5968245280012126E-2</v>
      </c>
      <c r="AV19" s="3"/>
    </row>
    <row r="20" spans="2:48">
      <c r="B20" s="85" t="s">
        <v>278</v>
      </c>
      <c r="C20" s="80" t="s">
        <v>279</v>
      </c>
      <c r="D20" s="93" t="s">
        <v>129</v>
      </c>
      <c r="E20" s="80" t="s">
        <v>269</v>
      </c>
      <c r="F20" s="80"/>
      <c r="G20" s="80"/>
      <c r="H20" s="87">
        <v>5.27</v>
      </c>
      <c r="I20" s="93" t="s">
        <v>173</v>
      </c>
      <c r="J20" s="94">
        <v>1.7500000000000002E-2</v>
      </c>
      <c r="K20" s="88">
        <v>-2.5999999999999999E-3</v>
      </c>
      <c r="L20" s="87">
        <v>42036453</v>
      </c>
      <c r="M20" s="89">
        <v>112.7</v>
      </c>
      <c r="N20" s="80"/>
      <c r="O20" s="87">
        <v>47375.081570000002</v>
      </c>
      <c r="P20" s="88">
        <v>2.9980895194949321E-3</v>
      </c>
      <c r="Q20" s="88">
        <v>4.8299059142809131E-2</v>
      </c>
      <c r="R20" s="88">
        <f>O20/'סכום נכסי הקרן'!$C$42</f>
        <v>1.29906055566136E-2</v>
      </c>
    </row>
    <row r="21" spans="2:48">
      <c r="B21" s="85" t="s">
        <v>280</v>
      </c>
      <c r="C21" s="80" t="s">
        <v>281</v>
      </c>
      <c r="D21" s="93" t="s">
        <v>129</v>
      </c>
      <c r="E21" s="80" t="s">
        <v>269</v>
      </c>
      <c r="F21" s="80"/>
      <c r="G21" s="80"/>
      <c r="H21" s="87">
        <v>1.56</v>
      </c>
      <c r="I21" s="93" t="s">
        <v>173</v>
      </c>
      <c r="J21" s="94">
        <v>0.03</v>
      </c>
      <c r="K21" s="88">
        <v>-9.300000000000001E-3</v>
      </c>
      <c r="L21" s="87">
        <v>61483041</v>
      </c>
      <c r="M21" s="89">
        <v>117.13</v>
      </c>
      <c r="N21" s="80"/>
      <c r="O21" s="87">
        <v>72015.085519999993</v>
      </c>
      <c r="P21" s="88">
        <v>4.0105676622945513E-3</v>
      </c>
      <c r="Q21" s="88">
        <v>7.341962819769636E-2</v>
      </c>
      <c r="R21" s="88">
        <f>O21/'סכום נכסי הקרן'!$C$42</f>
        <v>1.9747080936078597E-2</v>
      </c>
    </row>
    <row r="22" spans="2:48">
      <c r="B22" s="85" t="s">
        <v>282</v>
      </c>
      <c r="C22" s="80" t="s">
        <v>283</v>
      </c>
      <c r="D22" s="93" t="s">
        <v>129</v>
      </c>
      <c r="E22" s="80" t="s">
        <v>269</v>
      </c>
      <c r="F22" s="80"/>
      <c r="G22" s="80"/>
      <c r="H22" s="87">
        <v>2.59</v>
      </c>
      <c r="I22" s="93" t="s">
        <v>173</v>
      </c>
      <c r="J22" s="94">
        <v>1E-3</v>
      </c>
      <c r="K22" s="88">
        <v>-7.6E-3</v>
      </c>
      <c r="L22" s="87">
        <v>59015009</v>
      </c>
      <c r="M22" s="89">
        <v>102</v>
      </c>
      <c r="N22" s="80"/>
      <c r="O22" s="87">
        <v>60195.30932</v>
      </c>
      <c r="P22" s="88">
        <v>4.1557126234496094E-3</v>
      </c>
      <c r="Q22" s="88">
        <v>6.1369325574047125E-2</v>
      </c>
      <c r="R22" s="88">
        <f>O22/'סכום נכסי הקרן'!$C$42</f>
        <v>1.6506008935922269E-2</v>
      </c>
    </row>
    <row r="23" spans="2:48">
      <c r="B23" s="85" t="s">
        <v>284</v>
      </c>
      <c r="C23" s="80" t="s">
        <v>285</v>
      </c>
      <c r="D23" s="93" t="s">
        <v>129</v>
      </c>
      <c r="E23" s="80" t="s">
        <v>269</v>
      </c>
      <c r="F23" s="80"/>
      <c r="G23" s="80"/>
      <c r="H23" s="87">
        <v>7.3999999999999995</v>
      </c>
      <c r="I23" s="93" t="s">
        <v>173</v>
      </c>
      <c r="J23" s="94">
        <v>7.4999999999999997E-3</v>
      </c>
      <c r="K23" s="88">
        <v>-9.9999999999999991E-5</v>
      </c>
      <c r="L23" s="87">
        <v>24283490</v>
      </c>
      <c r="M23" s="89">
        <v>105.3</v>
      </c>
      <c r="N23" s="80"/>
      <c r="O23" s="87">
        <v>25570.51585</v>
      </c>
      <c r="P23" s="88">
        <v>1.7423461868623018E-3</v>
      </c>
      <c r="Q23" s="88">
        <v>2.6069229147952858E-2</v>
      </c>
      <c r="R23" s="88">
        <f>O23/'סכום נכסי הקרן'!$C$42</f>
        <v>7.0116287777926478E-3</v>
      </c>
    </row>
    <row r="24" spans="2:48">
      <c r="B24" s="85" t="s">
        <v>286</v>
      </c>
      <c r="C24" s="80" t="s">
        <v>287</v>
      </c>
      <c r="D24" s="93" t="s">
        <v>129</v>
      </c>
      <c r="E24" s="80" t="s">
        <v>269</v>
      </c>
      <c r="F24" s="80"/>
      <c r="G24" s="80"/>
      <c r="H24" s="87">
        <v>23.58</v>
      </c>
      <c r="I24" s="93" t="s">
        <v>173</v>
      </c>
      <c r="J24" s="94">
        <v>0.01</v>
      </c>
      <c r="K24" s="88">
        <v>1.32E-2</v>
      </c>
      <c r="L24" s="87">
        <v>188238141</v>
      </c>
      <c r="M24" s="89">
        <v>93.38</v>
      </c>
      <c r="N24" s="80"/>
      <c r="O24" s="87">
        <v>175776.77537000002</v>
      </c>
      <c r="P24" s="88">
        <v>1.9842807759727622E-2</v>
      </c>
      <c r="Q24" s="88">
        <v>0.17920502906118596</v>
      </c>
      <c r="R24" s="88">
        <f>O24/'סכום נכסי הקרן'!$C$42</f>
        <v>4.8199320806892758E-2</v>
      </c>
    </row>
    <row r="25" spans="2:48">
      <c r="B25" s="85" t="s">
        <v>288</v>
      </c>
      <c r="C25" s="80" t="s">
        <v>289</v>
      </c>
      <c r="D25" s="93" t="s">
        <v>129</v>
      </c>
      <c r="E25" s="80" t="s">
        <v>269</v>
      </c>
      <c r="F25" s="80"/>
      <c r="G25" s="80"/>
      <c r="H25" s="87">
        <v>4.2699999999999996</v>
      </c>
      <c r="I25" s="93" t="s">
        <v>173</v>
      </c>
      <c r="J25" s="94">
        <v>2.75E-2</v>
      </c>
      <c r="K25" s="88">
        <v>-4.9000000000000007E-3</v>
      </c>
      <c r="L25" s="87">
        <v>43421695</v>
      </c>
      <c r="M25" s="89">
        <v>119</v>
      </c>
      <c r="N25" s="80"/>
      <c r="O25" s="87">
        <v>51671.817619999994</v>
      </c>
      <c r="P25" s="88">
        <v>2.6471245741112302E-3</v>
      </c>
      <c r="Q25" s="88">
        <v>5.2679596372984701E-2</v>
      </c>
      <c r="R25" s="88">
        <f>O25/'סכום נכסי הקרן'!$C$42</f>
        <v>1.4168803067977418E-2</v>
      </c>
    </row>
    <row r="26" spans="2:48">
      <c r="B26" s="86"/>
      <c r="C26" s="80"/>
      <c r="D26" s="80"/>
      <c r="E26" s="80"/>
      <c r="F26" s="80"/>
      <c r="G26" s="80"/>
      <c r="H26" s="80"/>
      <c r="I26" s="80"/>
      <c r="J26" s="80"/>
      <c r="K26" s="88"/>
      <c r="L26" s="87"/>
      <c r="M26" s="89"/>
      <c r="N26" s="80"/>
      <c r="O26" s="80"/>
      <c r="P26" s="80"/>
      <c r="Q26" s="88"/>
      <c r="R26" s="80"/>
    </row>
    <row r="27" spans="2:48" s="96" customFormat="1">
      <c r="B27" s="120" t="s">
        <v>49</v>
      </c>
      <c r="C27" s="121"/>
      <c r="D27" s="121"/>
      <c r="E27" s="121"/>
      <c r="F27" s="121"/>
      <c r="G27" s="121"/>
      <c r="H27" s="122">
        <v>5.527841865600263</v>
      </c>
      <c r="I27" s="121"/>
      <c r="J27" s="121"/>
      <c r="K27" s="123">
        <v>1.0795592857291569E-2</v>
      </c>
      <c r="L27" s="122"/>
      <c r="M27" s="124"/>
      <c r="N27" s="121"/>
      <c r="O27" s="122">
        <v>1175.80944</v>
      </c>
      <c r="P27" s="121"/>
      <c r="Q27" s="123">
        <v>1.1987417815697342E-3</v>
      </c>
      <c r="R27" s="123">
        <f>O27/'סכום נכסי הקרן'!$C$42</f>
        <v>3.2241583842369993E-4</v>
      </c>
    </row>
    <row r="28" spans="2:48">
      <c r="B28" s="84" t="s">
        <v>23</v>
      </c>
      <c r="C28" s="82"/>
      <c r="D28" s="82"/>
      <c r="E28" s="82"/>
      <c r="F28" s="82"/>
      <c r="G28" s="82"/>
      <c r="H28" s="90">
        <v>5.527841865600263</v>
      </c>
      <c r="I28" s="82"/>
      <c r="J28" s="82"/>
      <c r="K28" s="91">
        <v>1.0795592857291569E-2</v>
      </c>
      <c r="L28" s="90"/>
      <c r="M28" s="92"/>
      <c r="N28" s="82"/>
      <c r="O28" s="90">
        <v>1175.80944</v>
      </c>
      <c r="P28" s="82"/>
      <c r="Q28" s="91">
        <v>1.1987417815697342E-3</v>
      </c>
      <c r="R28" s="91">
        <f>O28/'סכום נכסי הקרן'!$C$42</f>
        <v>3.2241583842369993E-4</v>
      </c>
    </row>
    <row r="29" spans="2:48">
      <c r="B29" s="85" t="s">
        <v>290</v>
      </c>
      <c r="C29" s="80" t="s">
        <v>291</v>
      </c>
      <c r="D29" s="93" t="s">
        <v>129</v>
      </c>
      <c r="E29" s="80" t="s">
        <v>269</v>
      </c>
      <c r="F29" s="80"/>
      <c r="G29" s="80"/>
      <c r="H29" s="87">
        <v>5.53</v>
      </c>
      <c r="I29" s="93" t="s">
        <v>173</v>
      </c>
      <c r="J29" s="94">
        <v>3.7499999999999999E-2</v>
      </c>
      <c r="K29" s="88">
        <v>1.0800000000000001E-2</v>
      </c>
      <c r="L29" s="87">
        <v>1017590</v>
      </c>
      <c r="M29" s="89">
        <v>115.48</v>
      </c>
      <c r="N29" s="80"/>
      <c r="O29" s="87">
        <v>1175.1129799999999</v>
      </c>
      <c r="P29" s="88">
        <v>6.6116848383662382E-5</v>
      </c>
      <c r="Q29" s="88">
        <v>1.198031738196386E-3</v>
      </c>
      <c r="R29" s="88">
        <f>O29/'סכום נכסי הקרן'!$C$42</f>
        <v>3.2222486382595507E-4</v>
      </c>
    </row>
    <row r="30" spans="2:48">
      <c r="B30" s="85" t="s">
        <v>292</v>
      </c>
      <c r="C30" s="80" t="s">
        <v>293</v>
      </c>
      <c r="D30" s="93" t="s">
        <v>129</v>
      </c>
      <c r="E30" s="80" t="s">
        <v>269</v>
      </c>
      <c r="F30" s="80"/>
      <c r="G30" s="80"/>
      <c r="H30" s="87">
        <v>0.59</v>
      </c>
      <c r="I30" s="93" t="s">
        <v>173</v>
      </c>
      <c r="J30" s="94">
        <v>5.0000000000000001E-3</v>
      </c>
      <c r="K30" s="88">
        <v>7.9999999999999993E-4</v>
      </c>
      <c r="L30" s="87">
        <v>548</v>
      </c>
      <c r="M30" s="89">
        <v>100.45</v>
      </c>
      <c r="N30" s="80"/>
      <c r="O30" s="87">
        <v>0.55046000000000006</v>
      </c>
      <c r="P30" s="88">
        <v>3.5898645284699843E-8</v>
      </c>
      <c r="Q30" s="88">
        <v>5.6119586953041983E-7</v>
      </c>
      <c r="R30" s="88">
        <f>O30/'סכום נכסי הקרן'!$C$42</f>
        <v>1.5094029387849604E-7</v>
      </c>
    </row>
    <row r="31" spans="2:48">
      <c r="B31" s="85" t="s">
        <v>294</v>
      </c>
      <c r="C31" s="80" t="s">
        <v>295</v>
      </c>
      <c r="D31" s="93" t="s">
        <v>129</v>
      </c>
      <c r="E31" s="80" t="s">
        <v>269</v>
      </c>
      <c r="F31" s="80"/>
      <c r="G31" s="80"/>
      <c r="H31" s="87">
        <v>8.3400000000000016</v>
      </c>
      <c r="I31" s="93" t="s">
        <v>173</v>
      </c>
      <c r="J31" s="94">
        <v>0.02</v>
      </c>
      <c r="K31" s="88">
        <v>1.6400000000000001E-2</v>
      </c>
      <c r="L31" s="87">
        <v>100</v>
      </c>
      <c r="M31" s="89">
        <v>102.96</v>
      </c>
      <c r="N31" s="80"/>
      <c r="O31" s="87">
        <v>0.10296</v>
      </c>
      <c r="P31" s="88">
        <v>7.5330157012152859E-9</v>
      </c>
      <c r="Q31" s="88">
        <v>1.049680752949388E-7</v>
      </c>
      <c r="R31" s="88">
        <f>O31/'סכום נכסי הקרן'!$C$42</f>
        <v>2.8232410452585022E-8</v>
      </c>
    </row>
    <row r="32" spans="2:48">
      <c r="B32" s="85" t="s">
        <v>296</v>
      </c>
      <c r="C32" s="80" t="s">
        <v>297</v>
      </c>
      <c r="D32" s="93" t="s">
        <v>129</v>
      </c>
      <c r="E32" s="80" t="s">
        <v>269</v>
      </c>
      <c r="F32" s="80"/>
      <c r="G32" s="80"/>
      <c r="H32" s="87">
        <v>3.0300000000000002</v>
      </c>
      <c r="I32" s="93" t="s">
        <v>173</v>
      </c>
      <c r="J32" s="94">
        <v>0.01</v>
      </c>
      <c r="K32" s="88">
        <v>4.9000000000000007E-3</v>
      </c>
      <c r="L32" s="87">
        <v>42</v>
      </c>
      <c r="M32" s="89">
        <v>102.46</v>
      </c>
      <c r="N32" s="80"/>
      <c r="O32" s="87">
        <v>4.3040000000000002E-2</v>
      </c>
      <c r="P32" s="88">
        <v>2.8839017377773891E-9</v>
      </c>
      <c r="Q32" s="88">
        <v>4.3879428522670616E-8</v>
      </c>
      <c r="R32" s="88">
        <f>O32/'סכום נכסי הקרן'!$C$42</f>
        <v>1.1801893413745721E-8</v>
      </c>
    </row>
    <row r="33" spans="2:18">
      <c r="B33" s="86"/>
      <c r="C33" s="80"/>
      <c r="D33" s="80"/>
      <c r="E33" s="80"/>
      <c r="F33" s="80"/>
      <c r="G33" s="80"/>
      <c r="H33" s="80"/>
      <c r="I33" s="80"/>
      <c r="J33" s="80"/>
      <c r="K33" s="88"/>
      <c r="L33" s="87"/>
      <c r="M33" s="89"/>
      <c r="N33" s="80"/>
      <c r="O33" s="80"/>
      <c r="P33" s="80"/>
      <c r="Q33" s="88"/>
      <c r="R33" s="80"/>
    </row>
    <row r="34" spans="2:18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</row>
    <row r="35" spans="2:18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</row>
    <row r="36" spans="2:18">
      <c r="B36" s="95" t="s">
        <v>121</v>
      </c>
      <c r="C36" s="96"/>
      <c r="D36" s="96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</row>
    <row r="37" spans="2:18">
      <c r="B37" s="95" t="s">
        <v>246</v>
      </c>
      <c r="C37" s="96"/>
      <c r="D37" s="96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</row>
    <row r="38" spans="2:18">
      <c r="B38" s="208" t="s">
        <v>254</v>
      </c>
      <c r="C38" s="208"/>
      <c r="D38" s="208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</row>
    <row r="39" spans="2:18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</row>
    <row r="40" spans="2:18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</row>
    <row r="41" spans="2:18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</row>
    <row r="42" spans="2:18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</row>
    <row r="43" spans="2:18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</row>
    <row r="44" spans="2:18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</row>
    <row r="45" spans="2:18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</row>
    <row r="46" spans="2:18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</row>
    <row r="47" spans="2:18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</row>
    <row r="48" spans="2:18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</row>
    <row r="49" spans="2:18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</row>
    <row r="50" spans="2:18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</row>
    <row r="51" spans="2:18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</row>
    <row r="52" spans="2:18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</row>
    <row r="53" spans="2:18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</row>
    <row r="54" spans="2:18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</row>
    <row r="55" spans="2:18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</row>
    <row r="56" spans="2:18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</row>
    <row r="57" spans="2:18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</row>
    <row r="58" spans="2:18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</row>
    <row r="59" spans="2:18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</row>
    <row r="60" spans="2:18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</row>
    <row r="61" spans="2:18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</row>
    <row r="62" spans="2:18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</row>
    <row r="63" spans="2:18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</row>
    <row r="64" spans="2:18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</row>
    <row r="65" spans="2:18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</row>
    <row r="66" spans="2:18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</row>
    <row r="67" spans="2:18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</row>
    <row r="68" spans="2:18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</row>
    <row r="69" spans="2:18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</row>
    <row r="70" spans="2:18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</row>
    <row r="71" spans="2:18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</row>
    <row r="72" spans="2:18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</row>
    <row r="73" spans="2:18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</row>
    <row r="74" spans="2:18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</row>
    <row r="75" spans="2:18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</row>
    <row r="76" spans="2:18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</row>
    <row r="77" spans="2:18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</row>
    <row r="78" spans="2:18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</row>
    <row r="79" spans="2:18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</row>
    <row r="80" spans="2:18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</row>
    <row r="81" spans="2:18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</row>
    <row r="82" spans="2:18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</row>
    <row r="83" spans="2:18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</row>
    <row r="84" spans="2:18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</row>
    <row r="85" spans="2:18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</row>
    <row r="86" spans="2:18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</row>
    <row r="87" spans="2:18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</row>
    <row r="88" spans="2:18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</row>
    <row r="89" spans="2:18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</row>
    <row r="90" spans="2:18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</row>
    <row r="91" spans="2:18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</row>
    <row r="92" spans="2:18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</row>
    <row r="93" spans="2:18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</row>
    <row r="94" spans="2:18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</row>
    <row r="95" spans="2:18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</row>
    <row r="96" spans="2:18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</row>
    <row r="97" spans="2:18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</row>
    <row r="98" spans="2:18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</row>
    <row r="99" spans="2:18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</row>
    <row r="100" spans="2:18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</row>
    <row r="101" spans="2:18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</row>
    <row r="102" spans="2:18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</row>
    <row r="103" spans="2:18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</row>
    <row r="104" spans="2:18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</row>
    <row r="105" spans="2:18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</row>
    <row r="106" spans="2:18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</row>
    <row r="107" spans="2:18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</row>
    <row r="108" spans="2:18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</row>
    <row r="109" spans="2:18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</row>
    <row r="110" spans="2:18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</row>
    <row r="111" spans="2:18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</row>
    <row r="112" spans="2:18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</row>
    <row r="113" spans="2:18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</row>
    <row r="114" spans="2:18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</row>
    <row r="115" spans="2:18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</row>
    <row r="116" spans="2:18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</row>
    <row r="117" spans="2:18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</row>
    <row r="118" spans="2:18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</row>
    <row r="119" spans="2:18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</row>
    <row r="120" spans="2:18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</row>
    <row r="121" spans="2:18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</row>
    <row r="122" spans="2:18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</row>
    <row r="123" spans="2:18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</row>
    <row r="124" spans="2:18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</row>
    <row r="125" spans="2:18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</row>
    <row r="126" spans="2:18"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</row>
    <row r="127" spans="2:18"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</row>
    <row r="128" spans="2:18"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</row>
    <row r="129" spans="2:18"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</row>
    <row r="130" spans="2:18"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</row>
    <row r="131" spans="2:18"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</row>
    <row r="132" spans="2:18"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</row>
    <row r="133" spans="2:18">
      <c r="C133" s="1"/>
      <c r="D133" s="1"/>
    </row>
    <row r="134" spans="2:18">
      <c r="C134" s="1"/>
      <c r="D134" s="1"/>
    </row>
    <row r="135" spans="2:18">
      <c r="C135" s="1"/>
      <c r="D135" s="1"/>
    </row>
    <row r="136" spans="2:18">
      <c r="C136" s="1"/>
      <c r="D136" s="1"/>
    </row>
    <row r="137" spans="2:18">
      <c r="C137" s="1"/>
      <c r="D137" s="1"/>
    </row>
    <row r="138" spans="2:18">
      <c r="C138" s="1"/>
      <c r="D138" s="1"/>
    </row>
    <row r="139" spans="2:18">
      <c r="C139" s="1"/>
      <c r="D139" s="1"/>
    </row>
    <row r="140" spans="2:18">
      <c r="C140" s="1"/>
      <c r="D140" s="1"/>
    </row>
    <row r="141" spans="2:18">
      <c r="C141" s="1"/>
      <c r="D141" s="1"/>
    </row>
    <row r="142" spans="2:18">
      <c r="C142" s="1"/>
      <c r="D142" s="1"/>
    </row>
    <row r="143" spans="2:18">
      <c r="C143" s="1"/>
      <c r="D143" s="1"/>
    </row>
    <row r="144" spans="2:18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38:D38"/>
  </mergeCells>
  <phoneticPr fontId="6" type="noConversion"/>
  <dataValidations count="1">
    <dataValidation allowBlank="1" showInputMessage="1" showErrorMessage="1" sqref="N10:Q10 N9 N1:N7 N32:N1048576 C5:C29 O1:Q9 O11:Q1048576 B39:B1048576 J1:M1048576 E1:I30 B36:B38 D1:D29 R1:AF1048576 AJ1:XFD1048576 AG1:AI27 AG31:AI1048576 C36:D37 A1:A1048576 B1:B35 E32:I1048576 C32:D35 C39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6" t="s">
        <v>188</v>
      </c>
      <c r="C1" s="78" t="s" vm="1">
        <v>264</v>
      </c>
    </row>
    <row r="2" spans="2:67">
      <c r="B2" s="56" t="s">
        <v>187</v>
      </c>
      <c r="C2" s="78" t="s">
        <v>265</v>
      </c>
    </row>
    <row r="3" spans="2:67">
      <c r="B3" s="56" t="s">
        <v>189</v>
      </c>
      <c r="C3" s="78" t="s">
        <v>266</v>
      </c>
    </row>
    <row r="4" spans="2:67">
      <c r="B4" s="56" t="s">
        <v>190</v>
      </c>
      <c r="C4" s="78">
        <v>2207</v>
      </c>
    </row>
    <row r="6" spans="2:67" ht="26.25" customHeight="1">
      <c r="B6" s="205" t="s">
        <v>218</v>
      </c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10"/>
      <c r="BO6" s="3"/>
    </row>
    <row r="7" spans="2:67" ht="26.25" customHeight="1">
      <c r="B7" s="205" t="s">
        <v>96</v>
      </c>
      <c r="C7" s="209"/>
      <c r="D7" s="209"/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10"/>
      <c r="AZ7" s="43"/>
      <c r="BJ7" s="3"/>
      <c r="BO7" s="3"/>
    </row>
    <row r="8" spans="2:67" s="3" customFormat="1" ht="78.75">
      <c r="B8" s="37" t="s">
        <v>124</v>
      </c>
      <c r="C8" s="13" t="s">
        <v>48</v>
      </c>
      <c r="D8" s="13" t="s">
        <v>128</v>
      </c>
      <c r="E8" s="13" t="s">
        <v>234</v>
      </c>
      <c r="F8" s="13" t="s">
        <v>126</v>
      </c>
      <c r="G8" s="13" t="s">
        <v>68</v>
      </c>
      <c r="H8" s="13" t="s">
        <v>15</v>
      </c>
      <c r="I8" s="13" t="s">
        <v>69</v>
      </c>
      <c r="J8" s="13" t="s">
        <v>111</v>
      </c>
      <c r="K8" s="13" t="s">
        <v>18</v>
      </c>
      <c r="L8" s="13" t="s">
        <v>110</v>
      </c>
      <c r="M8" s="13" t="s">
        <v>17</v>
      </c>
      <c r="N8" s="13" t="s">
        <v>19</v>
      </c>
      <c r="O8" s="13" t="s">
        <v>248</v>
      </c>
      <c r="P8" s="13" t="s">
        <v>247</v>
      </c>
      <c r="Q8" s="13" t="s">
        <v>65</v>
      </c>
      <c r="R8" s="13" t="s">
        <v>62</v>
      </c>
      <c r="S8" s="13" t="s">
        <v>191</v>
      </c>
      <c r="T8" s="38" t="s">
        <v>193</v>
      </c>
      <c r="V8" s="1"/>
      <c r="AZ8" s="43"/>
      <c r="BJ8" s="1"/>
      <c r="BK8" s="1"/>
      <c r="BL8" s="1"/>
      <c r="BO8" s="4"/>
    </row>
    <row r="9" spans="2:67" s="3" customFormat="1" ht="20.25" customHeight="1">
      <c r="B9" s="39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255</v>
      </c>
      <c r="P9" s="16"/>
      <c r="Q9" s="16" t="s">
        <v>251</v>
      </c>
      <c r="R9" s="16" t="s">
        <v>20</v>
      </c>
      <c r="S9" s="16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0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122</v>
      </c>
      <c r="R10" s="19" t="s">
        <v>123</v>
      </c>
      <c r="S10" s="45" t="s">
        <v>194</v>
      </c>
      <c r="T10" s="73" t="s">
        <v>235</v>
      </c>
      <c r="U10" s="5"/>
      <c r="BJ10" s="1"/>
      <c r="BK10" s="3"/>
      <c r="BL10" s="1"/>
      <c r="BO10" s="1"/>
    </row>
    <row r="11" spans="2:67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5"/>
      <c r="BJ11" s="1"/>
      <c r="BK11" s="3"/>
      <c r="BL11" s="1"/>
      <c r="BO11" s="1"/>
    </row>
    <row r="12" spans="2:67" ht="20.25">
      <c r="B12" s="95" t="s">
        <v>263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BK12" s="4"/>
    </row>
    <row r="13" spans="2:67">
      <c r="B13" s="95" t="s">
        <v>121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</row>
    <row r="14" spans="2:67">
      <c r="B14" s="95" t="s">
        <v>246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</row>
    <row r="15" spans="2:67">
      <c r="B15" s="95" t="s">
        <v>254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</row>
    <row r="16" spans="2:67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BJ16" s="4"/>
    </row>
    <row r="17" spans="2:20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</row>
    <row r="18" spans="2:20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</row>
    <row r="19" spans="2:20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</row>
    <row r="20" spans="2:20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</row>
    <row r="21" spans="2:20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</row>
    <row r="22" spans="2:20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</row>
    <row r="23" spans="2:20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</row>
    <row r="24" spans="2:20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</row>
    <row r="25" spans="2:20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</row>
    <row r="26" spans="2:20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</row>
    <row r="27" spans="2:20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</row>
    <row r="28" spans="2:20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</row>
    <row r="29" spans="2:20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</row>
    <row r="30" spans="2:20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</row>
    <row r="31" spans="2:20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</row>
    <row r="32" spans="2:20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</row>
    <row r="33" spans="2:20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</row>
    <row r="34" spans="2:20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</row>
    <row r="35" spans="2:20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</row>
    <row r="36" spans="2:20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</row>
    <row r="37" spans="2:20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</row>
    <row r="38" spans="2:20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</row>
    <row r="39" spans="2:20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</row>
    <row r="40" spans="2:20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</row>
    <row r="41" spans="2:20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</row>
    <row r="42" spans="2:20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</row>
    <row r="43" spans="2:20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</row>
    <row r="44" spans="2:20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</row>
    <row r="45" spans="2:20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</row>
    <row r="46" spans="2:20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</row>
    <row r="47" spans="2:20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</row>
    <row r="48" spans="2:20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</row>
    <row r="49" spans="2:20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</row>
    <row r="50" spans="2:20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</row>
    <row r="51" spans="2:20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</row>
    <row r="52" spans="2:20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</row>
    <row r="53" spans="2:20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</row>
    <row r="54" spans="2:20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</row>
    <row r="55" spans="2:20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</row>
    <row r="56" spans="2:20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</row>
    <row r="57" spans="2:20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</row>
    <row r="58" spans="2:20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</row>
    <row r="59" spans="2:20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</row>
    <row r="60" spans="2:20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</row>
    <row r="61" spans="2:20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</row>
    <row r="62" spans="2:20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</row>
    <row r="63" spans="2:20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</row>
    <row r="64" spans="2:20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</row>
    <row r="65" spans="2:20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</row>
    <row r="66" spans="2:20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</row>
    <row r="67" spans="2:20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</row>
    <row r="68" spans="2:20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</row>
    <row r="69" spans="2:20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</row>
    <row r="70" spans="2:20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</row>
    <row r="71" spans="2:20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</row>
    <row r="72" spans="2:20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</row>
    <row r="73" spans="2:20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</row>
    <row r="74" spans="2:20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</row>
    <row r="75" spans="2:20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</row>
    <row r="76" spans="2:20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</row>
    <row r="77" spans="2:20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</row>
    <row r="78" spans="2:20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</row>
    <row r="79" spans="2:20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</row>
    <row r="80" spans="2:20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</row>
    <row r="81" spans="2:20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</row>
    <row r="82" spans="2:20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</row>
    <row r="83" spans="2:20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</row>
    <row r="84" spans="2:20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</row>
    <row r="85" spans="2:20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</row>
    <row r="86" spans="2:20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</row>
    <row r="87" spans="2:20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</row>
    <row r="88" spans="2:20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</row>
    <row r="89" spans="2:20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</row>
    <row r="90" spans="2:20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</row>
    <row r="91" spans="2:20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</row>
    <row r="92" spans="2:20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</row>
    <row r="93" spans="2:20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</row>
    <row r="94" spans="2:20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</row>
    <row r="95" spans="2:20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</row>
    <row r="96" spans="2:20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</row>
    <row r="97" spans="2:20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</row>
    <row r="98" spans="2:20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</row>
    <row r="99" spans="2:20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</row>
    <row r="100" spans="2:20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</row>
    <row r="101" spans="2:20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</row>
    <row r="102" spans="2:20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</row>
    <row r="103" spans="2:20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</row>
    <row r="104" spans="2:20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</row>
    <row r="105" spans="2:20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</row>
    <row r="106" spans="2:20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</row>
    <row r="107" spans="2:20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</row>
    <row r="108" spans="2:20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</row>
    <row r="109" spans="2:20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</row>
    <row r="110" spans="2:20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3"/>
      <c r="C697" s="1"/>
      <c r="D697" s="1"/>
      <c r="E697" s="1"/>
      <c r="F697" s="1"/>
      <c r="G697" s="1"/>
    </row>
    <row r="698" spans="2:7">
      <c r="B698" s="43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6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AY830"/>
  <sheetViews>
    <sheetView rightToLeft="1" zoomScale="90" zoomScaleNormal="90" workbookViewId="0">
      <pane ySplit="10" topLeftCell="A11" activePane="bottomLeft" state="frozen"/>
      <selection pane="bottomLeft" activeCell="C20" sqref="C20"/>
    </sheetView>
  </sheetViews>
  <sheetFormatPr defaultColWidth="9.140625" defaultRowHeight="18"/>
  <cols>
    <col min="1" max="1" width="6.28515625" style="1" customWidth="1"/>
    <col min="2" max="2" width="32.425781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27.5703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8" style="1" bestFit="1" customWidth="1"/>
    <col min="15" max="15" width="13.140625" style="1" bestFit="1" customWidth="1"/>
    <col min="16" max="16" width="11.85546875" style="1" bestFit="1" customWidth="1"/>
    <col min="17" max="17" width="8.28515625" style="1" bestFit="1" customWidth="1"/>
    <col min="18" max="18" width="11.28515625" style="1" bestFit="1" customWidth="1"/>
    <col min="19" max="19" width="11.42578125" style="1" bestFit="1" customWidth="1"/>
    <col min="20" max="20" width="11.85546875" style="1" bestFit="1" customWidth="1"/>
    <col min="21" max="21" width="9" style="1" bestFit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1">
      <c r="B1" s="56" t="s">
        <v>188</v>
      </c>
      <c r="C1" s="78" t="s" vm="1">
        <v>264</v>
      </c>
    </row>
    <row r="2" spans="2:51">
      <c r="B2" s="56" t="s">
        <v>187</v>
      </c>
      <c r="C2" s="78" t="s">
        <v>265</v>
      </c>
    </row>
    <row r="3" spans="2:51">
      <c r="B3" s="56" t="s">
        <v>189</v>
      </c>
      <c r="C3" s="78" t="s">
        <v>266</v>
      </c>
    </row>
    <row r="4" spans="2:51">
      <c r="B4" s="56" t="s">
        <v>190</v>
      </c>
      <c r="C4" s="78">
        <v>2207</v>
      </c>
    </row>
    <row r="6" spans="2:51" ht="26.25" customHeight="1">
      <c r="B6" s="211" t="s">
        <v>218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3"/>
    </row>
    <row r="7" spans="2:51" ht="26.25" customHeight="1">
      <c r="B7" s="211" t="s">
        <v>97</v>
      </c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3"/>
      <c r="AY7" s="3"/>
    </row>
    <row r="8" spans="2:51" s="3" customFormat="1" ht="78.75">
      <c r="B8" s="22" t="s">
        <v>124</v>
      </c>
      <c r="C8" s="30" t="s">
        <v>48</v>
      </c>
      <c r="D8" s="30" t="s">
        <v>128</v>
      </c>
      <c r="E8" s="30" t="s">
        <v>234</v>
      </c>
      <c r="F8" s="30" t="s">
        <v>126</v>
      </c>
      <c r="G8" s="30" t="s">
        <v>68</v>
      </c>
      <c r="H8" s="30" t="s">
        <v>15</v>
      </c>
      <c r="I8" s="30" t="s">
        <v>69</v>
      </c>
      <c r="J8" s="30" t="s">
        <v>111</v>
      </c>
      <c r="K8" s="30" t="s">
        <v>18</v>
      </c>
      <c r="L8" s="30" t="s">
        <v>110</v>
      </c>
      <c r="M8" s="30" t="s">
        <v>17</v>
      </c>
      <c r="N8" s="30" t="s">
        <v>19</v>
      </c>
      <c r="O8" s="13" t="s">
        <v>248</v>
      </c>
      <c r="P8" s="30" t="s">
        <v>247</v>
      </c>
      <c r="Q8" s="30" t="s">
        <v>262</v>
      </c>
      <c r="R8" s="30" t="s">
        <v>65</v>
      </c>
      <c r="S8" s="13" t="s">
        <v>62</v>
      </c>
      <c r="T8" s="30" t="s">
        <v>191</v>
      </c>
      <c r="U8" s="14" t="s">
        <v>193</v>
      </c>
      <c r="AU8" s="1"/>
      <c r="AV8" s="1"/>
    </row>
    <row r="9" spans="2:51" s="3" customFormat="1" ht="20.2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255</v>
      </c>
      <c r="P9" s="32"/>
      <c r="Q9" s="16" t="s">
        <v>251</v>
      </c>
      <c r="R9" s="32" t="s">
        <v>251</v>
      </c>
      <c r="S9" s="16" t="s">
        <v>20</v>
      </c>
      <c r="T9" s="32" t="s">
        <v>251</v>
      </c>
      <c r="U9" s="17" t="s">
        <v>20</v>
      </c>
      <c r="AT9" s="1"/>
      <c r="AU9" s="1"/>
      <c r="AV9" s="1"/>
      <c r="AY9" s="4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2" t="s">
        <v>122</v>
      </c>
      <c r="R10" s="19" t="s">
        <v>123</v>
      </c>
      <c r="S10" s="19" t="s">
        <v>194</v>
      </c>
      <c r="T10" s="20" t="s">
        <v>235</v>
      </c>
      <c r="U10" s="20" t="s">
        <v>257</v>
      </c>
      <c r="AT10" s="1"/>
      <c r="AU10" s="3"/>
      <c r="AV10" s="1"/>
    </row>
    <row r="11" spans="2:51" s="133" customFormat="1" ht="18" customHeight="1">
      <c r="B11" s="97" t="s">
        <v>34</v>
      </c>
      <c r="C11" s="98"/>
      <c r="D11" s="98"/>
      <c r="E11" s="98"/>
      <c r="F11" s="98"/>
      <c r="G11" s="98"/>
      <c r="H11" s="98"/>
      <c r="I11" s="98"/>
      <c r="J11" s="98"/>
      <c r="K11" s="100">
        <v>4.4449674525230467</v>
      </c>
      <c r="L11" s="98"/>
      <c r="M11" s="98"/>
      <c r="N11" s="101">
        <v>1.0031535389908041E-2</v>
      </c>
      <c r="O11" s="100"/>
      <c r="P11" s="102"/>
      <c r="Q11" s="100">
        <v>112.76487999999999</v>
      </c>
      <c r="R11" s="100">
        <v>140759.85082000011</v>
      </c>
      <c r="S11" s="98"/>
      <c r="T11" s="103">
        <v>1</v>
      </c>
      <c r="U11" s="103">
        <f>R11/'סכום נכסי הקרן'!$C$42</f>
        <v>3.8597415341830608E-2</v>
      </c>
      <c r="AT11" s="134"/>
      <c r="AU11" s="137"/>
      <c r="AV11" s="134"/>
      <c r="AY11" s="134"/>
    </row>
    <row r="12" spans="2:51" s="134" customFormat="1">
      <c r="B12" s="81" t="s">
        <v>242</v>
      </c>
      <c r="C12" s="82"/>
      <c r="D12" s="82"/>
      <c r="E12" s="82"/>
      <c r="F12" s="82"/>
      <c r="G12" s="82"/>
      <c r="H12" s="82"/>
      <c r="I12" s="82"/>
      <c r="J12" s="82"/>
      <c r="K12" s="90">
        <v>4.4449674525230467</v>
      </c>
      <c r="L12" s="82"/>
      <c r="M12" s="82"/>
      <c r="N12" s="104">
        <v>1.0031535389908041E-2</v>
      </c>
      <c r="O12" s="90"/>
      <c r="P12" s="92"/>
      <c r="Q12" s="90">
        <v>112.76487999999999</v>
      </c>
      <c r="R12" s="90">
        <v>140759.85082000011</v>
      </c>
      <c r="S12" s="82"/>
      <c r="T12" s="91">
        <v>1</v>
      </c>
      <c r="U12" s="91">
        <f>R12/'סכום נכסי הקרן'!$C$42</f>
        <v>3.8597415341830608E-2</v>
      </c>
      <c r="AU12" s="137"/>
    </row>
    <row r="13" spans="2:51" s="134" customFormat="1" ht="20.25">
      <c r="B13" s="99" t="s">
        <v>33</v>
      </c>
      <c r="C13" s="82"/>
      <c r="D13" s="82"/>
      <c r="E13" s="82"/>
      <c r="F13" s="82"/>
      <c r="G13" s="82"/>
      <c r="H13" s="82"/>
      <c r="I13" s="82"/>
      <c r="J13" s="82"/>
      <c r="K13" s="90">
        <v>4.4117285056369244</v>
      </c>
      <c r="L13" s="82"/>
      <c r="M13" s="82"/>
      <c r="N13" s="104">
        <v>8.2147910630325296E-3</v>
      </c>
      <c r="O13" s="90"/>
      <c r="P13" s="92"/>
      <c r="Q13" s="90">
        <v>112.76480000000001</v>
      </c>
      <c r="R13" s="90">
        <v>133213.94150000004</v>
      </c>
      <c r="S13" s="82"/>
      <c r="T13" s="91">
        <v>0.94639160757814689</v>
      </c>
      <c r="U13" s="91">
        <f>R13/'סכום נכסי הקרן'!$C$42</f>
        <v>3.6528269953716504E-2</v>
      </c>
      <c r="AU13" s="133"/>
    </row>
    <row r="14" spans="2:51" s="134" customFormat="1">
      <c r="B14" s="86" t="s">
        <v>298</v>
      </c>
      <c r="C14" s="80" t="s">
        <v>299</v>
      </c>
      <c r="D14" s="93" t="s">
        <v>129</v>
      </c>
      <c r="E14" s="93" t="s">
        <v>300</v>
      </c>
      <c r="F14" s="80" t="s">
        <v>301</v>
      </c>
      <c r="G14" s="93" t="s">
        <v>302</v>
      </c>
      <c r="H14" s="80" t="s">
        <v>303</v>
      </c>
      <c r="I14" s="80" t="s">
        <v>304</v>
      </c>
      <c r="J14" s="80"/>
      <c r="K14" s="87">
        <v>4.53</v>
      </c>
      <c r="L14" s="93" t="s">
        <v>173</v>
      </c>
      <c r="M14" s="94">
        <v>6.1999999999999998E-3</v>
      </c>
      <c r="N14" s="94">
        <v>3.0000000000000005E-3</v>
      </c>
      <c r="O14" s="87">
        <v>2113456</v>
      </c>
      <c r="P14" s="89">
        <v>101.39</v>
      </c>
      <c r="Q14" s="80"/>
      <c r="R14" s="87">
        <v>2142.8330299999998</v>
      </c>
      <c r="S14" s="88">
        <v>6.762580950275196E-4</v>
      </c>
      <c r="T14" s="88">
        <v>1.5223325525829071E-2</v>
      </c>
      <c r="U14" s="88">
        <f>R14/'סכום נכסי הקרן'!$C$42</f>
        <v>5.8758101820431652E-4</v>
      </c>
    </row>
    <row r="15" spans="2:51" s="134" customFormat="1">
      <c r="B15" s="86" t="s">
        <v>305</v>
      </c>
      <c r="C15" s="80" t="s">
        <v>306</v>
      </c>
      <c r="D15" s="93" t="s">
        <v>129</v>
      </c>
      <c r="E15" s="93" t="s">
        <v>300</v>
      </c>
      <c r="F15" s="80" t="s">
        <v>307</v>
      </c>
      <c r="G15" s="93" t="s">
        <v>308</v>
      </c>
      <c r="H15" s="80" t="s">
        <v>303</v>
      </c>
      <c r="I15" s="80" t="s">
        <v>169</v>
      </c>
      <c r="J15" s="80"/>
      <c r="K15" s="87">
        <v>2.2400000000000002</v>
      </c>
      <c r="L15" s="93" t="s">
        <v>173</v>
      </c>
      <c r="M15" s="94">
        <v>5.8999999999999999E-3</v>
      </c>
      <c r="N15" s="94">
        <v>-1.9000000000000002E-3</v>
      </c>
      <c r="O15" s="87">
        <v>6574946</v>
      </c>
      <c r="P15" s="89">
        <v>100.89</v>
      </c>
      <c r="Q15" s="80"/>
      <c r="R15" s="87">
        <v>6633.4630199999992</v>
      </c>
      <c r="S15" s="88">
        <v>1.2316897742308151E-3</v>
      </c>
      <c r="T15" s="88">
        <v>4.7126101522249352E-2</v>
      </c>
      <c r="U15" s="88">
        <f>R15/'סכום נכסי הקרן'!$C$42</f>
        <v>1.8189457138955342E-3</v>
      </c>
    </row>
    <row r="16" spans="2:51" s="134" customFormat="1">
      <c r="B16" s="86" t="s">
        <v>309</v>
      </c>
      <c r="C16" s="80" t="s">
        <v>310</v>
      </c>
      <c r="D16" s="93" t="s">
        <v>129</v>
      </c>
      <c r="E16" s="93" t="s">
        <v>300</v>
      </c>
      <c r="F16" s="80" t="s">
        <v>311</v>
      </c>
      <c r="G16" s="93" t="s">
        <v>308</v>
      </c>
      <c r="H16" s="80" t="s">
        <v>303</v>
      </c>
      <c r="I16" s="80" t="s">
        <v>169</v>
      </c>
      <c r="J16" s="80"/>
      <c r="K16" s="87">
        <v>3.14</v>
      </c>
      <c r="L16" s="93" t="s">
        <v>173</v>
      </c>
      <c r="M16" s="94">
        <v>0.04</v>
      </c>
      <c r="N16" s="94">
        <v>5.1E-5</v>
      </c>
      <c r="O16" s="87">
        <v>6595036</v>
      </c>
      <c r="P16" s="89">
        <v>116.35</v>
      </c>
      <c r="Q16" s="80"/>
      <c r="R16" s="87">
        <v>7673.32431</v>
      </c>
      <c r="S16" s="88">
        <v>3.1833994949065888E-3</v>
      </c>
      <c r="T16" s="88">
        <v>5.4513586546865833E-2</v>
      </c>
      <c r="U16" s="88">
        <f>R16/'סכום נכסי הקרן'!$C$42</f>
        <v>2.1040835417222101E-3</v>
      </c>
    </row>
    <row r="17" spans="2:46" s="134" customFormat="1" ht="20.25">
      <c r="B17" s="86" t="s">
        <v>312</v>
      </c>
      <c r="C17" s="80" t="s">
        <v>313</v>
      </c>
      <c r="D17" s="93" t="s">
        <v>129</v>
      </c>
      <c r="E17" s="93" t="s">
        <v>300</v>
      </c>
      <c r="F17" s="80" t="s">
        <v>311</v>
      </c>
      <c r="G17" s="93" t="s">
        <v>308</v>
      </c>
      <c r="H17" s="80" t="s">
        <v>303</v>
      </c>
      <c r="I17" s="80" t="s">
        <v>169</v>
      </c>
      <c r="J17" s="80"/>
      <c r="K17" s="87">
        <v>4.3999999999999995</v>
      </c>
      <c r="L17" s="93" t="s">
        <v>173</v>
      </c>
      <c r="M17" s="94">
        <v>9.8999999999999991E-3</v>
      </c>
      <c r="N17" s="94">
        <v>2.5999999999999994E-3</v>
      </c>
      <c r="O17" s="87">
        <v>5679783</v>
      </c>
      <c r="P17" s="89">
        <v>103.45</v>
      </c>
      <c r="Q17" s="80"/>
      <c r="R17" s="87">
        <v>5875.7356900000004</v>
      </c>
      <c r="S17" s="88">
        <v>1.884545604759854E-3</v>
      </c>
      <c r="T17" s="88">
        <v>4.174298037239136E-2</v>
      </c>
      <c r="U17" s="88">
        <f>R17/'סכום נכסי הקרן'!$C$42</f>
        <v>1.6111711510390723E-3</v>
      </c>
      <c r="AT17" s="133"/>
    </row>
    <row r="18" spans="2:46" s="134" customFormat="1">
      <c r="B18" s="86" t="s">
        <v>314</v>
      </c>
      <c r="C18" s="80" t="s">
        <v>315</v>
      </c>
      <c r="D18" s="93" t="s">
        <v>129</v>
      </c>
      <c r="E18" s="93" t="s">
        <v>300</v>
      </c>
      <c r="F18" s="80" t="s">
        <v>311</v>
      </c>
      <c r="G18" s="93" t="s">
        <v>308</v>
      </c>
      <c r="H18" s="80" t="s">
        <v>303</v>
      </c>
      <c r="I18" s="80" t="s">
        <v>169</v>
      </c>
      <c r="J18" s="80"/>
      <c r="K18" s="87">
        <v>11.739999999999998</v>
      </c>
      <c r="L18" s="93" t="s">
        <v>173</v>
      </c>
      <c r="M18" s="94">
        <v>6.9999999999999993E-3</v>
      </c>
      <c r="N18" s="94">
        <v>6.6E-3</v>
      </c>
      <c r="O18" s="87">
        <v>970268</v>
      </c>
      <c r="P18" s="89">
        <v>99.78</v>
      </c>
      <c r="Q18" s="80"/>
      <c r="R18" s="87">
        <v>968.13333</v>
      </c>
      <c r="S18" s="88">
        <v>1.3822918907521722E-3</v>
      </c>
      <c r="T18" s="88">
        <v>6.8779081844724515E-3</v>
      </c>
      <c r="U18" s="88">
        <f>R18/'סכום נכסי הקרן'!$C$42</f>
        <v>2.6546947887905929E-4</v>
      </c>
    </row>
    <row r="19" spans="2:46" s="134" customFormat="1">
      <c r="B19" s="86" t="s">
        <v>316</v>
      </c>
      <c r="C19" s="80" t="s">
        <v>317</v>
      </c>
      <c r="D19" s="93" t="s">
        <v>129</v>
      </c>
      <c r="E19" s="93" t="s">
        <v>300</v>
      </c>
      <c r="F19" s="80" t="s">
        <v>311</v>
      </c>
      <c r="G19" s="93" t="s">
        <v>308</v>
      </c>
      <c r="H19" s="80" t="s">
        <v>303</v>
      </c>
      <c r="I19" s="80" t="s">
        <v>169</v>
      </c>
      <c r="J19" s="80"/>
      <c r="K19" s="87">
        <v>1.95</v>
      </c>
      <c r="L19" s="93" t="s">
        <v>173</v>
      </c>
      <c r="M19" s="94">
        <v>4.0999999999999995E-3</v>
      </c>
      <c r="N19" s="94">
        <v>-1.6999999999999999E-3</v>
      </c>
      <c r="O19" s="87">
        <v>0.64</v>
      </c>
      <c r="P19" s="89">
        <v>99.85</v>
      </c>
      <c r="Q19" s="80"/>
      <c r="R19" s="87">
        <v>6.4000000000000005E-4</v>
      </c>
      <c r="S19" s="88">
        <v>3.8935721711177932E-10</v>
      </c>
      <c r="T19" s="88">
        <v>4.5467510534549706E-9</v>
      </c>
      <c r="U19" s="88">
        <f>R19/'סכום נכסי הקרן'!$C$42</f>
        <v>1.754928388661074E-10</v>
      </c>
      <c r="AT19" s="137"/>
    </row>
    <row r="20" spans="2:46" s="134" customFormat="1">
      <c r="B20" s="86" t="s">
        <v>318</v>
      </c>
      <c r="C20" s="80" t="s">
        <v>319</v>
      </c>
      <c r="D20" s="93" t="s">
        <v>129</v>
      </c>
      <c r="E20" s="93" t="s">
        <v>300</v>
      </c>
      <c r="F20" s="80" t="s">
        <v>311</v>
      </c>
      <c r="G20" s="93" t="s">
        <v>308</v>
      </c>
      <c r="H20" s="80" t="s">
        <v>303</v>
      </c>
      <c r="I20" s="80" t="s">
        <v>169</v>
      </c>
      <c r="J20" s="80"/>
      <c r="K20" s="87">
        <v>1.8399999999999999</v>
      </c>
      <c r="L20" s="93" t="s">
        <v>173</v>
      </c>
      <c r="M20" s="94">
        <v>6.4000000000000003E-3</v>
      </c>
      <c r="N20" s="94">
        <v>-1.2999999999999997E-3</v>
      </c>
      <c r="O20" s="87">
        <v>2461978</v>
      </c>
      <c r="P20" s="89">
        <v>100.3</v>
      </c>
      <c r="Q20" s="80"/>
      <c r="R20" s="87">
        <v>2469.36393</v>
      </c>
      <c r="S20" s="88">
        <v>7.8155674670128997E-4</v>
      </c>
      <c r="T20" s="88">
        <v>1.7543098515767509E-2</v>
      </c>
      <c r="U20" s="88">
        <f>R20/'סכום נכסי הקרן'!$C$42</f>
        <v>6.7711825979573071E-4</v>
      </c>
    </row>
    <row r="21" spans="2:46" s="134" customFormat="1">
      <c r="B21" s="86" t="s">
        <v>320</v>
      </c>
      <c r="C21" s="80" t="s">
        <v>321</v>
      </c>
      <c r="D21" s="93" t="s">
        <v>129</v>
      </c>
      <c r="E21" s="93" t="s">
        <v>300</v>
      </c>
      <c r="F21" s="80" t="s">
        <v>322</v>
      </c>
      <c r="G21" s="93" t="s">
        <v>308</v>
      </c>
      <c r="H21" s="80" t="s">
        <v>303</v>
      </c>
      <c r="I21" s="80" t="s">
        <v>169</v>
      </c>
      <c r="J21" s="80"/>
      <c r="K21" s="87">
        <v>4.01</v>
      </c>
      <c r="L21" s="93" t="s">
        <v>173</v>
      </c>
      <c r="M21" s="94">
        <v>0.05</v>
      </c>
      <c r="N21" s="94">
        <v>1.6000000000000001E-3</v>
      </c>
      <c r="O21" s="87">
        <v>2342562</v>
      </c>
      <c r="P21" s="89">
        <v>124.2</v>
      </c>
      <c r="Q21" s="80"/>
      <c r="R21" s="87">
        <v>2909.46207</v>
      </c>
      <c r="S21" s="88">
        <v>7.4329127965510927E-4</v>
      </c>
      <c r="T21" s="88">
        <v>2.0669687080874657E-2</v>
      </c>
      <c r="U21" s="88">
        <f>R21/'סכום נכסי הקרן'!$C$42</f>
        <v>7.9779649724618946E-4</v>
      </c>
    </row>
    <row r="22" spans="2:46" s="134" customFormat="1">
      <c r="B22" s="86" t="s">
        <v>323</v>
      </c>
      <c r="C22" s="80" t="s">
        <v>324</v>
      </c>
      <c r="D22" s="93" t="s">
        <v>129</v>
      </c>
      <c r="E22" s="93" t="s">
        <v>300</v>
      </c>
      <c r="F22" s="80" t="s">
        <v>322</v>
      </c>
      <c r="G22" s="93" t="s">
        <v>308</v>
      </c>
      <c r="H22" s="80" t="s">
        <v>303</v>
      </c>
      <c r="I22" s="80" t="s">
        <v>169</v>
      </c>
      <c r="J22" s="80"/>
      <c r="K22" s="87">
        <v>2.98</v>
      </c>
      <c r="L22" s="93" t="s">
        <v>173</v>
      </c>
      <c r="M22" s="94">
        <v>6.9999999999999993E-3</v>
      </c>
      <c r="N22" s="94">
        <v>-3.0000000000000003E-4</v>
      </c>
      <c r="O22" s="87">
        <v>5686460.7699999996</v>
      </c>
      <c r="P22" s="89">
        <v>102.61</v>
      </c>
      <c r="Q22" s="80"/>
      <c r="R22" s="87">
        <v>5834.8774699999994</v>
      </c>
      <c r="S22" s="88">
        <v>1.5997454934072251E-3</v>
      </c>
      <c r="T22" s="88">
        <v>4.1452711380473704E-2</v>
      </c>
      <c r="U22" s="88">
        <f>R22/'סכום נכסי הקרן'!$C$42</f>
        <v>1.5999675181971721E-3</v>
      </c>
    </row>
    <row r="23" spans="2:46" s="134" customFormat="1">
      <c r="B23" s="86" t="s">
        <v>325</v>
      </c>
      <c r="C23" s="80" t="s">
        <v>326</v>
      </c>
      <c r="D23" s="93" t="s">
        <v>129</v>
      </c>
      <c r="E23" s="93" t="s">
        <v>300</v>
      </c>
      <c r="F23" s="80" t="s">
        <v>327</v>
      </c>
      <c r="G23" s="93" t="s">
        <v>308</v>
      </c>
      <c r="H23" s="80" t="s">
        <v>328</v>
      </c>
      <c r="I23" s="80" t="s">
        <v>169</v>
      </c>
      <c r="J23" s="80"/>
      <c r="K23" s="87">
        <v>0.33999999999999997</v>
      </c>
      <c r="L23" s="93" t="s">
        <v>173</v>
      </c>
      <c r="M23" s="94">
        <v>4.2000000000000003E-2</v>
      </c>
      <c r="N23" s="94">
        <v>-8.6999999999999994E-3</v>
      </c>
      <c r="O23" s="87">
        <v>47.22</v>
      </c>
      <c r="P23" s="89">
        <v>127.1</v>
      </c>
      <c r="Q23" s="80"/>
      <c r="R23" s="87">
        <v>6.003E-2</v>
      </c>
      <c r="S23" s="88">
        <v>9.1547776859564214E-7</v>
      </c>
      <c r="T23" s="88">
        <v>4.2647104021703419E-7</v>
      </c>
      <c r="U23" s="88">
        <f>R23/'סכום נכסי הקרן'!$C$42</f>
        <v>1.6460679870519415E-8</v>
      </c>
    </row>
    <row r="24" spans="2:46" s="134" customFormat="1">
      <c r="B24" s="86" t="s">
        <v>329</v>
      </c>
      <c r="C24" s="80" t="s">
        <v>330</v>
      </c>
      <c r="D24" s="93" t="s">
        <v>129</v>
      </c>
      <c r="E24" s="93" t="s">
        <v>300</v>
      </c>
      <c r="F24" s="80" t="s">
        <v>327</v>
      </c>
      <c r="G24" s="93" t="s">
        <v>308</v>
      </c>
      <c r="H24" s="80" t="s">
        <v>328</v>
      </c>
      <c r="I24" s="80" t="s">
        <v>169</v>
      </c>
      <c r="J24" s="80"/>
      <c r="K24" s="87">
        <v>2</v>
      </c>
      <c r="L24" s="93" t="s">
        <v>173</v>
      </c>
      <c r="M24" s="94">
        <v>8.0000000000000002E-3</v>
      </c>
      <c r="N24" s="94">
        <v>-1.6999999999999999E-3</v>
      </c>
      <c r="O24" s="87">
        <v>1995347</v>
      </c>
      <c r="P24" s="89">
        <v>102.36</v>
      </c>
      <c r="Q24" s="80"/>
      <c r="R24" s="87">
        <v>2042.4372100000001</v>
      </c>
      <c r="S24" s="88">
        <v>3.095769075619822E-3</v>
      </c>
      <c r="T24" s="88">
        <v>1.4510083650286143E-2</v>
      </c>
      <c r="U24" s="88">
        <f>R24/'סכום נכסי הקרן'!$C$42</f>
        <v>5.6005172529479991E-4</v>
      </c>
    </row>
    <row r="25" spans="2:46" s="134" customFormat="1">
      <c r="B25" s="86" t="s">
        <v>331</v>
      </c>
      <c r="C25" s="80" t="s">
        <v>332</v>
      </c>
      <c r="D25" s="93" t="s">
        <v>129</v>
      </c>
      <c r="E25" s="93" t="s">
        <v>300</v>
      </c>
      <c r="F25" s="80" t="s">
        <v>307</v>
      </c>
      <c r="G25" s="93" t="s">
        <v>308</v>
      </c>
      <c r="H25" s="80" t="s">
        <v>328</v>
      </c>
      <c r="I25" s="80" t="s">
        <v>169</v>
      </c>
      <c r="J25" s="80"/>
      <c r="K25" s="87">
        <v>2.5299999999999998</v>
      </c>
      <c r="L25" s="93" t="s">
        <v>173</v>
      </c>
      <c r="M25" s="94">
        <v>3.4000000000000002E-2</v>
      </c>
      <c r="N25" s="94">
        <v>-1.0999999999999998E-3</v>
      </c>
      <c r="O25" s="87">
        <v>4907611</v>
      </c>
      <c r="P25" s="89">
        <v>112.77</v>
      </c>
      <c r="Q25" s="80"/>
      <c r="R25" s="87">
        <v>5534.31315</v>
      </c>
      <c r="S25" s="88">
        <v>2.6233457793552835E-3</v>
      </c>
      <c r="T25" s="88">
        <v>3.9317412726425305E-2</v>
      </c>
      <c r="U25" s="88">
        <f>R25/'סכום נכסי הקרן'!$C$42</f>
        <v>1.5175505091680143E-3</v>
      </c>
    </row>
    <row r="26" spans="2:46" s="134" customFormat="1">
      <c r="B26" s="86" t="s">
        <v>333</v>
      </c>
      <c r="C26" s="80" t="s">
        <v>334</v>
      </c>
      <c r="D26" s="93" t="s">
        <v>129</v>
      </c>
      <c r="E26" s="93" t="s">
        <v>300</v>
      </c>
      <c r="F26" s="80" t="s">
        <v>335</v>
      </c>
      <c r="G26" s="93" t="s">
        <v>336</v>
      </c>
      <c r="H26" s="80" t="s">
        <v>328</v>
      </c>
      <c r="I26" s="80" t="s">
        <v>304</v>
      </c>
      <c r="J26" s="80"/>
      <c r="K26" s="87">
        <v>3.97</v>
      </c>
      <c r="L26" s="93" t="s">
        <v>173</v>
      </c>
      <c r="M26" s="94">
        <v>6.5000000000000006E-3</v>
      </c>
      <c r="N26" s="94">
        <v>2.5000000000000001E-3</v>
      </c>
      <c r="O26" s="87">
        <v>0.36</v>
      </c>
      <c r="P26" s="89">
        <v>100.39</v>
      </c>
      <c r="Q26" s="87">
        <v>5.0000000000000002E-5</v>
      </c>
      <c r="R26" s="87">
        <v>4.0999999999999999E-4</v>
      </c>
      <c r="S26" s="88">
        <v>3.4066857437913977E-10</v>
      </c>
      <c r="T26" s="88">
        <v>2.9127623936195904E-9</v>
      </c>
      <c r="U26" s="88">
        <f>R26/'סכום נכסי הקרן'!$C$42</f>
        <v>1.1242509989860003E-10</v>
      </c>
    </row>
    <row r="27" spans="2:46" s="134" customFormat="1">
      <c r="B27" s="86" t="s">
        <v>337</v>
      </c>
      <c r="C27" s="80" t="s">
        <v>338</v>
      </c>
      <c r="D27" s="93" t="s">
        <v>129</v>
      </c>
      <c r="E27" s="93" t="s">
        <v>300</v>
      </c>
      <c r="F27" s="80" t="s">
        <v>335</v>
      </c>
      <c r="G27" s="93" t="s">
        <v>336</v>
      </c>
      <c r="H27" s="80" t="s">
        <v>328</v>
      </c>
      <c r="I27" s="80" t="s">
        <v>169</v>
      </c>
      <c r="J27" s="80"/>
      <c r="K27" s="87">
        <v>5.9799999999999995</v>
      </c>
      <c r="L27" s="93" t="s">
        <v>173</v>
      </c>
      <c r="M27" s="94">
        <v>1.34E-2</v>
      </c>
      <c r="N27" s="94">
        <v>1.0200000000000001E-2</v>
      </c>
      <c r="O27" s="87">
        <v>7947096</v>
      </c>
      <c r="P27" s="89">
        <v>102.34</v>
      </c>
      <c r="Q27" s="80"/>
      <c r="R27" s="87">
        <v>8133.0584800000006</v>
      </c>
      <c r="S27" s="88">
        <v>1.7486390836687401E-3</v>
      </c>
      <c r="T27" s="88">
        <v>5.7779675330860758E-2</v>
      </c>
      <c r="U27" s="88">
        <f>R27/'סכום נכסי הקרן'!$C$42</f>
        <v>2.2301461270613568E-3</v>
      </c>
    </row>
    <row r="28" spans="2:46" s="134" customFormat="1">
      <c r="B28" s="86" t="s">
        <v>339</v>
      </c>
      <c r="C28" s="80" t="s">
        <v>340</v>
      </c>
      <c r="D28" s="93" t="s">
        <v>129</v>
      </c>
      <c r="E28" s="93" t="s">
        <v>300</v>
      </c>
      <c r="F28" s="80" t="s">
        <v>322</v>
      </c>
      <c r="G28" s="93" t="s">
        <v>308</v>
      </c>
      <c r="H28" s="80" t="s">
        <v>328</v>
      </c>
      <c r="I28" s="80" t="s">
        <v>169</v>
      </c>
      <c r="J28" s="80"/>
      <c r="K28" s="87">
        <v>3.83</v>
      </c>
      <c r="L28" s="93" t="s">
        <v>173</v>
      </c>
      <c r="M28" s="94">
        <v>4.2000000000000003E-2</v>
      </c>
      <c r="N28" s="94">
        <v>1.3999999999999998E-3</v>
      </c>
      <c r="O28" s="87">
        <v>941000</v>
      </c>
      <c r="P28" s="89">
        <v>121.29</v>
      </c>
      <c r="Q28" s="80"/>
      <c r="R28" s="87">
        <v>1141.33887</v>
      </c>
      <c r="S28" s="88">
        <v>9.4313714877913347E-4</v>
      </c>
      <c r="T28" s="88">
        <v>8.1084120461275087E-3</v>
      </c>
      <c r="U28" s="88">
        <f>R28/'סכום נכסי הקרן'!$C$42</f>
        <v>3.1296374750708605E-4</v>
      </c>
    </row>
    <row r="29" spans="2:46" s="134" customFormat="1">
      <c r="B29" s="86" t="s">
        <v>341</v>
      </c>
      <c r="C29" s="80" t="s">
        <v>342</v>
      </c>
      <c r="D29" s="93" t="s">
        <v>129</v>
      </c>
      <c r="E29" s="93" t="s">
        <v>300</v>
      </c>
      <c r="F29" s="80" t="s">
        <v>322</v>
      </c>
      <c r="G29" s="93" t="s">
        <v>308</v>
      </c>
      <c r="H29" s="80" t="s">
        <v>328</v>
      </c>
      <c r="I29" s="80" t="s">
        <v>169</v>
      </c>
      <c r="J29" s="80"/>
      <c r="K29" s="87">
        <v>1.97</v>
      </c>
      <c r="L29" s="93" t="s">
        <v>173</v>
      </c>
      <c r="M29" s="94">
        <v>4.0999999999999995E-2</v>
      </c>
      <c r="N29" s="94">
        <v>-2.9999999999999997E-4</v>
      </c>
      <c r="O29" s="87">
        <v>0.6</v>
      </c>
      <c r="P29" s="89">
        <v>129.81</v>
      </c>
      <c r="Q29" s="80"/>
      <c r="R29" s="87">
        <v>7.7999999999999999E-4</v>
      </c>
      <c r="S29" s="88">
        <v>2.567027000246691E-10</v>
      </c>
      <c r="T29" s="88">
        <v>5.5413528463982453E-9</v>
      </c>
      <c r="U29" s="88">
        <f>R29/'סכום נכסי הקרן'!$C$42</f>
        <v>2.1388189736806835E-10</v>
      </c>
    </row>
    <row r="30" spans="2:46" s="134" customFormat="1">
      <c r="B30" s="86" t="s">
        <v>343</v>
      </c>
      <c r="C30" s="80" t="s">
        <v>344</v>
      </c>
      <c r="D30" s="93" t="s">
        <v>129</v>
      </c>
      <c r="E30" s="93" t="s">
        <v>300</v>
      </c>
      <c r="F30" s="80" t="s">
        <v>322</v>
      </c>
      <c r="G30" s="93" t="s">
        <v>308</v>
      </c>
      <c r="H30" s="80" t="s">
        <v>328</v>
      </c>
      <c r="I30" s="80" t="s">
        <v>169</v>
      </c>
      <c r="J30" s="80"/>
      <c r="K30" s="87">
        <v>3.0300000000000002</v>
      </c>
      <c r="L30" s="93" t="s">
        <v>173</v>
      </c>
      <c r="M30" s="94">
        <v>0.04</v>
      </c>
      <c r="N30" s="94">
        <v>4.0000000000000002E-4</v>
      </c>
      <c r="O30" s="87">
        <v>5652543</v>
      </c>
      <c r="P30" s="89">
        <v>119.26</v>
      </c>
      <c r="Q30" s="80"/>
      <c r="R30" s="87">
        <v>6741.2224999999999</v>
      </c>
      <c r="S30" s="88">
        <v>1.9460223468110781E-3</v>
      </c>
      <c r="T30" s="88">
        <v>4.7891657036639612E-2</v>
      </c>
      <c r="U30" s="88">
        <f>R30/'סכום נכסי הקרן'!$C$42</f>
        <v>1.8484941780516836E-3</v>
      </c>
    </row>
    <row r="31" spans="2:46" s="134" customFormat="1">
      <c r="B31" s="86" t="s">
        <v>345</v>
      </c>
      <c r="C31" s="80" t="s">
        <v>346</v>
      </c>
      <c r="D31" s="93" t="s">
        <v>129</v>
      </c>
      <c r="E31" s="93" t="s">
        <v>300</v>
      </c>
      <c r="F31" s="80" t="s">
        <v>347</v>
      </c>
      <c r="G31" s="93" t="s">
        <v>336</v>
      </c>
      <c r="H31" s="80" t="s">
        <v>348</v>
      </c>
      <c r="I31" s="80" t="s">
        <v>304</v>
      </c>
      <c r="J31" s="80"/>
      <c r="K31" s="87">
        <v>1.75</v>
      </c>
      <c r="L31" s="93" t="s">
        <v>173</v>
      </c>
      <c r="M31" s="94">
        <v>1.6399999999999998E-2</v>
      </c>
      <c r="N31" s="94">
        <v>9.9999999999999991E-5</v>
      </c>
      <c r="O31" s="87">
        <v>0.44</v>
      </c>
      <c r="P31" s="89">
        <v>101.58</v>
      </c>
      <c r="Q31" s="80"/>
      <c r="R31" s="87">
        <v>4.4999999999999999E-4</v>
      </c>
      <c r="S31" s="88">
        <v>8.0200043551904559E-10</v>
      </c>
      <c r="T31" s="88">
        <v>3.1969343344605261E-9</v>
      </c>
      <c r="U31" s="88">
        <f>R31/'סכום נכסי הקרן'!$C$42</f>
        <v>1.2339340232773174E-10</v>
      </c>
    </row>
    <row r="32" spans="2:46" s="134" customFormat="1">
      <c r="B32" s="86" t="s">
        <v>349</v>
      </c>
      <c r="C32" s="80" t="s">
        <v>350</v>
      </c>
      <c r="D32" s="93" t="s">
        <v>129</v>
      </c>
      <c r="E32" s="93" t="s">
        <v>300</v>
      </c>
      <c r="F32" s="80" t="s">
        <v>347</v>
      </c>
      <c r="G32" s="93" t="s">
        <v>336</v>
      </c>
      <c r="H32" s="80" t="s">
        <v>348</v>
      </c>
      <c r="I32" s="80" t="s">
        <v>304</v>
      </c>
      <c r="J32" s="80"/>
      <c r="K32" s="87">
        <v>5.95</v>
      </c>
      <c r="L32" s="93" t="s">
        <v>173</v>
      </c>
      <c r="M32" s="94">
        <v>2.3399999999999997E-2</v>
      </c>
      <c r="N32" s="94">
        <v>1.1300000000000001E-2</v>
      </c>
      <c r="O32" s="87">
        <v>0.8</v>
      </c>
      <c r="P32" s="89">
        <v>106</v>
      </c>
      <c r="Q32" s="80"/>
      <c r="R32" s="87">
        <v>8.4999999999999995E-4</v>
      </c>
      <c r="S32" s="88">
        <v>3.8569448081925078E-10</v>
      </c>
      <c r="T32" s="88">
        <v>6.0386537428698826E-9</v>
      </c>
      <c r="U32" s="88">
        <f>R32/'סכום נכסי הקרן'!$C$42</f>
        <v>2.3307642661904887E-10</v>
      </c>
    </row>
    <row r="33" spans="2:21" s="134" customFormat="1">
      <c r="B33" s="86" t="s">
        <v>351</v>
      </c>
      <c r="C33" s="80" t="s">
        <v>352</v>
      </c>
      <c r="D33" s="93" t="s">
        <v>129</v>
      </c>
      <c r="E33" s="93" t="s">
        <v>300</v>
      </c>
      <c r="F33" s="80" t="s">
        <v>347</v>
      </c>
      <c r="G33" s="93" t="s">
        <v>336</v>
      </c>
      <c r="H33" s="80" t="s">
        <v>348</v>
      </c>
      <c r="I33" s="80" t="s">
        <v>304</v>
      </c>
      <c r="J33" s="80"/>
      <c r="K33" s="87">
        <v>2.5499999999999998</v>
      </c>
      <c r="L33" s="93" t="s">
        <v>173</v>
      </c>
      <c r="M33" s="94">
        <v>0.03</v>
      </c>
      <c r="N33" s="94">
        <v>3.9000000000000003E-3</v>
      </c>
      <c r="O33" s="87">
        <v>748717.31</v>
      </c>
      <c r="P33" s="89">
        <v>107.19</v>
      </c>
      <c r="Q33" s="80"/>
      <c r="R33" s="87">
        <v>802.55008999999995</v>
      </c>
      <c r="S33" s="88">
        <v>1.2447840667705425E-3</v>
      </c>
      <c r="T33" s="88">
        <v>5.7015554174341893E-3</v>
      </c>
      <c r="U33" s="88">
        <f>R33/'סכום נכסי הקרן'!$C$42</f>
        <v>2.2006530254117183E-4</v>
      </c>
    </row>
    <row r="34" spans="2:21" s="134" customFormat="1">
      <c r="B34" s="86" t="s">
        <v>353</v>
      </c>
      <c r="C34" s="80" t="s">
        <v>354</v>
      </c>
      <c r="D34" s="93" t="s">
        <v>129</v>
      </c>
      <c r="E34" s="93" t="s">
        <v>300</v>
      </c>
      <c r="F34" s="80" t="s">
        <v>355</v>
      </c>
      <c r="G34" s="93" t="s">
        <v>336</v>
      </c>
      <c r="H34" s="80" t="s">
        <v>348</v>
      </c>
      <c r="I34" s="80" t="s">
        <v>169</v>
      </c>
      <c r="J34" s="80"/>
      <c r="K34" s="87">
        <v>2.86</v>
      </c>
      <c r="L34" s="93" t="s">
        <v>173</v>
      </c>
      <c r="M34" s="94">
        <v>4.8000000000000001E-2</v>
      </c>
      <c r="N34" s="94">
        <v>1.6999999999999999E-3</v>
      </c>
      <c r="O34" s="87">
        <v>2338038</v>
      </c>
      <c r="P34" s="89">
        <v>118.59</v>
      </c>
      <c r="Q34" s="80"/>
      <c r="R34" s="87">
        <v>2772.6792</v>
      </c>
      <c r="S34" s="88">
        <v>1.719719671125508E-3</v>
      </c>
      <c r="T34" s="88">
        <v>1.9697940739832321E-2</v>
      </c>
      <c r="U34" s="88">
        <f>R34/'סכום נכסי הקרן'!$C$42</f>
        <v>7.6028960011407425E-4</v>
      </c>
    </row>
    <row r="35" spans="2:21" s="134" customFormat="1">
      <c r="B35" s="86" t="s">
        <v>356</v>
      </c>
      <c r="C35" s="80" t="s">
        <v>357</v>
      </c>
      <c r="D35" s="93" t="s">
        <v>129</v>
      </c>
      <c r="E35" s="93" t="s">
        <v>300</v>
      </c>
      <c r="F35" s="80" t="s">
        <v>355</v>
      </c>
      <c r="G35" s="93" t="s">
        <v>336</v>
      </c>
      <c r="H35" s="80" t="s">
        <v>348</v>
      </c>
      <c r="I35" s="80" t="s">
        <v>169</v>
      </c>
      <c r="J35" s="80"/>
      <c r="K35" s="87">
        <v>6.7599999999999989</v>
      </c>
      <c r="L35" s="93" t="s">
        <v>173</v>
      </c>
      <c r="M35" s="94">
        <v>3.2000000000000001E-2</v>
      </c>
      <c r="N35" s="94">
        <v>1.3300000000000001E-2</v>
      </c>
      <c r="O35" s="87">
        <v>838729</v>
      </c>
      <c r="P35" s="89">
        <v>114.12</v>
      </c>
      <c r="Q35" s="80"/>
      <c r="R35" s="87">
        <v>957.15757999999994</v>
      </c>
      <c r="S35" s="88">
        <v>6.7118938938041765E-4</v>
      </c>
      <c r="T35" s="88">
        <v>6.7999331799803277E-3</v>
      </c>
      <c r="U35" s="88">
        <f>R35/'סכום נכסי הקרן'!$C$42</f>
        <v>2.6245984524439573E-4</v>
      </c>
    </row>
    <row r="36" spans="2:21" s="134" customFormat="1">
      <c r="B36" s="86" t="s">
        <v>358</v>
      </c>
      <c r="C36" s="80" t="s">
        <v>359</v>
      </c>
      <c r="D36" s="93" t="s">
        <v>129</v>
      </c>
      <c r="E36" s="93" t="s">
        <v>300</v>
      </c>
      <c r="F36" s="80" t="s">
        <v>360</v>
      </c>
      <c r="G36" s="93" t="s">
        <v>361</v>
      </c>
      <c r="H36" s="80" t="s">
        <v>348</v>
      </c>
      <c r="I36" s="80" t="s">
        <v>169</v>
      </c>
      <c r="J36" s="80"/>
      <c r="K36" s="87">
        <v>2.5799999999999996</v>
      </c>
      <c r="L36" s="93" t="s">
        <v>173</v>
      </c>
      <c r="M36" s="94">
        <v>3.7000000000000005E-2</v>
      </c>
      <c r="N36" s="94">
        <v>1E-3</v>
      </c>
      <c r="O36" s="87">
        <v>2162507</v>
      </c>
      <c r="P36" s="89">
        <v>113.5</v>
      </c>
      <c r="Q36" s="80"/>
      <c r="R36" s="87">
        <v>2454.4456</v>
      </c>
      <c r="S36" s="88">
        <v>7.208400856566718E-4</v>
      </c>
      <c r="T36" s="88">
        <v>1.743711424601237E-2</v>
      </c>
      <c r="U36" s="88">
        <f>R36/'סכום נכסי הקרן'!$C$42</f>
        <v>6.7302754091629101E-4</v>
      </c>
    </row>
    <row r="37" spans="2:21" s="134" customFormat="1">
      <c r="B37" s="86" t="s">
        <v>362</v>
      </c>
      <c r="C37" s="80" t="s">
        <v>363</v>
      </c>
      <c r="D37" s="93" t="s">
        <v>129</v>
      </c>
      <c r="E37" s="93" t="s">
        <v>300</v>
      </c>
      <c r="F37" s="80" t="s">
        <v>360</v>
      </c>
      <c r="G37" s="93" t="s">
        <v>361</v>
      </c>
      <c r="H37" s="80" t="s">
        <v>348</v>
      </c>
      <c r="I37" s="80" t="s">
        <v>169</v>
      </c>
      <c r="J37" s="80"/>
      <c r="K37" s="87">
        <v>6.05</v>
      </c>
      <c r="L37" s="93" t="s">
        <v>173</v>
      </c>
      <c r="M37" s="94">
        <v>2.2000000000000002E-2</v>
      </c>
      <c r="N37" s="94">
        <v>1.1199999999999998E-2</v>
      </c>
      <c r="O37" s="87">
        <v>847640</v>
      </c>
      <c r="P37" s="89">
        <v>106.35</v>
      </c>
      <c r="Q37" s="80"/>
      <c r="R37" s="87">
        <v>901.46517000000006</v>
      </c>
      <c r="S37" s="88">
        <v>9.6138773595352226E-4</v>
      </c>
      <c r="T37" s="88">
        <v>6.4042776739851003E-3</v>
      </c>
      <c r="U37" s="88">
        <f>R37/'סכום נכסי הקרן'!$C$42</f>
        <v>2.4718856534721578E-4</v>
      </c>
    </row>
    <row r="38" spans="2:21" s="134" customFormat="1">
      <c r="B38" s="86" t="s">
        <v>364</v>
      </c>
      <c r="C38" s="80" t="s">
        <v>365</v>
      </c>
      <c r="D38" s="93" t="s">
        <v>129</v>
      </c>
      <c r="E38" s="93" t="s">
        <v>300</v>
      </c>
      <c r="F38" s="80" t="s">
        <v>327</v>
      </c>
      <c r="G38" s="93" t="s">
        <v>308</v>
      </c>
      <c r="H38" s="80" t="s">
        <v>348</v>
      </c>
      <c r="I38" s="80" t="s">
        <v>169</v>
      </c>
      <c r="J38" s="80"/>
      <c r="K38" s="87">
        <v>1.8100000000000003</v>
      </c>
      <c r="L38" s="93" t="s">
        <v>173</v>
      </c>
      <c r="M38" s="94">
        <v>3.1E-2</v>
      </c>
      <c r="N38" s="94">
        <v>-2.0000000000000001E-4</v>
      </c>
      <c r="O38" s="87">
        <v>638701.19999999995</v>
      </c>
      <c r="P38" s="89">
        <v>111.18</v>
      </c>
      <c r="Q38" s="80"/>
      <c r="R38" s="87">
        <v>710.10793999999999</v>
      </c>
      <c r="S38" s="88">
        <v>1.2376678173254565E-3</v>
      </c>
      <c r="T38" s="88">
        <v>5.0448187879089668E-3</v>
      </c>
      <c r="U38" s="88">
        <f>R38/'סכום נכסי הקרן'!$C$42</f>
        <v>1.9471696608119288E-4</v>
      </c>
    </row>
    <row r="39" spans="2:21" s="134" customFormat="1">
      <c r="B39" s="86" t="s">
        <v>366</v>
      </c>
      <c r="C39" s="80" t="s">
        <v>367</v>
      </c>
      <c r="D39" s="93" t="s">
        <v>129</v>
      </c>
      <c r="E39" s="93" t="s">
        <v>300</v>
      </c>
      <c r="F39" s="80" t="s">
        <v>327</v>
      </c>
      <c r="G39" s="93" t="s">
        <v>308</v>
      </c>
      <c r="H39" s="80" t="s">
        <v>348</v>
      </c>
      <c r="I39" s="80" t="s">
        <v>169</v>
      </c>
      <c r="J39" s="80"/>
      <c r="K39" s="87">
        <v>1.25</v>
      </c>
      <c r="L39" s="93" t="s">
        <v>173</v>
      </c>
      <c r="M39" s="94">
        <v>2.7999999999999997E-2</v>
      </c>
      <c r="N39" s="94">
        <v>-2.8000000000000004E-3</v>
      </c>
      <c r="O39" s="87">
        <v>1738764</v>
      </c>
      <c r="P39" s="89">
        <v>106.8</v>
      </c>
      <c r="Q39" s="80"/>
      <c r="R39" s="87">
        <v>1856.9999299999999</v>
      </c>
      <c r="S39" s="88">
        <v>1.7678756076308572E-3</v>
      </c>
      <c r="T39" s="88">
        <v>1.3192681856239541E-2</v>
      </c>
      <c r="U39" s="88">
        <f>R39/'סכום נכסי הקרן'!$C$42</f>
        <v>5.0920342107791045E-4</v>
      </c>
    </row>
    <row r="40" spans="2:21" s="134" customFormat="1">
      <c r="B40" s="86" t="s">
        <v>368</v>
      </c>
      <c r="C40" s="80" t="s">
        <v>369</v>
      </c>
      <c r="D40" s="93" t="s">
        <v>129</v>
      </c>
      <c r="E40" s="93" t="s">
        <v>300</v>
      </c>
      <c r="F40" s="80" t="s">
        <v>370</v>
      </c>
      <c r="G40" s="93" t="s">
        <v>308</v>
      </c>
      <c r="H40" s="80" t="s">
        <v>348</v>
      </c>
      <c r="I40" s="80" t="s">
        <v>169</v>
      </c>
      <c r="J40" s="80"/>
      <c r="K40" s="87">
        <v>2.59</v>
      </c>
      <c r="L40" s="93" t="s">
        <v>173</v>
      </c>
      <c r="M40" s="94">
        <v>3.85E-2</v>
      </c>
      <c r="N40" s="94">
        <v>4.0000000000000002E-4</v>
      </c>
      <c r="O40" s="87">
        <v>1990503</v>
      </c>
      <c r="P40" s="89">
        <v>118.83</v>
      </c>
      <c r="Q40" s="80"/>
      <c r="R40" s="87">
        <v>2365.31475</v>
      </c>
      <c r="S40" s="88">
        <v>4.6732772525256323E-3</v>
      </c>
      <c r="T40" s="88">
        <v>1.6803902080179813E-2</v>
      </c>
      <c r="U40" s="88">
        <f>R40/'סכום נכסי הקרן'!$C$42</f>
        <v>6.4858718795215162E-4</v>
      </c>
    </row>
    <row r="41" spans="2:21" s="134" customFormat="1">
      <c r="B41" s="86" t="s">
        <v>371</v>
      </c>
      <c r="C41" s="80" t="s">
        <v>372</v>
      </c>
      <c r="D41" s="93" t="s">
        <v>129</v>
      </c>
      <c r="E41" s="93" t="s">
        <v>300</v>
      </c>
      <c r="F41" s="80" t="s">
        <v>373</v>
      </c>
      <c r="G41" s="93" t="s">
        <v>308</v>
      </c>
      <c r="H41" s="80" t="s">
        <v>348</v>
      </c>
      <c r="I41" s="80" t="s">
        <v>304</v>
      </c>
      <c r="J41" s="80"/>
      <c r="K41" s="87">
        <v>2.75</v>
      </c>
      <c r="L41" s="93" t="s">
        <v>173</v>
      </c>
      <c r="M41" s="94">
        <v>3.5499999999999997E-2</v>
      </c>
      <c r="N41" s="94">
        <v>-5.0000000000000001E-4</v>
      </c>
      <c r="O41" s="87">
        <v>826941.14</v>
      </c>
      <c r="P41" s="89">
        <v>120.05</v>
      </c>
      <c r="Q41" s="80"/>
      <c r="R41" s="87">
        <v>992.74275999999998</v>
      </c>
      <c r="S41" s="88">
        <v>1.9337308403500372E-3</v>
      </c>
      <c r="T41" s="88">
        <v>7.0527409216246794E-3</v>
      </c>
      <c r="U41" s="88">
        <f>R41/'סכום נכסי הקרן'!$C$42</f>
        <v>2.7221757065027297E-4</v>
      </c>
    </row>
    <row r="42" spans="2:21" s="134" customFormat="1">
      <c r="B42" s="86" t="s">
        <v>374</v>
      </c>
      <c r="C42" s="80" t="s">
        <v>375</v>
      </c>
      <c r="D42" s="93" t="s">
        <v>129</v>
      </c>
      <c r="E42" s="93" t="s">
        <v>300</v>
      </c>
      <c r="F42" s="80" t="s">
        <v>373</v>
      </c>
      <c r="G42" s="93" t="s">
        <v>308</v>
      </c>
      <c r="H42" s="80" t="s">
        <v>348</v>
      </c>
      <c r="I42" s="80" t="s">
        <v>304</v>
      </c>
      <c r="J42" s="80"/>
      <c r="K42" s="87">
        <v>1.6700000000000002</v>
      </c>
      <c r="L42" s="93" t="s">
        <v>173</v>
      </c>
      <c r="M42" s="94">
        <v>4.6500000000000007E-2</v>
      </c>
      <c r="N42" s="94">
        <v>-5.0000000000000001E-4</v>
      </c>
      <c r="O42" s="87">
        <v>50520.81</v>
      </c>
      <c r="P42" s="89">
        <v>130.08000000000001</v>
      </c>
      <c r="Q42" s="80"/>
      <c r="R42" s="87">
        <v>65.717479999999995</v>
      </c>
      <c r="S42" s="88">
        <v>1.5397677833950123E-4</v>
      </c>
      <c r="T42" s="88">
        <v>4.6687659596938427E-4</v>
      </c>
      <c r="U42" s="88">
        <f>R42/'סכום נכסי הקרן'!$C$42</f>
        <v>1.8020229888010365E-5</v>
      </c>
    </row>
    <row r="43" spans="2:21" s="134" customFormat="1">
      <c r="B43" s="86" t="s">
        <v>376</v>
      </c>
      <c r="C43" s="80" t="s">
        <v>377</v>
      </c>
      <c r="D43" s="93" t="s">
        <v>129</v>
      </c>
      <c r="E43" s="93" t="s">
        <v>300</v>
      </c>
      <c r="F43" s="80" t="s">
        <v>373</v>
      </c>
      <c r="G43" s="93" t="s">
        <v>308</v>
      </c>
      <c r="H43" s="80" t="s">
        <v>348</v>
      </c>
      <c r="I43" s="80" t="s">
        <v>304</v>
      </c>
      <c r="J43" s="80"/>
      <c r="K43" s="87">
        <v>6.0999999999999988</v>
      </c>
      <c r="L43" s="93" t="s">
        <v>173</v>
      </c>
      <c r="M43" s="94">
        <v>1.4999999999999999E-2</v>
      </c>
      <c r="N43" s="94">
        <v>6.8999999999999999E-3</v>
      </c>
      <c r="O43" s="87">
        <v>2102643.34</v>
      </c>
      <c r="P43" s="89">
        <v>103.94</v>
      </c>
      <c r="Q43" s="80"/>
      <c r="R43" s="87">
        <v>2185.4874900000004</v>
      </c>
      <c r="S43" s="88">
        <v>3.7709936972096982E-3</v>
      </c>
      <c r="T43" s="88">
        <v>1.5526355542922128E-2</v>
      </c>
      <c r="U43" s="88">
        <f>R43/'סכום נכסי הקרן'!$C$42</f>
        <v>5.9927719363509922E-4</v>
      </c>
    </row>
    <row r="44" spans="2:21" s="134" customFormat="1">
      <c r="B44" s="86" t="s">
        <v>378</v>
      </c>
      <c r="C44" s="80" t="s">
        <v>379</v>
      </c>
      <c r="D44" s="93" t="s">
        <v>129</v>
      </c>
      <c r="E44" s="93" t="s">
        <v>300</v>
      </c>
      <c r="F44" s="80" t="s">
        <v>380</v>
      </c>
      <c r="G44" s="93" t="s">
        <v>381</v>
      </c>
      <c r="H44" s="80" t="s">
        <v>348</v>
      </c>
      <c r="I44" s="80" t="s">
        <v>304</v>
      </c>
      <c r="J44" s="80"/>
      <c r="K44" s="87">
        <v>2.2000000000000002</v>
      </c>
      <c r="L44" s="93" t="s">
        <v>173</v>
      </c>
      <c r="M44" s="94">
        <v>4.6500000000000007E-2</v>
      </c>
      <c r="N44" s="94">
        <v>2.2000000000000001E-3</v>
      </c>
      <c r="O44" s="87">
        <v>12957.66</v>
      </c>
      <c r="P44" s="89">
        <v>132.36000000000001</v>
      </c>
      <c r="Q44" s="80"/>
      <c r="R44" s="87">
        <v>17.150759999999998</v>
      </c>
      <c r="S44" s="88">
        <v>1.2787479996340304E-4</v>
      </c>
      <c r="T44" s="88">
        <v>1.2184411890242712E-4</v>
      </c>
      <c r="U44" s="88">
        <f>R44/'סכום נכסי הקרן'!$C$42</f>
        <v>4.7028680642363744E-6</v>
      </c>
    </row>
    <row r="45" spans="2:21" s="134" customFormat="1">
      <c r="B45" s="86" t="s">
        <v>382</v>
      </c>
      <c r="C45" s="80" t="s">
        <v>383</v>
      </c>
      <c r="D45" s="93" t="s">
        <v>129</v>
      </c>
      <c r="E45" s="93" t="s">
        <v>300</v>
      </c>
      <c r="F45" s="80" t="s">
        <v>384</v>
      </c>
      <c r="G45" s="93" t="s">
        <v>336</v>
      </c>
      <c r="H45" s="80" t="s">
        <v>348</v>
      </c>
      <c r="I45" s="80" t="s">
        <v>304</v>
      </c>
      <c r="J45" s="80"/>
      <c r="K45" s="87">
        <v>2.3799999999999994</v>
      </c>
      <c r="L45" s="93" t="s">
        <v>173</v>
      </c>
      <c r="M45" s="94">
        <v>3.6400000000000002E-2</v>
      </c>
      <c r="N45" s="94">
        <v>3.2999999999999995E-3</v>
      </c>
      <c r="O45" s="87">
        <v>182.37</v>
      </c>
      <c r="P45" s="89">
        <v>116.63</v>
      </c>
      <c r="Q45" s="80"/>
      <c r="R45" s="87">
        <v>0.21271000000000001</v>
      </c>
      <c r="S45" s="88">
        <v>1.9849795918367345E-6</v>
      </c>
      <c r="T45" s="88">
        <v>1.5111553384068856E-6</v>
      </c>
      <c r="U45" s="88">
        <f>R45/'סכום נכסי הקרן'!$C$42</f>
        <v>5.8326690242515158E-8</v>
      </c>
    </row>
    <row r="46" spans="2:21" s="134" customFormat="1">
      <c r="B46" s="86" t="s">
        <v>385</v>
      </c>
      <c r="C46" s="80" t="s">
        <v>386</v>
      </c>
      <c r="D46" s="93" t="s">
        <v>129</v>
      </c>
      <c r="E46" s="93" t="s">
        <v>300</v>
      </c>
      <c r="F46" s="80" t="s">
        <v>387</v>
      </c>
      <c r="G46" s="93" t="s">
        <v>388</v>
      </c>
      <c r="H46" s="80" t="s">
        <v>348</v>
      </c>
      <c r="I46" s="80" t="s">
        <v>169</v>
      </c>
      <c r="J46" s="80"/>
      <c r="K46" s="87">
        <v>8.2200000000000006</v>
      </c>
      <c r="L46" s="93" t="s">
        <v>173</v>
      </c>
      <c r="M46" s="94">
        <v>3.85E-2</v>
      </c>
      <c r="N46" s="94">
        <v>1.3899999999999999E-2</v>
      </c>
      <c r="O46" s="87">
        <v>4769085.82</v>
      </c>
      <c r="P46" s="89">
        <v>123.26</v>
      </c>
      <c r="Q46" s="80"/>
      <c r="R46" s="87">
        <v>5878.3752300000006</v>
      </c>
      <c r="S46" s="88">
        <v>1.7346843738926196E-3</v>
      </c>
      <c r="T46" s="88">
        <v>4.176173245250954E-2</v>
      </c>
      <c r="U46" s="88">
        <f>R46/'סכום נכסי הקרן'!$C$42</f>
        <v>1.6118949328639172E-3</v>
      </c>
    </row>
    <row r="47" spans="2:21" s="134" customFormat="1">
      <c r="B47" s="86" t="s">
        <v>389</v>
      </c>
      <c r="C47" s="80" t="s">
        <v>390</v>
      </c>
      <c r="D47" s="93" t="s">
        <v>129</v>
      </c>
      <c r="E47" s="93" t="s">
        <v>300</v>
      </c>
      <c r="F47" s="80" t="s">
        <v>387</v>
      </c>
      <c r="G47" s="93" t="s">
        <v>388</v>
      </c>
      <c r="H47" s="80" t="s">
        <v>348</v>
      </c>
      <c r="I47" s="80" t="s">
        <v>169</v>
      </c>
      <c r="J47" s="80"/>
      <c r="K47" s="87">
        <v>6.5</v>
      </c>
      <c r="L47" s="93" t="s">
        <v>173</v>
      </c>
      <c r="M47" s="94">
        <v>4.4999999999999998E-2</v>
      </c>
      <c r="N47" s="94">
        <v>1.0500000000000001E-2</v>
      </c>
      <c r="O47" s="87">
        <v>2742855</v>
      </c>
      <c r="P47" s="89">
        <v>125.2</v>
      </c>
      <c r="Q47" s="80"/>
      <c r="R47" s="87">
        <v>3434.0543700000003</v>
      </c>
      <c r="S47" s="88">
        <v>9.3247320060214499E-4</v>
      </c>
      <c r="T47" s="88">
        <v>2.4396547381904915E-2</v>
      </c>
      <c r="U47" s="88">
        <f>R47/'סכום נכסי הקרן'!$C$42</f>
        <v>9.4164367220603425E-4</v>
      </c>
    </row>
    <row r="48" spans="2:21" s="134" customFormat="1">
      <c r="B48" s="86" t="s">
        <v>391</v>
      </c>
      <c r="C48" s="80" t="s">
        <v>392</v>
      </c>
      <c r="D48" s="93" t="s">
        <v>129</v>
      </c>
      <c r="E48" s="93" t="s">
        <v>300</v>
      </c>
      <c r="F48" s="80" t="s">
        <v>393</v>
      </c>
      <c r="G48" s="93" t="s">
        <v>336</v>
      </c>
      <c r="H48" s="80" t="s">
        <v>348</v>
      </c>
      <c r="I48" s="80" t="s">
        <v>304</v>
      </c>
      <c r="J48" s="80"/>
      <c r="K48" s="87">
        <v>2.12</v>
      </c>
      <c r="L48" s="93" t="s">
        <v>173</v>
      </c>
      <c r="M48" s="94">
        <v>5.0999999999999997E-2</v>
      </c>
      <c r="N48" s="94">
        <v>-5.0000000000000001E-4</v>
      </c>
      <c r="O48" s="87">
        <v>0.71</v>
      </c>
      <c r="P48" s="89">
        <v>123.65</v>
      </c>
      <c r="Q48" s="80"/>
      <c r="R48" s="87">
        <v>8.8000000000000003E-4</v>
      </c>
      <c r="S48" s="88">
        <v>1.5211837293014216E-9</v>
      </c>
      <c r="T48" s="88">
        <v>6.2517826985005851E-9</v>
      </c>
      <c r="U48" s="88">
        <f>R48/'סכום נכסי הקרן'!$C$42</f>
        <v>2.4130265344089764E-10</v>
      </c>
    </row>
    <row r="49" spans="2:21" s="134" customFormat="1">
      <c r="B49" s="86" t="s">
        <v>394</v>
      </c>
      <c r="C49" s="80" t="s">
        <v>395</v>
      </c>
      <c r="D49" s="93" t="s">
        <v>129</v>
      </c>
      <c r="E49" s="93" t="s">
        <v>300</v>
      </c>
      <c r="F49" s="80" t="s">
        <v>393</v>
      </c>
      <c r="G49" s="93" t="s">
        <v>336</v>
      </c>
      <c r="H49" s="80" t="s">
        <v>348</v>
      </c>
      <c r="I49" s="80" t="s">
        <v>304</v>
      </c>
      <c r="J49" s="80"/>
      <c r="K49" s="87">
        <v>2.39</v>
      </c>
      <c r="L49" s="93" t="s">
        <v>173</v>
      </c>
      <c r="M49" s="94">
        <v>3.4000000000000002E-2</v>
      </c>
      <c r="N49" s="94">
        <v>7.000000000000001E-4</v>
      </c>
      <c r="O49" s="87">
        <v>90</v>
      </c>
      <c r="P49" s="89">
        <v>110.81</v>
      </c>
      <c r="Q49" s="80"/>
      <c r="R49" s="87">
        <v>9.9729999999999999E-2</v>
      </c>
      <c r="S49" s="88">
        <v>9.7412463050099808E-7</v>
      </c>
      <c r="T49" s="88">
        <v>7.0851169150166281E-7</v>
      </c>
      <c r="U49" s="88">
        <f>R49/'סכום נכסי הקרן'!$C$42</f>
        <v>2.7346720031432638E-8</v>
      </c>
    </row>
    <row r="50" spans="2:21" s="134" customFormat="1">
      <c r="B50" s="86" t="s">
        <v>396</v>
      </c>
      <c r="C50" s="80" t="s">
        <v>397</v>
      </c>
      <c r="D50" s="93" t="s">
        <v>129</v>
      </c>
      <c r="E50" s="93" t="s">
        <v>300</v>
      </c>
      <c r="F50" s="80" t="s">
        <v>393</v>
      </c>
      <c r="G50" s="93" t="s">
        <v>336</v>
      </c>
      <c r="H50" s="80" t="s">
        <v>348</v>
      </c>
      <c r="I50" s="80" t="s">
        <v>304</v>
      </c>
      <c r="J50" s="80"/>
      <c r="K50" s="87">
        <v>3.46</v>
      </c>
      <c r="L50" s="93" t="s">
        <v>173</v>
      </c>
      <c r="M50" s="94">
        <v>2.5499999999999998E-2</v>
      </c>
      <c r="N50" s="94">
        <v>5.7000000000000002E-3</v>
      </c>
      <c r="O50" s="87">
        <v>986785.71</v>
      </c>
      <c r="P50" s="89">
        <v>107.63</v>
      </c>
      <c r="Q50" s="80"/>
      <c r="R50" s="87">
        <v>1062.07746</v>
      </c>
      <c r="S50" s="88">
        <v>1.1128402085545529E-3</v>
      </c>
      <c r="T50" s="88">
        <v>7.5453153282902799E-3</v>
      </c>
      <c r="U50" s="88">
        <f>R50/'סכום נכסי הקרן'!$C$42</f>
        <v>2.9122966961110094E-4</v>
      </c>
    </row>
    <row r="51" spans="2:21" s="134" customFormat="1">
      <c r="B51" s="86" t="s">
        <v>398</v>
      </c>
      <c r="C51" s="80" t="s">
        <v>399</v>
      </c>
      <c r="D51" s="93" t="s">
        <v>129</v>
      </c>
      <c r="E51" s="93" t="s">
        <v>300</v>
      </c>
      <c r="F51" s="80" t="s">
        <v>393</v>
      </c>
      <c r="G51" s="93" t="s">
        <v>336</v>
      </c>
      <c r="H51" s="80" t="s">
        <v>348</v>
      </c>
      <c r="I51" s="80" t="s">
        <v>304</v>
      </c>
      <c r="J51" s="80"/>
      <c r="K51" s="87">
        <v>7.53</v>
      </c>
      <c r="L51" s="93" t="s">
        <v>173</v>
      </c>
      <c r="M51" s="94">
        <v>2.35E-2</v>
      </c>
      <c r="N51" s="94">
        <v>1.67E-2</v>
      </c>
      <c r="O51" s="87">
        <v>1195040</v>
      </c>
      <c r="P51" s="89">
        <v>105.2</v>
      </c>
      <c r="Q51" s="87">
        <v>26.50648</v>
      </c>
      <c r="R51" s="87">
        <v>1284.3291999999999</v>
      </c>
      <c r="S51" s="88">
        <v>3.2596430358648753E-3</v>
      </c>
      <c r="T51" s="88">
        <v>9.1242580360671541E-3</v>
      </c>
      <c r="U51" s="88">
        <f>R51/'סכום נכסי הקרן'!$C$42</f>
        <v>3.5217277710411965E-4</v>
      </c>
    </row>
    <row r="52" spans="2:21" s="134" customFormat="1">
      <c r="B52" s="86" t="s">
        <v>400</v>
      </c>
      <c r="C52" s="80" t="s">
        <v>401</v>
      </c>
      <c r="D52" s="93" t="s">
        <v>129</v>
      </c>
      <c r="E52" s="93" t="s">
        <v>300</v>
      </c>
      <c r="F52" s="80" t="s">
        <v>393</v>
      </c>
      <c r="G52" s="93" t="s">
        <v>336</v>
      </c>
      <c r="H52" s="80" t="s">
        <v>348</v>
      </c>
      <c r="I52" s="80" t="s">
        <v>304</v>
      </c>
      <c r="J52" s="80"/>
      <c r="K52" s="87">
        <v>6.3500000000000005</v>
      </c>
      <c r="L52" s="93" t="s">
        <v>173</v>
      </c>
      <c r="M52" s="94">
        <v>1.7600000000000001E-2</v>
      </c>
      <c r="N52" s="94">
        <v>1.32E-2</v>
      </c>
      <c r="O52" s="87">
        <v>1907977.39</v>
      </c>
      <c r="P52" s="89">
        <v>103.63</v>
      </c>
      <c r="Q52" s="80"/>
      <c r="R52" s="87">
        <v>1977.23693</v>
      </c>
      <c r="S52" s="88">
        <v>1.7042430587597393E-3</v>
      </c>
      <c r="T52" s="88">
        <v>1.4046881397511831E-2</v>
      </c>
      <c r="U52" s="88">
        <f>R52/'סכום נכסי הקרן'!$C$42</f>
        <v>5.4217331555719817E-4</v>
      </c>
    </row>
    <row r="53" spans="2:21" s="134" customFormat="1">
      <c r="B53" s="86" t="s">
        <v>402</v>
      </c>
      <c r="C53" s="80" t="s">
        <v>403</v>
      </c>
      <c r="D53" s="93" t="s">
        <v>129</v>
      </c>
      <c r="E53" s="93" t="s">
        <v>300</v>
      </c>
      <c r="F53" s="80" t="s">
        <v>393</v>
      </c>
      <c r="G53" s="93" t="s">
        <v>336</v>
      </c>
      <c r="H53" s="80" t="s">
        <v>348</v>
      </c>
      <c r="I53" s="80" t="s">
        <v>304</v>
      </c>
      <c r="J53" s="80"/>
      <c r="K53" s="87">
        <v>6.81</v>
      </c>
      <c r="L53" s="93" t="s">
        <v>173</v>
      </c>
      <c r="M53" s="94">
        <v>2.1499999999999998E-2</v>
      </c>
      <c r="N53" s="94">
        <v>1.4900000000000002E-2</v>
      </c>
      <c r="O53" s="87">
        <v>2112518.41</v>
      </c>
      <c r="P53" s="89">
        <v>106.13</v>
      </c>
      <c r="Q53" s="80"/>
      <c r="R53" s="87">
        <v>2242.0158999999999</v>
      </c>
      <c r="S53" s="88">
        <v>2.6868808454228892E-3</v>
      </c>
      <c r="T53" s="88">
        <v>1.5927950242480927E-2</v>
      </c>
      <c r="U53" s="88">
        <f>R53/'סכום נכסי הקרן'!$C$42</f>
        <v>6.1477771105304798E-4</v>
      </c>
    </row>
    <row r="54" spans="2:21" s="134" customFormat="1">
      <c r="B54" s="86" t="s">
        <v>404</v>
      </c>
      <c r="C54" s="80" t="s">
        <v>405</v>
      </c>
      <c r="D54" s="93" t="s">
        <v>129</v>
      </c>
      <c r="E54" s="93" t="s">
        <v>300</v>
      </c>
      <c r="F54" s="80" t="s">
        <v>370</v>
      </c>
      <c r="G54" s="93" t="s">
        <v>308</v>
      </c>
      <c r="H54" s="80" t="s">
        <v>348</v>
      </c>
      <c r="I54" s="80" t="s">
        <v>169</v>
      </c>
      <c r="J54" s="80"/>
      <c r="K54" s="87">
        <v>9.9999999999999985E-3</v>
      </c>
      <c r="L54" s="93" t="s">
        <v>173</v>
      </c>
      <c r="M54" s="94">
        <v>5.5E-2</v>
      </c>
      <c r="N54" s="94">
        <v>2.0499999999999997E-2</v>
      </c>
      <c r="O54" s="87">
        <v>0</v>
      </c>
      <c r="P54" s="89">
        <v>130.36000000000001</v>
      </c>
      <c r="Q54" s="87">
        <v>5.2999999999999998E-4</v>
      </c>
      <c r="R54" s="87">
        <v>5.5000000000000003E-4</v>
      </c>
      <c r="S54" s="88">
        <v>0</v>
      </c>
      <c r="T54" s="88">
        <v>3.9073641865628655E-9</v>
      </c>
      <c r="U54" s="88">
        <f>R54/'סכום נכסי הקרן'!$C$42</f>
        <v>1.5081415840056103E-10</v>
      </c>
    </row>
    <row r="55" spans="2:21" s="134" customFormat="1">
      <c r="B55" s="86" t="s">
        <v>406</v>
      </c>
      <c r="C55" s="80" t="s">
        <v>407</v>
      </c>
      <c r="D55" s="93" t="s">
        <v>129</v>
      </c>
      <c r="E55" s="93" t="s">
        <v>300</v>
      </c>
      <c r="F55" s="80" t="s">
        <v>322</v>
      </c>
      <c r="G55" s="93" t="s">
        <v>308</v>
      </c>
      <c r="H55" s="80" t="s">
        <v>348</v>
      </c>
      <c r="I55" s="80" t="s">
        <v>304</v>
      </c>
      <c r="J55" s="80"/>
      <c r="K55" s="87">
        <v>2.13</v>
      </c>
      <c r="L55" s="93" t="s">
        <v>173</v>
      </c>
      <c r="M55" s="94">
        <v>6.5000000000000002E-2</v>
      </c>
      <c r="N55" s="94">
        <v>-3.0000000000000003E-4</v>
      </c>
      <c r="O55" s="87">
        <v>1160362</v>
      </c>
      <c r="P55" s="89">
        <v>125.98</v>
      </c>
      <c r="Q55" s="87">
        <v>20.713369999999998</v>
      </c>
      <c r="R55" s="87">
        <v>1482.53747</v>
      </c>
      <c r="S55" s="88">
        <v>7.3673777777777773E-4</v>
      </c>
      <c r="T55" s="88">
        <v>1.053238875548276E-2</v>
      </c>
      <c r="U55" s="88">
        <f>R55/'סכום נכסי הקרן'!$C$42</f>
        <v>4.0652298333699449E-4</v>
      </c>
    </row>
    <row r="56" spans="2:21" s="134" customFormat="1">
      <c r="B56" s="86" t="s">
        <v>408</v>
      </c>
      <c r="C56" s="80" t="s">
        <v>409</v>
      </c>
      <c r="D56" s="93" t="s">
        <v>129</v>
      </c>
      <c r="E56" s="93" t="s">
        <v>300</v>
      </c>
      <c r="F56" s="80" t="s">
        <v>410</v>
      </c>
      <c r="G56" s="93" t="s">
        <v>381</v>
      </c>
      <c r="H56" s="80" t="s">
        <v>348</v>
      </c>
      <c r="I56" s="80" t="s">
        <v>169</v>
      </c>
      <c r="J56" s="80"/>
      <c r="K56" s="87">
        <v>0.43</v>
      </c>
      <c r="L56" s="93" t="s">
        <v>173</v>
      </c>
      <c r="M56" s="94">
        <v>4.4000000000000004E-2</v>
      </c>
      <c r="N56" s="94">
        <v>-3.2000000000000002E-3</v>
      </c>
      <c r="O56" s="87">
        <v>3536.66</v>
      </c>
      <c r="P56" s="89">
        <v>110.27</v>
      </c>
      <c r="Q56" s="80"/>
      <c r="R56" s="87">
        <v>3.89988</v>
      </c>
      <c r="S56" s="88">
        <v>5.9030396700202394E-5</v>
      </c>
      <c r="T56" s="88">
        <v>2.7705911716168703E-5</v>
      </c>
      <c r="U56" s="88">
        <f>R56/'סכום נכסי הקרן'!$C$42</f>
        <v>1.0693765819330544E-6</v>
      </c>
    </row>
    <row r="57" spans="2:21" s="134" customFormat="1">
      <c r="B57" s="86" t="s">
        <v>411</v>
      </c>
      <c r="C57" s="80" t="s">
        <v>412</v>
      </c>
      <c r="D57" s="93" t="s">
        <v>129</v>
      </c>
      <c r="E57" s="93" t="s">
        <v>300</v>
      </c>
      <c r="F57" s="80" t="s">
        <v>413</v>
      </c>
      <c r="G57" s="93" t="s">
        <v>336</v>
      </c>
      <c r="H57" s="80" t="s">
        <v>348</v>
      </c>
      <c r="I57" s="80" t="s">
        <v>304</v>
      </c>
      <c r="J57" s="80"/>
      <c r="K57" s="87">
        <v>8.58</v>
      </c>
      <c r="L57" s="93" t="s">
        <v>173</v>
      </c>
      <c r="M57" s="94">
        <v>3.5000000000000003E-2</v>
      </c>
      <c r="N57" s="94">
        <v>1.6399999999999998E-2</v>
      </c>
      <c r="O57" s="87">
        <v>204197.4</v>
      </c>
      <c r="P57" s="89">
        <v>117.44</v>
      </c>
      <c r="Q57" s="80"/>
      <c r="R57" s="87">
        <v>239.80944</v>
      </c>
      <c r="S57" s="88">
        <v>7.5389291704524848E-4</v>
      </c>
      <c r="T57" s="88">
        <v>1.7036778499194478E-3</v>
      </c>
      <c r="U57" s="88">
        <f>R57/'סכום נכסי הקרן'!$C$42</f>
        <v>6.5757561582017882E-5</v>
      </c>
    </row>
    <row r="58" spans="2:21" s="134" customFormat="1">
      <c r="B58" s="86" t="s">
        <v>414</v>
      </c>
      <c r="C58" s="80" t="s">
        <v>415</v>
      </c>
      <c r="D58" s="93" t="s">
        <v>129</v>
      </c>
      <c r="E58" s="93" t="s">
        <v>300</v>
      </c>
      <c r="F58" s="80" t="s">
        <v>413</v>
      </c>
      <c r="G58" s="93" t="s">
        <v>336</v>
      </c>
      <c r="H58" s="80" t="s">
        <v>348</v>
      </c>
      <c r="I58" s="80" t="s">
        <v>304</v>
      </c>
      <c r="J58" s="80"/>
      <c r="K58" s="87">
        <v>1.64</v>
      </c>
      <c r="L58" s="93" t="s">
        <v>173</v>
      </c>
      <c r="M58" s="94">
        <v>3.9E-2</v>
      </c>
      <c r="N58" s="94">
        <v>1.6000000000000001E-3</v>
      </c>
      <c r="O58" s="87">
        <v>0.48</v>
      </c>
      <c r="P58" s="89">
        <v>113.05</v>
      </c>
      <c r="Q58" s="80"/>
      <c r="R58" s="87">
        <v>5.4000000000000001E-4</v>
      </c>
      <c r="S58" s="88">
        <v>2.849548437402028E-9</v>
      </c>
      <c r="T58" s="88">
        <v>3.8363212013526316E-9</v>
      </c>
      <c r="U58" s="88">
        <f>R58/'סכום נכסי הקרן'!$C$42</f>
        <v>1.4807208279327811E-10</v>
      </c>
    </row>
    <row r="59" spans="2:21" s="134" customFormat="1">
      <c r="B59" s="86" t="s">
        <v>416</v>
      </c>
      <c r="C59" s="80" t="s">
        <v>417</v>
      </c>
      <c r="D59" s="93" t="s">
        <v>129</v>
      </c>
      <c r="E59" s="93" t="s">
        <v>300</v>
      </c>
      <c r="F59" s="80" t="s">
        <v>413</v>
      </c>
      <c r="G59" s="93" t="s">
        <v>336</v>
      </c>
      <c r="H59" s="80" t="s">
        <v>348</v>
      </c>
      <c r="I59" s="80" t="s">
        <v>304</v>
      </c>
      <c r="J59" s="80"/>
      <c r="K59" s="87">
        <v>4.4300000000000006</v>
      </c>
      <c r="L59" s="93" t="s">
        <v>173</v>
      </c>
      <c r="M59" s="94">
        <v>0.04</v>
      </c>
      <c r="N59" s="94">
        <v>4.5999999999999991E-3</v>
      </c>
      <c r="O59" s="87">
        <v>1155397.42</v>
      </c>
      <c r="P59" s="89">
        <v>115.08</v>
      </c>
      <c r="Q59" s="80"/>
      <c r="R59" s="87">
        <v>1329.6313700000001</v>
      </c>
      <c r="S59" s="88">
        <v>1.6383800745584278E-3</v>
      </c>
      <c r="T59" s="88">
        <v>9.446098175397306E-3</v>
      </c>
      <c r="U59" s="88">
        <f>R59/'סכום נכסי הקרן'!$C$42</f>
        <v>3.6459497463551811E-4</v>
      </c>
    </row>
    <row r="60" spans="2:21" s="134" customFormat="1">
      <c r="B60" s="86" t="s">
        <v>418</v>
      </c>
      <c r="C60" s="80" t="s">
        <v>419</v>
      </c>
      <c r="D60" s="93" t="s">
        <v>129</v>
      </c>
      <c r="E60" s="93" t="s">
        <v>300</v>
      </c>
      <c r="F60" s="80" t="s">
        <v>413</v>
      </c>
      <c r="G60" s="93" t="s">
        <v>336</v>
      </c>
      <c r="H60" s="80" t="s">
        <v>348</v>
      </c>
      <c r="I60" s="80" t="s">
        <v>304</v>
      </c>
      <c r="J60" s="80"/>
      <c r="K60" s="87">
        <v>7.2099999999999991</v>
      </c>
      <c r="L60" s="93" t="s">
        <v>173</v>
      </c>
      <c r="M60" s="94">
        <v>0.04</v>
      </c>
      <c r="N60" s="94">
        <v>1.21E-2</v>
      </c>
      <c r="O60" s="87">
        <v>1218873.3</v>
      </c>
      <c r="P60" s="89">
        <v>121.03</v>
      </c>
      <c r="Q60" s="80"/>
      <c r="R60" s="87">
        <v>1475.20236</v>
      </c>
      <c r="S60" s="88">
        <v>1.6828503143387216E-3</v>
      </c>
      <c r="T60" s="88">
        <v>1.0480277944358216E-2</v>
      </c>
      <c r="U60" s="88">
        <f>R60/'סכום נכסי הקרן'!$C$42</f>
        <v>4.0451164071622083E-4</v>
      </c>
    </row>
    <row r="61" spans="2:21" s="134" customFormat="1">
      <c r="B61" s="86" t="s">
        <v>420</v>
      </c>
      <c r="C61" s="80" t="s">
        <v>421</v>
      </c>
      <c r="D61" s="93" t="s">
        <v>129</v>
      </c>
      <c r="E61" s="93" t="s">
        <v>300</v>
      </c>
      <c r="F61" s="80" t="s">
        <v>422</v>
      </c>
      <c r="G61" s="93" t="s">
        <v>423</v>
      </c>
      <c r="H61" s="80" t="s">
        <v>424</v>
      </c>
      <c r="I61" s="80" t="s">
        <v>304</v>
      </c>
      <c r="J61" s="80"/>
      <c r="K61" s="87">
        <v>8.5599999999999987</v>
      </c>
      <c r="L61" s="93" t="s">
        <v>173</v>
      </c>
      <c r="M61" s="94">
        <v>5.1500000000000004E-2</v>
      </c>
      <c r="N61" s="94">
        <v>2.3599999999999999E-2</v>
      </c>
      <c r="O61" s="87">
        <v>2458445</v>
      </c>
      <c r="P61" s="89">
        <v>151.84</v>
      </c>
      <c r="Q61" s="80"/>
      <c r="R61" s="87">
        <v>3732.9027000000001</v>
      </c>
      <c r="S61" s="88">
        <v>6.9232040804027687E-4</v>
      </c>
      <c r="T61" s="88">
        <v>2.6519655130734225E-2</v>
      </c>
      <c r="U61" s="88">
        <f>R61/'סכום נכסי הקרן'!$C$42</f>
        <v>1.023590143803058E-3</v>
      </c>
    </row>
    <row r="62" spans="2:21" s="134" customFormat="1">
      <c r="B62" s="86" t="s">
        <v>425</v>
      </c>
      <c r="C62" s="80" t="s">
        <v>426</v>
      </c>
      <c r="D62" s="93" t="s">
        <v>129</v>
      </c>
      <c r="E62" s="93" t="s">
        <v>300</v>
      </c>
      <c r="F62" s="80" t="s">
        <v>427</v>
      </c>
      <c r="G62" s="93" t="s">
        <v>336</v>
      </c>
      <c r="H62" s="80" t="s">
        <v>424</v>
      </c>
      <c r="I62" s="80" t="s">
        <v>304</v>
      </c>
      <c r="J62" s="80"/>
      <c r="K62" s="87">
        <v>1.2699999999999998</v>
      </c>
      <c r="L62" s="93" t="s">
        <v>173</v>
      </c>
      <c r="M62" s="94">
        <v>4.8000000000000001E-2</v>
      </c>
      <c r="N62" s="94">
        <v>1.6999999999999999E-3</v>
      </c>
      <c r="O62" s="87">
        <v>0.66</v>
      </c>
      <c r="P62" s="89">
        <v>111.3</v>
      </c>
      <c r="Q62" s="80"/>
      <c r="R62" s="87">
        <v>7.3999999999999999E-4</v>
      </c>
      <c r="S62" s="88">
        <v>3.8479477611940299E-9</v>
      </c>
      <c r="T62" s="88">
        <v>5.2571809055573097E-9</v>
      </c>
      <c r="U62" s="88">
        <f>R62/'סכום נכסי הקרן'!$C$42</f>
        <v>2.0291359493893664E-10</v>
      </c>
    </row>
    <row r="63" spans="2:21" s="134" customFormat="1">
      <c r="B63" s="86" t="s">
        <v>428</v>
      </c>
      <c r="C63" s="80" t="s">
        <v>429</v>
      </c>
      <c r="D63" s="93" t="s">
        <v>129</v>
      </c>
      <c r="E63" s="93" t="s">
        <v>300</v>
      </c>
      <c r="F63" s="80" t="s">
        <v>427</v>
      </c>
      <c r="G63" s="93" t="s">
        <v>336</v>
      </c>
      <c r="H63" s="80" t="s">
        <v>424</v>
      </c>
      <c r="I63" s="80" t="s">
        <v>304</v>
      </c>
      <c r="J63" s="80"/>
      <c r="K63" s="87">
        <v>4.1500000000000004</v>
      </c>
      <c r="L63" s="93" t="s">
        <v>173</v>
      </c>
      <c r="M63" s="94">
        <v>3.2899999999999999E-2</v>
      </c>
      <c r="N63" s="94">
        <v>7.8000000000000005E-3</v>
      </c>
      <c r="O63" s="87">
        <v>0.64</v>
      </c>
      <c r="P63" s="89">
        <v>111.59</v>
      </c>
      <c r="Q63" s="80"/>
      <c r="R63" s="87">
        <v>7.1999999999999994E-4</v>
      </c>
      <c r="S63" s="88">
        <v>3.2000000000000001E-9</v>
      </c>
      <c r="T63" s="88">
        <v>5.1150949351368419E-9</v>
      </c>
      <c r="U63" s="88">
        <f>R63/'סכום נכסי הקרן'!$C$42</f>
        <v>1.9742944372437078E-10</v>
      </c>
    </row>
    <row r="64" spans="2:21" s="134" customFormat="1">
      <c r="B64" s="86" t="s">
        <v>430</v>
      </c>
      <c r="C64" s="80" t="s">
        <v>431</v>
      </c>
      <c r="D64" s="93" t="s">
        <v>129</v>
      </c>
      <c r="E64" s="93" t="s">
        <v>300</v>
      </c>
      <c r="F64" s="80" t="s">
        <v>432</v>
      </c>
      <c r="G64" s="93" t="s">
        <v>336</v>
      </c>
      <c r="H64" s="80" t="s">
        <v>424</v>
      </c>
      <c r="I64" s="80" t="s">
        <v>169</v>
      </c>
      <c r="J64" s="80"/>
      <c r="K64" s="87">
        <v>5.01</v>
      </c>
      <c r="L64" s="93" t="s">
        <v>173</v>
      </c>
      <c r="M64" s="94">
        <v>4.7500000000000001E-2</v>
      </c>
      <c r="N64" s="94">
        <v>7.8000000000000005E-3</v>
      </c>
      <c r="O64" s="87">
        <v>2596087</v>
      </c>
      <c r="P64" s="89">
        <v>145.41</v>
      </c>
      <c r="Q64" s="80"/>
      <c r="R64" s="87">
        <v>3774.9701</v>
      </c>
      <c r="S64" s="88">
        <v>1.3755560854130239E-3</v>
      </c>
      <c r="T64" s="88">
        <v>2.6818514498337526E-2</v>
      </c>
      <c r="U64" s="88">
        <f>R64/'סכום נכסי הקרן'!$C$42</f>
        <v>1.0351253429432394E-3</v>
      </c>
    </row>
    <row r="65" spans="2:21" s="134" customFormat="1">
      <c r="B65" s="86" t="s">
        <v>433</v>
      </c>
      <c r="C65" s="80" t="s">
        <v>434</v>
      </c>
      <c r="D65" s="93" t="s">
        <v>129</v>
      </c>
      <c r="E65" s="93" t="s">
        <v>300</v>
      </c>
      <c r="F65" s="80" t="s">
        <v>435</v>
      </c>
      <c r="G65" s="93" t="s">
        <v>336</v>
      </c>
      <c r="H65" s="80" t="s">
        <v>424</v>
      </c>
      <c r="I65" s="80" t="s">
        <v>169</v>
      </c>
      <c r="J65" s="80"/>
      <c r="K65" s="87">
        <v>0.25</v>
      </c>
      <c r="L65" s="93" t="s">
        <v>173</v>
      </c>
      <c r="M65" s="94">
        <v>4.9500000000000002E-2</v>
      </c>
      <c r="N65" s="94">
        <v>-6.0000000000000001E-3</v>
      </c>
      <c r="O65" s="87">
        <v>0.22</v>
      </c>
      <c r="P65" s="89">
        <v>126.07</v>
      </c>
      <c r="Q65" s="80"/>
      <c r="R65" s="87">
        <v>2.8000000000000003E-4</v>
      </c>
      <c r="S65" s="88">
        <v>6.2994105000200604E-10</v>
      </c>
      <c r="T65" s="88">
        <v>1.9892035858865497E-9</v>
      </c>
      <c r="U65" s="88">
        <f>R65/'סכום נכסי הקרן'!$C$42</f>
        <v>7.6778117003921984E-11</v>
      </c>
    </row>
    <row r="66" spans="2:21" s="134" customFormat="1">
      <c r="B66" s="86" t="s">
        <v>436</v>
      </c>
      <c r="C66" s="80" t="s">
        <v>437</v>
      </c>
      <c r="D66" s="93" t="s">
        <v>129</v>
      </c>
      <c r="E66" s="93" t="s">
        <v>300</v>
      </c>
      <c r="F66" s="80" t="s">
        <v>435</v>
      </c>
      <c r="G66" s="93" t="s">
        <v>336</v>
      </c>
      <c r="H66" s="80" t="s">
        <v>424</v>
      </c>
      <c r="I66" s="80" t="s">
        <v>169</v>
      </c>
      <c r="J66" s="80"/>
      <c r="K66" s="87">
        <v>1.45</v>
      </c>
      <c r="L66" s="93" t="s">
        <v>173</v>
      </c>
      <c r="M66" s="94">
        <v>6.5000000000000002E-2</v>
      </c>
      <c r="N66" s="94">
        <v>-2.9000000000000002E-3</v>
      </c>
      <c r="O66" s="87">
        <v>1115232.29</v>
      </c>
      <c r="P66" s="89">
        <v>123.12</v>
      </c>
      <c r="Q66" s="80"/>
      <c r="R66" s="87">
        <v>1373.0740000000001</v>
      </c>
      <c r="S66" s="88">
        <v>1.6497079225804784E-3</v>
      </c>
      <c r="T66" s="88">
        <v>9.7547275874556721E-3</v>
      </c>
      <c r="U66" s="88">
        <f>R66/'סכום נכסי הקרן'!$C$42</f>
        <v>3.7650727223943991E-4</v>
      </c>
    </row>
    <row r="67" spans="2:21" s="134" customFormat="1">
      <c r="B67" s="86" t="s">
        <v>438</v>
      </c>
      <c r="C67" s="80" t="s">
        <v>439</v>
      </c>
      <c r="D67" s="93" t="s">
        <v>129</v>
      </c>
      <c r="E67" s="93" t="s">
        <v>300</v>
      </c>
      <c r="F67" s="80" t="s">
        <v>435</v>
      </c>
      <c r="G67" s="93" t="s">
        <v>336</v>
      </c>
      <c r="H67" s="80" t="s">
        <v>424</v>
      </c>
      <c r="I67" s="80" t="s">
        <v>169</v>
      </c>
      <c r="J67" s="80"/>
      <c r="K67" s="87">
        <v>6.79</v>
      </c>
      <c r="L67" s="93" t="s">
        <v>173</v>
      </c>
      <c r="M67" s="94">
        <v>0.04</v>
      </c>
      <c r="N67" s="94">
        <v>2.3300000000000005E-2</v>
      </c>
      <c r="O67" s="87">
        <v>357180</v>
      </c>
      <c r="P67" s="89">
        <v>111.3</v>
      </c>
      <c r="Q67" s="80"/>
      <c r="R67" s="87">
        <v>397.54134999999997</v>
      </c>
      <c r="S67" s="88">
        <v>1.2075863115875612E-4</v>
      </c>
      <c r="T67" s="88">
        <v>2.8242524248506423E-3</v>
      </c>
      <c r="U67" s="88">
        <f>R67/'סכום נכסי הקרן'!$C$42</f>
        <v>1.0900884387213249E-4</v>
      </c>
    </row>
    <row r="68" spans="2:21" s="134" customFormat="1">
      <c r="B68" s="86" t="s">
        <v>440</v>
      </c>
      <c r="C68" s="80" t="s">
        <v>441</v>
      </c>
      <c r="D68" s="93" t="s">
        <v>129</v>
      </c>
      <c r="E68" s="93" t="s">
        <v>300</v>
      </c>
      <c r="F68" s="80" t="s">
        <v>435</v>
      </c>
      <c r="G68" s="93" t="s">
        <v>336</v>
      </c>
      <c r="H68" s="80" t="s">
        <v>424</v>
      </c>
      <c r="I68" s="80" t="s">
        <v>169</v>
      </c>
      <c r="J68" s="80"/>
      <c r="K68" s="87">
        <v>7.13</v>
      </c>
      <c r="L68" s="93" t="s">
        <v>173</v>
      </c>
      <c r="M68" s="94">
        <v>2.7799999999999998E-2</v>
      </c>
      <c r="N68" s="94">
        <v>2.5499999999999998E-2</v>
      </c>
      <c r="O68" s="87">
        <v>576000</v>
      </c>
      <c r="P68" s="89">
        <v>102.1</v>
      </c>
      <c r="Q68" s="80"/>
      <c r="R68" s="87">
        <v>588.09602000000007</v>
      </c>
      <c r="S68" s="88">
        <v>6.6941094161481439E-4</v>
      </c>
      <c r="T68" s="88">
        <v>4.1780096851057437E-3</v>
      </c>
      <c r="U68" s="88">
        <f>R68/'סכום נכסי הקרן'!$C$42</f>
        <v>1.6126037511821729E-4</v>
      </c>
    </row>
    <row r="69" spans="2:21" s="134" customFormat="1">
      <c r="B69" s="86" t="s">
        <v>442</v>
      </c>
      <c r="C69" s="80" t="s">
        <v>443</v>
      </c>
      <c r="D69" s="93" t="s">
        <v>129</v>
      </c>
      <c r="E69" s="93" t="s">
        <v>300</v>
      </c>
      <c r="F69" s="80" t="s">
        <v>435</v>
      </c>
      <c r="G69" s="93" t="s">
        <v>336</v>
      </c>
      <c r="H69" s="80" t="s">
        <v>424</v>
      </c>
      <c r="I69" s="80" t="s">
        <v>169</v>
      </c>
      <c r="J69" s="80"/>
      <c r="K69" s="87">
        <v>2.06</v>
      </c>
      <c r="L69" s="93" t="s">
        <v>173</v>
      </c>
      <c r="M69" s="94">
        <v>5.0999999999999997E-2</v>
      </c>
      <c r="N69" s="94">
        <v>7.8000000000000005E-3</v>
      </c>
      <c r="O69" s="87">
        <v>46896</v>
      </c>
      <c r="P69" s="89">
        <v>127.81</v>
      </c>
      <c r="Q69" s="87">
        <v>2.806</v>
      </c>
      <c r="R69" s="87">
        <v>62.743780000000001</v>
      </c>
      <c r="S69" s="88">
        <v>2.2665499787167544E-5</v>
      </c>
      <c r="T69" s="88">
        <v>4.4575054345741705E-4</v>
      </c>
      <c r="U69" s="88">
        <f>R69/'סכום נכסי הקרן'!$C$42</f>
        <v>1.7204818864672643E-5</v>
      </c>
    </row>
    <row r="70" spans="2:21" s="134" customFormat="1">
      <c r="B70" s="86" t="s">
        <v>444</v>
      </c>
      <c r="C70" s="80" t="s">
        <v>445</v>
      </c>
      <c r="D70" s="93" t="s">
        <v>129</v>
      </c>
      <c r="E70" s="93" t="s">
        <v>300</v>
      </c>
      <c r="F70" s="80" t="s">
        <v>435</v>
      </c>
      <c r="G70" s="93" t="s">
        <v>336</v>
      </c>
      <c r="H70" s="80" t="s">
        <v>424</v>
      </c>
      <c r="I70" s="80" t="s">
        <v>169</v>
      </c>
      <c r="J70" s="80"/>
      <c r="K70" s="87">
        <v>0.25</v>
      </c>
      <c r="L70" s="93" t="s">
        <v>173</v>
      </c>
      <c r="M70" s="94">
        <v>5.2999999999999999E-2</v>
      </c>
      <c r="N70" s="94">
        <v>-7.8000000000000014E-3</v>
      </c>
      <c r="O70" s="87">
        <v>0.49</v>
      </c>
      <c r="P70" s="89">
        <v>119.45</v>
      </c>
      <c r="Q70" s="80"/>
      <c r="R70" s="87">
        <v>5.8999999999999992E-4</v>
      </c>
      <c r="S70" s="88">
        <v>1.070960023296047E-9</v>
      </c>
      <c r="T70" s="88">
        <v>4.1915361274038003E-9</v>
      </c>
      <c r="U70" s="88">
        <f>R70/'סכום נכסי הקרן'!$C$42</f>
        <v>1.6178246082969272E-10</v>
      </c>
    </row>
    <row r="71" spans="2:21" s="134" customFormat="1">
      <c r="B71" s="86" t="s">
        <v>446</v>
      </c>
      <c r="C71" s="80" t="s">
        <v>447</v>
      </c>
      <c r="D71" s="93" t="s">
        <v>129</v>
      </c>
      <c r="E71" s="93" t="s">
        <v>300</v>
      </c>
      <c r="F71" s="80" t="s">
        <v>380</v>
      </c>
      <c r="G71" s="93" t="s">
        <v>381</v>
      </c>
      <c r="H71" s="80" t="s">
        <v>424</v>
      </c>
      <c r="I71" s="80" t="s">
        <v>304</v>
      </c>
      <c r="J71" s="80"/>
      <c r="K71" s="87">
        <v>4.7299999999999995</v>
      </c>
      <c r="L71" s="93" t="s">
        <v>173</v>
      </c>
      <c r="M71" s="94">
        <v>3.85E-2</v>
      </c>
      <c r="N71" s="94">
        <v>6.1999999999999998E-3</v>
      </c>
      <c r="O71" s="87">
        <v>926050</v>
      </c>
      <c r="P71" s="89">
        <v>120.06</v>
      </c>
      <c r="Q71" s="80"/>
      <c r="R71" s="87">
        <v>1111.8156200000001</v>
      </c>
      <c r="S71" s="88">
        <v>3.8658403732914409E-3</v>
      </c>
      <c r="T71" s="88">
        <v>7.8986700648167058E-3</v>
      </c>
      <c r="U71" s="88">
        <f>R71/'סכום נכסי הקרן'!$C$42</f>
        <v>3.0486824913981449E-4</v>
      </c>
    </row>
    <row r="72" spans="2:21" s="134" customFormat="1">
      <c r="B72" s="86" t="s">
        <v>448</v>
      </c>
      <c r="C72" s="80" t="s">
        <v>449</v>
      </c>
      <c r="D72" s="93" t="s">
        <v>129</v>
      </c>
      <c r="E72" s="93" t="s">
        <v>300</v>
      </c>
      <c r="F72" s="80" t="s">
        <v>380</v>
      </c>
      <c r="G72" s="93" t="s">
        <v>381</v>
      </c>
      <c r="H72" s="80" t="s">
        <v>424</v>
      </c>
      <c r="I72" s="80" t="s">
        <v>304</v>
      </c>
      <c r="J72" s="80"/>
      <c r="K72" s="87">
        <v>5.56</v>
      </c>
      <c r="L72" s="93" t="s">
        <v>173</v>
      </c>
      <c r="M72" s="94">
        <v>3.85E-2</v>
      </c>
      <c r="N72" s="94">
        <v>8.3999999999999995E-3</v>
      </c>
      <c r="O72" s="87">
        <v>646342</v>
      </c>
      <c r="P72" s="89">
        <v>121.79</v>
      </c>
      <c r="Q72" s="80"/>
      <c r="R72" s="87">
        <v>787.17991000000006</v>
      </c>
      <c r="S72" s="88">
        <v>2.5853680000000002E-3</v>
      </c>
      <c r="T72" s="88">
        <v>5.5923610703923271E-3</v>
      </c>
      <c r="U72" s="88">
        <f>R72/'סכום נכסי הקרן'!$C$42</f>
        <v>2.1585068297541707E-4</v>
      </c>
    </row>
    <row r="73" spans="2:21" s="134" customFormat="1">
      <c r="B73" s="86" t="s">
        <v>450</v>
      </c>
      <c r="C73" s="80" t="s">
        <v>451</v>
      </c>
      <c r="D73" s="93" t="s">
        <v>129</v>
      </c>
      <c r="E73" s="93" t="s">
        <v>300</v>
      </c>
      <c r="F73" s="80" t="s">
        <v>452</v>
      </c>
      <c r="G73" s="93" t="s">
        <v>381</v>
      </c>
      <c r="H73" s="80" t="s">
        <v>424</v>
      </c>
      <c r="I73" s="80" t="s">
        <v>169</v>
      </c>
      <c r="J73" s="80"/>
      <c r="K73" s="87">
        <v>3.1700000000000004</v>
      </c>
      <c r="L73" s="93" t="s">
        <v>173</v>
      </c>
      <c r="M73" s="94">
        <v>3.7499999999999999E-2</v>
      </c>
      <c r="N73" s="94">
        <v>3.0000000000000005E-3</v>
      </c>
      <c r="O73" s="87">
        <v>1274375</v>
      </c>
      <c r="P73" s="89">
        <v>119.13</v>
      </c>
      <c r="Q73" s="80"/>
      <c r="R73" s="87">
        <v>1518.1628899999998</v>
      </c>
      <c r="S73" s="88">
        <v>1.6449888386337493E-3</v>
      </c>
      <c r="T73" s="88">
        <v>1.0785482374099598E-2</v>
      </c>
      <c r="U73" s="88">
        <f>R73/'סכום נכסי הקרן'!$C$42</f>
        <v>4.1629174285511542E-4</v>
      </c>
    </row>
    <row r="74" spans="2:21" s="134" customFormat="1">
      <c r="B74" s="86" t="s">
        <v>453</v>
      </c>
      <c r="C74" s="80" t="s">
        <v>454</v>
      </c>
      <c r="D74" s="93" t="s">
        <v>129</v>
      </c>
      <c r="E74" s="93" t="s">
        <v>300</v>
      </c>
      <c r="F74" s="80" t="s">
        <v>452</v>
      </c>
      <c r="G74" s="93" t="s">
        <v>381</v>
      </c>
      <c r="H74" s="80" t="s">
        <v>424</v>
      </c>
      <c r="I74" s="80" t="s">
        <v>169</v>
      </c>
      <c r="J74" s="80"/>
      <c r="K74" s="87">
        <v>6.77</v>
      </c>
      <c r="L74" s="93" t="s">
        <v>173</v>
      </c>
      <c r="M74" s="94">
        <v>2.4799999999999999E-2</v>
      </c>
      <c r="N74" s="94">
        <v>1.0500000000000001E-2</v>
      </c>
      <c r="O74" s="87">
        <v>843958</v>
      </c>
      <c r="P74" s="89">
        <v>109.36</v>
      </c>
      <c r="Q74" s="80"/>
      <c r="R74" s="87">
        <v>922.95249999999999</v>
      </c>
      <c r="S74" s="88">
        <v>1.9928818886620135E-3</v>
      </c>
      <c r="T74" s="88">
        <v>6.5569300807248416E-3</v>
      </c>
      <c r="U74" s="88">
        <f>R74/'סכום נכסי הקרן'!$C$42</f>
        <v>2.5308055369307965E-4</v>
      </c>
    </row>
    <row r="75" spans="2:21" s="134" customFormat="1">
      <c r="B75" s="86" t="s">
        <v>455</v>
      </c>
      <c r="C75" s="80" t="s">
        <v>456</v>
      </c>
      <c r="D75" s="93" t="s">
        <v>129</v>
      </c>
      <c r="E75" s="93" t="s">
        <v>300</v>
      </c>
      <c r="F75" s="80" t="s">
        <v>311</v>
      </c>
      <c r="G75" s="93" t="s">
        <v>308</v>
      </c>
      <c r="H75" s="80" t="s">
        <v>424</v>
      </c>
      <c r="I75" s="80" t="s">
        <v>169</v>
      </c>
      <c r="J75" s="80"/>
      <c r="K75" s="87">
        <v>4.62</v>
      </c>
      <c r="L75" s="93" t="s">
        <v>173</v>
      </c>
      <c r="M75" s="94">
        <v>1.06E-2</v>
      </c>
      <c r="N75" s="94">
        <v>9.8000000000000014E-3</v>
      </c>
      <c r="O75" s="87">
        <f>850000/50000</f>
        <v>17</v>
      </c>
      <c r="P75" s="89">
        <v>5018000</v>
      </c>
      <c r="Q75" s="80"/>
      <c r="R75" s="87">
        <v>853.06001000000003</v>
      </c>
      <c r="S75" s="88">
        <f>6259.66566021062%/50000</f>
        <v>1.2519331320421242E-3</v>
      </c>
      <c r="T75" s="88">
        <v>6.0603929673872002E-3</v>
      </c>
      <c r="U75" s="88">
        <f>R75/'סכום נכסי הקרן'!$C$42</f>
        <v>2.3391550449695304E-4</v>
      </c>
    </row>
    <row r="76" spans="2:21" s="134" customFormat="1">
      <c r="B76" s="86" t="s">
        <v>457</v>
      </c>
      <c r="C76" s="80" t="s">
        <v>458</v>
      </c>
      <c r="D76" s="93" t="s">
        <v>129</v>
      </c>
      <c r="E76" s="93" t="s">
        <v>300</v>
      </c>
      <c r="F76" s="80" t="s">
        <v>393</v>
      </c>
      <c r="G76" s="93" t="s">
        <v>336</v>
      </c>
      <c r="H76" s="80" t="s">
        <v>424</v>
      </c>
      <c r="I76" s="80" t="s">
        <v>304</v>
      </c>
      <c r="J76" s="80"/>
      <c r="K76" s="87">
        <v>2.9200000000000004</v>
      </c>
      <c r="L76" s="93" t="s">
        <v>173</v>
      </c>
      <c r="M76" s="94">
        <v>4.9000000000000002E-2</v>
      </c>
      <c r="N76" s="94">
        <v>6.4000000000000003E-3</v>
      </c>
      <c r="O76" s="87">
        <v>0.36</v>
      </c>
      <c r="P76" s="89">
        <v>114.65</v>
      </c>
      <c r="Q76" s="87">
        <v>1.0000000000000001E-5</v>
      </c>
      <c r="R76" s="87">
        <v>4.2999999999999999E-4</v>
      </c>
      <c r="S76" s="88">
        <v>4.5111881130544089E-10</v>
      </c>
      <c r="T76" s="88">
        <v>3.0548483640400583E-9</v>
      </c>
      <c r="U76" s="88">
        <f>R76/'סכום נכסי הקרן'!$C$42</f>
        <v>1.1790925111316588E-10</v>
      </c>
    </row>
    <row r="77" spans="2:21" s="134" customFormat="1">
      <c r="B77" s="86" t="s">
        <v>459</v>
      </c>
      <c r="C77" s="80" t="s">
        <v>460</v>
      </c>
      <c r="D77" s="93" t="s">
        <v>129</v>
      </c>
      <c r="E77" s="93" t="s">
        <v>300</v>
      </c>
      <c r="F77" s="80" t="s">
        <v>393</v>
      </c>
      <c r="G77" s="93" t="s">
        <v>336</v>
      </c>
      <c r="H77" s="80" t="s">
        <v>424</v>
      </c>
      <c r="I77" s="80" t="s">
        <v>304</v>
      </c>
      <c r="J77" s="80"/>
      <c r="K77" s="87">
        <v>6.2399999999999993</v>
      </c>
      <c r="L77" s="93" t="s">
        <v>173</v>
      </c>
      <c r="M77" s="94">
        <v>2.3E-2</v>
      </c>
      <c r="N77" s="94">
        <v>1.8699999999999998E-2</v>
      </c>
      <c r="O77" s="87">
        <v>101658.58</v>
      </c>
      <c r="P77" s="89">
        <v>103.67</v>
      </c>
      <c r="Q77" s="80"/>
      <c r="R77" s="87">
        <v>105.38945</v>
      </c>
      <c r="S77" s="88">
        <v>7.1320581707769751E-5</v>
      </c>
      <c r="T77" s="88">
        <v>7.4871811376646868E-4</v>
      </c>
      <c r="U77" s="88">
        <f>R77/'סכום נכסי הקרן'!$C$42</f>
        <v>2.8898584010996372E-5</v>
      </c>
    </row>
    <row r="78" spans="2:21" s="134" customFormat="1">
      <c r="B78" s="86" t="s">
        <v>461</v>
      </c>
      <c r="C78" s="80" t="s">
        <v>462</v>
      </c>
      <c r="D78" s="93" t="s">
        <v>129</v>
      </c>
      <c r="E78" s="93" t="s">
        <v>300</v>
      </c>
      <c r="F78" s="80" t="s">
        <v>393</v>
      </c>
      <c r="G78" s="93" t="s">
        <v>336</v>
      </c>
      <c r="H78" s="80" t="s">
        <v>424</v>
      </c>
      <c r="I78" s="80" t="s">
        <v>304</v>
      </c>
      <c r="J78" s="80"/>
      <c r="K78" s="87">
        <v>0.16999999999999998</v>
      </c>
      <c r="L78" s="93" t="s">
        <v>173</v>
      </c>
      <c r="M78" s="94">
        <v>5.5E-2</v>
      </c>
      <c r="N78" s="94">
        <v>-6.1999999999999998E-3</v>
      </c>
      <c r="O78" s="87">
        <v>3792.4</v>
      </c>
      <c r="P78" s="89">
        <v>122.46</v>
      </c>
      <c r="Q78" s="80"/>
      <c r="R78" s="87">
        <v>4.6441800000000004</v>
      </c>
      <c r="S78" s="88">
        <v>2.5350555454172944E-4</v>
      </c>
      <c r="T78" s="88">
        <v>3.299364110536642E-5</v>
      </c>
      <c r="U78" s="88">
        <f>R78/'סכום נכסי הקרן'!$C$42</f>
        <v>1.2734692693831229E-6</v>
      </c>
    </row>
    <row r="79" spans="2:21" s="134" customFormat="1">
      <c r="B79" s="86" t="s">
        <v>463</v>
      </c>
      <c r="C79" s="80" t="s">
        <v>464</v>
      </c>
      <c r="D79" s="93" t="s">
        <v>129</v>
      </c>
      <c r="E79" s="93" t="s">
        <v>300</v>
      </c>
      <c r="F79" s="80" t="s">
        <v>393</v>
      </c>
      <c r="G79" s="93" t="s">
        <v>336</v>
      </c>
      <c r="H79" s="80" t="s">
        <v>424</v>
      </c>
      <c r="I79" s="80" t="s">
        <v>304</v>
      </c>
      <c r="J79" s="80"/>
      <c r="K79" s="87">
        <v>2.5399999999999996</v>
      </c>
      <c r="L79" s="93" t="s">
        <v>173</v>
      </c>
      <c r="M79" s="94">
        <v>5.8499999999999996E-2</v>
      </c>
      <c r="N79" s="94">
        <v>5.4999999999999997E-3</v>
      </c>
      <c r="O79" s="87">
        <v>0.6</v>
      </c>
      <c r="P79" s="89">
        <v>124.1</v>
      </c>
      <c r="Q79" s="80"/>
      <c r="R79" s="87">
        <v>7.3999999999999999E-4</v>
      </c>
      <c r="S79" s="88">
        <v>4.6318467474206398E-10</v>
      </c>
      <c r="T79" s="88">
        <v>5.2571809055573097E-9</v>
      </c>
      <c r="U79" s="88">
        <f>R79/'סכום נכסי הקרן'!$C$42</f>
        <v>2.0291359493893664E-10</v>
      </c>
    </row>
    <row r="80" spans="2:21" s="134" customFormat="1">
      <c r="B80" s="86" t="s">
        <v>465</v>
      </c>
      <c r="C80" s="80" t="s">
        <v>466</v>
      </c>
      <c r="D80" s="93" t="s">
        <v>129</v>
      </c>
      <c r="E80" s="93" t="s">
        <v>300</v>
      </c>
      <c r="F80" s="80" t="s">
        <v>393</v>
      </c>
      <c r="G80" s="93" t="s">
        <v>336</v>
      </c>
      <c r="H80" s="80" t="s">
        <v>424</v>
      </c>
      <c r="I80" s="80" t="s">
        <v>304</v>
      </c>
      <c r="J80" s="80"/>
      <c r="K80" s="87">
        <v>7.73</v>
      </c>
      <c r="L80" s="93" t="s">
        <v>173</v>
      </c>
      <c r="M80" s="94">
        <v>2.2499999999999999E-2</v>
      </c>
      <c r="N80" s="94">
        <v>2.3200000000000002E-2</v>
      </c>
      <c r="O80" s="87">
        <v>332000</v>
      </c>
      <c r="P80" s="89">
        <v>99.77</v>
      </c>
      <c r="Q80" s="80"/>
      <c r="R80" s="87">
        <v>331.23640999999998</v>
      </c>
      <c r="S80" s="88">
        <v>1.7656475193184174E-3</v>
      </c>
      <c r="T80" s="88">
        <v>2.3532023376720977E-3</v>
      </c>
      <c r="U80" s="88">
        <f>R80/'סכום נכסי הקרן'!$C$42</f>
        <v>9.0827528010496684E-5</v>
      </c>
    </row>
    <row r="81" spans="2:21" s="134" customFormat="1">
      <c r="B81" s="86" t="s">
        <v>467</v>
      </c>
      <c r="C81" s="80" t="s">
        <v>468</v>
      </c>
      <c r="D81" s="93" t="s">
        <v>129</v>
      </c>
      <c r="E81" s="93" t="s">
        <v>300</v>
      </c>
      <c r="F81" s="80" t="s">
        <v>469</v>
      </c>
      <c r="G81" s="93" t="s">
        <v>381</v>
      </c>
      <c r="H81" s="80" t="s">
        <v>424</v>
      </c>
      <c r="I81" s="80" t="s">
        <v>169</v>
      </c>
      <c r="J81" s="80"/>
      <c r="K81" s="87">
        <v>2.1800000000000002</v>
      </c>
      <c r="L81" s="93" t="s">
        <v>173</v>
      </c>
      <c r="M81" s="94">
        <v>4.0500000000000001E-2</v>
      </c>
      <c r="N81" s="94">
        <v>-1E-4</v>
      </c>
      <c r="O81" s="87">
        <v>122752.5</v>
      </c>
      <c r="P81" s="89">
        <v>133.55000000000001</v>
      </c>
      <c r="Q81" s="80"/>
      <c r="R81" s="87">
        <v>163.93599</v>
      </c>
      <c r="S81" s="88">
        <v>6.7513793983447221E-4</v>
      </c>
      <c r="T81" s="88">
        <v>1.1646502112995056E-3</v>
      </c>
      <c r="U81" s="88">
        <f>R81/'סכום נכסי הקרן'!$C$42</f>
        <v>4.4952487933477801E-5</v>
      </c>
    </row>
    <row r="82" spans="2:21" s="134" customFormat="1">
      <c r="B82" s="86" t="s">
        <v>470</v>
      </c>
      <c r="C82" s="80" t="s">
        <v>471</v>
      </c>
      <c r="D82" s="93" t="s">
        <v>129</v>
      </c>
      <c r="E82" s="93" t="s">
        <v>300</v>
      </c>
      <c r="F82" s="80" t="s">
        <v>469</v>
      </c>
      <c r="G82" s="93" t="s">
        <v>381</v>
      </c>
      <c r="H82" s="80" t="s">
        <v>424</v>
      </c>
      <c r="I82" s="80" t="s">
        <v>169</v>
      </c>
      <c r="J82" s="80"/>
      <c r="K82" s="87">
        <v>0.78</v>
      </c>
      <c r="L82" s="93" t="s">
        <v>173</v>
      </c>
      <c r="M82" s="94">
        <v>4.2800000000000005E-2</v>
      </c>
      <c r="N82" s="94">
        <v>-5.1999999999999998E-3</v>
      </c>
      <c r="O82" s="87">
        <v>30000</v>
      </c>
      <c r="P82" s="89">
        <v>127.22</v>
      </c>
      <c r="Q82" s="80"/>
      <c r="R82" s="87">
        <v>38.165999999999997</v>
      </c>
      <c r="S82" s="88">
        <v>2.0970798519565081E-4</v>
      </c>
      <c r="T82" s="88">
        <v>2.7114265735337875E-4</v>
      </c>
      <c r="U82" s="88">
        <f>R82/'סכום נכסי הקרן'!$C$42</f>
        <v>1.0465405762756022E-5</v>
      </c>
    </row>
    <row r="83" spans="2:21" s="134" customFormat="1">
      <c r="B83" s="86" t="s">
        <v>472</v>
      </c>
      <c r="C83" s="80" t="s">
        <v>473</v>
      </c>
      <c r="D83" s="93" t="s">
        <v>129</v>
      </c>
      <c r="E83" s="93" t="s">
        <v>300</v>
      </c>
      <c r="F83" s="80" t="s">
        <v>474</v>
      </c>
      <c r="G83" s="93" t="s">
        <v>336</v>
      </c>
      <c r="H83" s="80" t="s">
        <v>424</v>
      </c>
      <c r="I83" s="80" t="s">
        <v>169</v>
      </c>
      <c r="J83" s="80"/>
      <c r="K83" s="87">
        <v>6.32</v>
      </c>
      <c r="L83" s="93" t="s">
        <v>173</v>
      </c>
      <c r="M83" s="94">
        <v>1.9599999999999999E-2</v>
      </c>
      <c r="N83" s="94">
        <v>1.4599999999999997E-2</v>
      </c>
      <c r="O83" s="87">
        <v>338172</v>
      </c>
      <c r="P83" s="89">
        <v>103.5</v>
      </c>
      <c r="Q83" s="80"/>
      <c r="R83" s="87">
        <v>350.00803000000002</v>
      </c>
      <c r="S83" s="88">
        <v>4.4628086085758478E-4</v>
      </c>
      <c r="T83" s="88">
        <v>2.4865615298753111E-3</v>
      </c>
      <c r="U83" s="88">
        <f>R83/'סכום נכסי הקרן'!$C$42</f>
        <v>9.5974848141615126E-5</v>
      </c>
    </row>
    <row r="84" spans="2:21" s="134" customFormat="1">
      <c r="B84" s="86" t="s">
        <v>475</v>
      </c>
      <c r="C84" s="80" t="s">
        <v>476</v>
      </c>
      <c r="D84" s="93" t="s">
        <v>129</v>
      </c>
      <c r="E84" s="93" t="s">
        <v>300</v>
      </c>
      <c r="F84" s="80" t="s">
        <v>474</v>
      </c>
      <c r="G84" s="93" t="s">
        <v>336</v>
      </c>
      <c r="H84" s="80" t="s">
        <v>424</v>
      </c>
      <c r="I84" s="80" t="s">
        <v>169</v>
      </c>
      <c r="J84" s="80"/>
      <c r="K84" s="87">
        <v>4.4700000000000006</v>
      </c>
      <c r="L84" s="93" t="s">
        <v>173</v>
      </c>
      <c r="M84" s="94">
        <v>2.75E-2</v>
      </c>
      <c r="N84" s="94">
        <v>7.5999999999999991E-3</v>
      </c>
      <c r="O84" s="87">
        <v>0.41</v>
      </c>
      <c r="P84" s="89">
        <v>108.23</v>
      </c>
      <c r="Q84" s="80"/>
      <c r="R84" s="87">
        <v>4.4000000000000002E-4</v>
      </c>
      <c r="S84" s="88">
        <v>8.608894600715478E-10</v>
      </c>
      <c r="T84" s="88">
        <v>3.1258913492502926E-9</v>
      </c>
      <c r="U84" s="88">
        <f>R84/'סכום נכסי הקרן'!$C$42</f>
        <v>1.2065132672044882E-10</v>
      </c>
    </row>
    <row r="85" spans="2:21" s="134" customFormat="1">
      <c r="B85" s="86" t="s">
        <v>477</v>
      </c>
      <c r="C85" s="80" t="s">
        <v>478</v>
      </c>
      <c r="D85" s="93" t="s">
        <v>129</v>
      </c>
      <c r="E85" s="93" t="s">
        <v>300</v>
      </c>
      <c r="F85" s="80" t="s">
        <v>479</v>
      </c>
      <c r="G85" s="93" t="s">
        <v>480</v>
      </c>
      <c r="H85" s="80" t="s">
        <v>424</v>
      </c>
      <c r="I85" s="80" t="s">
        <v>304</v>
      </c>
      <c r="J85" s="80"/>
      <c r="K85" s="87">
        <v>5.4000000000000012</v>
      </c>
      <c r="L85" s="93" t="s">
        <v>173</v>
      </c>
      <c r="M85" s="94">
        <v>1.9400000000000001E-2</v>
      </c>
      <c r="N85" s="94">
        <v>7.6E-3</v>
      </c>
      <c r="O85" s="87">
        <v>1905793.63</v>
      </c>
      <c r="P85" s="89">
        <v>106.71</v>
      </c>
      <c r="Q85" s="80"/>
      <c r="R85" s="87">
        <v>2033.67229</v>
      </c>
      <c r="S85" s="88">
        <v>2.8770557592992939E-3</v>
      </c>
      <c r="T85" s="88">
        <v>1.4447815042093253E-2</v>
      </c>
      <c r="U85" s="88">
        <f>R85/'סכום נכסי הקרן'!$C$42</f>
        <v>5.5764831796162122E-4</v>
      </c>
    </row>
    <row r="86" spans="2:21" s="134" customFormat="1">
      <c r="B86" s="86" t="s">
        <v>481</v>
      </c>
      <c r="C86" s="80" t="s">
        <v>482</v>
      </c>
      <c r="D86" s="93" t="s">
        <v>129</v>
      </c>
      <c r="E86" s="93" t="s">
        <v>300</v>
      </c>
      <c r="F86" s="80" t="s">
        <v>410</v>
      </c>
      <c r="G86" s="93" t="s">
        <v>381</v>
      </c>
      <c r="H86" s="80" t="s">
        <v>424</v>
      </c>
      <c r="I86" s="80" t="s">
        <v>169</v>
      </c>
      <c r="J86" s="80"/>
      <c r="K86" s="87">
        <v>1.4799999999999998</v>
      </c>
      <c r="L86" s="93" t="s">
        <v>173</v>
      </c>
      <c r="M86" s="94">
        <v>3.6000000000000004E-2</v>
      </c>
      <c r="N86" s="94">
        <v>-1.7000000000000001E-3</v>
      </c>
      <c r="O86" s="87">
        <v>1608384</v>
      </c>
      <c r="P86" s="89">
        <v>111.3</v>
      </c>
      <c r="Q86" s="87">
        <v>30.493839999999999</v>
      </c>
      <c r="R86" s="87">
        <v>1820.6252400000001</v>
      </c>
      <c r="S86" s="88">
        <v>3.8876899872374985E-3</v>
      </c>
      <c r="T86" s="88">
        <v>1.2934265199869857E-2</v>
      </c>
      <c r="U86" s="88">
        <f>R86/'סכום נכסי הקרן'!$C$42</f>
        <v>4.9922920606076265E-4</v>
      </c>
    </row>
    <row r="87" spans="2:21" s="134" customFormat="1">
      <c r="B87" s="86" t="s">
        <v>483</v>
      </c>
      <c r="C87" s="80" t="s">
        <v>484</v>
      </c>
      <c r="D87" s="93" t="s">
        <v>129</v>
      </c>
      <c r="E87" s="93" t="s">
        <v>300</v>
      </c>
      <c r="F87" s="80" t="s">
        <v>410</v>
      </c>
      <c r="G87" s="93" t="s">
        <v>381</v>
      </c>
      <c r="H87" s="80" t="s">
        <v>424</v>
      </c>
      <c r="I87" s="80" t="s">
        <v>169</v>
      </c>
      <c r="J87" s="80"/>
      <c r="K87" s="87">
        <v>7.8299999999999992</v>
      </c>
      <c r="L87" s="93" t="s">
        <v>173</v>
      </c>
      <c r="M87" s="94">
        <v>2.2499999999999999E-2</v>
      </c>
      <c r="N87" s="94">
        <v>1.21E-2</v>
      </c>
      <c r="O87" s="87">
        <v>364518</v>
      </c>
      <c r="P87" s="89">
        <v>109.54</v>
      </c>
      <c r="Q87" s="80"/>
      <c r="R87" s="87">
        <v>399.29300999999998</v>
      </c>
      <c r="S87" s="88">
        <v>8.9098905864468049E-4</v>
      </c>
      <c r="T87" s="88">
        <v>2.8366967403979783E-3</v>
      </c>
      <c r="U87" s="88">
        <f>R87/'סכום נכסי הקרן'!$C$42</f>
        <v>1.0948916228795781E-4</v>
      </c>
    </row>
    <row r="88" spans="2:21" s="134" customFormat="1">
      <c r="B88" s="86" t="s">
        <v>485</v>
      </c>
      <c r="C88" s="80" t="s">
        <v>486</v>
      </c>
      <c r="D88" s="93" t="s">
        <v>129</v>
      </c>
      <c r="E88" s="93" t="s">
        <v>300</v>
      </c>
      <c r="F88" s="80" t="s">
        <v>487</v>
      </c>
      <c r="G88" s="93" t="s">
        <v>308</v>
      </c>
      <c r="H88" s="80" t="s">
        <v>488</v>
      </c>
      <c r="I88" s="80" t="s">
        <v>169</v>
      </c>
      <c r="J88" s="80"/>
      <c r="K88" s="87">
        <v>2.17</v>
      </c>
      <c r="L88" s="93" t="s">
        <v>173</v>
      </c>
      <c r="M88" s="94">
        <v>4.1500000000000002E-2</v>
      </c>
      <c r="N88" s="94">
        <v>8.9999999999999998E-4</v>
      </c>
      <c r="O88" s="87">
        <v>500</v>
      </c>
      <c r="P88" s="89">
        <v>114.97</v>
      </c>
      <c r="Q88" s="80"/>
      <c r="R88" s="87">
        <v>0.57484000000000002</v>
      </c>
      <c r="S88" s="88">
        <v>1.661709234118214E-6</v>
      </c>
      <c r="T88" s="88">
        <v>4.0838349618250862E-6</v>
      </c>
      <c r="U88" s="88">
        <f>R88/'סכום נכסי הקרן'!$C$42</f>
        <v>1.5762547420905182E-7</v>
      </c>
    </row>
    <row r="89" spans="2:21" s="134" customFormat="1">
      <c r="B89" s="86" t="s">
        <v>489</v>
      </c>
      <c r="C89" s="80" t="s">
        <v>490</v>
      </c>
      <c r="D89" s="93" t="s">
        <v>129</v>
      </c>
      <c r="E89" s="93" t="s">
        <v>300</v>
      </c>
      <c r="F89" s="80" t="s">
        <v>491</v>
      </c>
      <c r="G89" s="93" t="s">
        <v>336</v>
      </c>
      <c r="H89" s="80" t="s">
        <v>488</v>
      </c>
      <c r="I89" s="80" t="s">
        <v>169</v>
      </c>
      <c r="J89" s="80"/>
      <c r="K89" s="87">
        <v>3.2700000000000005</v>
      </c>
      <c r="L89" s="93" t="s">
        <v>173</v>
      </c>
      <c r="M89" s="94">
        <v>2.8500000000000001E-2</v>
      </c>
      <c r="N89" s="94">
        <v>6.4000000000000003E-3</v>
      </c>
      <c r="O89" s="87">
        <v>0.54</v>
      </c>
      <c r="P89" s="89">
        <v>107.66</v>
      </c>
      <c r="Q89" s="80"/>
      <c r="R89" s="87">
        <v>5.8E-4</v>
      </c>
      <c r="S89" s="88">
        <v>1.1037085988557301E-9</v>
      </c>
      <c r="T89" s="88">
        <v>4.1204931421935672E-9</v>
      </c>
      <c r="U89" s="88">
        <f>R89/'סכום נכסי הקרן'!$C$42</f>
        <v>1.590403852224098E-10</v>
      </c>
    </row>
    <row r="90" spans="2:21" s="134" customFormat="1">
      <c r="B90" s="86" t="s">
        <v>492</v>
      </c>
      <c r="C90" s="80" t="s">
        <v>493</v>
      </c>
      <c r="D90" s="93" t="s">
        <v>129</v>
      </c>
      <c r="E90" s="93" t="s">
        <v>300</v>
      </c>
      <c r="F90" s="80" t="s">
        <v>491</v>
      </c>
      <c r="G90" s="93" t="s">
        <v>336</v>
      </c>
      <c r="H90" s="80" t="s">
        <v>488</v>
      </c>
      <c r="I90" s="80" t="s">
        <v>169</v>
      </c>
      <c r="J90" s="80"/>
      <c r="K90" s="87">
        <v>0.99</v>
      </c>
      <c r="L90" s="93" t="s">
        <v>173</v>
      </c>
      <c r="M90" s="94">
        <v>4.8499999999999995E-2</v>
      </c>
      <c r="N90" s="94">
        <v>1E-4</v>
      </c>
      <c r="O90" s="87">
        <v>0.33</v>
      </c>
      <c r="P90" s="89">
        <v>125.7</v>
      </c>
      <c r="Q90" s="80"/>
      <c r="R90" s="87">
        <v>4.1999999999999996E-4</v>
      </c>
      <c r="S90" s="88">
        <v>2.6350957074346824E-9</v>
      </c>
      <c r="T90" s="88">
        <v>2.9838053788298243E-9</v>
      </c>
      <c r="U90" s="88">
        <f>R90/'סכום נכסי הקרן'!$C$42</f>
        <v>1.1516717550588295E-10</v>
      </c>
    </row>
    <row r="91" spans="2:21" s="134" customFormat="1">
      <c r="B91" s="86" t="s">
        <v>494</v>
      </c>
      <c r="C91" s="80" t="s">
        <v>495</v>
      </c>
      <c r="D91" s="93" t="s">
        <v>129</v>
      </c>
      <c r="E91" s="93" t="s">
        <v>300</v>
      </c>
      <c r="F91" s="80" t="s">
        <v>491</v>
      </c>
      <c r="G91" s="93" t="s">
        <v>336</v>
      </c>
      <c r="H91" s="80" t="s">
        <v>488</v>
      </c>
      <c r="I91" s="80" t="s">
        <v>169</v>
      </c>
      <c r="J91" s="80"/>
      <c r="K91" s="87">
        <v>1.68</v>
      </c>
      <c r="L91" s="93" t="s">
        <v>173</v>
      </c>
      <c r="M91" s="94">
        <v>3.7699999999999997E-2</v>
      </c>
      <c r="N91" s="94">
        <v>2.9999999999999997E-4</v>
      </c>
      <c r="O91" s="87">
        <v>0.9</v>
      </c>
      <c r="P91" s="89">
        <v>115.58</v>
      </c>
      <c r="Q91" s="80"/>
      <c r="R91" s="87">
        <v>1.0400000000000001E-3</v>
      </c>
      <c r="S91" s="88">
        <v>2.4812931518418111E-9</v>
      </c>
      <c r="T91" s="88">
        <v>7.3884704618643284E-9</v>
      </c>
      <c r="U91" s="88">
        <f>R91/'סכום נכסי הקרן'!$C$42</f>
        <v>2.851758631574245E-10</v>
      </c>
    </row>
    <row r="92" spans="2:21" s="134" customFormat="1">
      <c r="B92" s="86" t="s">
        <v>496</v>
      </c>
      <c r="C92" s="80" t="s">
        <v>497</v>
      </c>
      <c r="D92" s="93" t="s">
        <v>129</v>
      </c>
      <c r="E92" s="93" t="s">
        <v>300</v>
      </c>
      <c r="F92" s="80" t="s">
        <v>491</v>
      </c>
      <c r="G92" s="93" t="s">
        <v>336</v>
      </c>
      <c r="H92" s="80" t="s">
        <v>488</v>
      </c>
      <c r="I92" s="80" t="s">
        <v>169</v>
      </c>
      <c r="J92" s="80"/>
      <c r="K92" s="87">
        <v>5.12</v>
      </c>
      <c r="L92" s="93" t="s">
        <v>173</v>
      </c>
      <c r="M92" s="94">
        <v>2.5000000000000001E-2</v>
      </c>
      <c r="N92" s="94">
        <v>1.1899999999999999E-2</v>
      </c>
      <c r="O92" s="87">
        <v>1137115.73</v>
      </c>
      <c r="P92" s="89">
        <v>106.79</v>
      </c>
      <c r="Q92" s="80"/>
      <c r="R92" s="87">
        <v>1214.3258500000002</v>
      </c>
      <c r="S92" s="88">
        <v>2.351950298175952E-3</v>
      </c>
      <c r="T92" s="88">
        <v>8.626933340195474E-3</v>
      </c>
      <c r="U92" s="88">
        <f>R92/'סכום נכסי הקרן'!$C$42</f>
        <v>3.3297732925781077E-4</v>
      </c>
    </row>
    <row r="93" spans="2:21" s="134" customFormat="1">
      <c r="B93" s="86" t="s">
        <v>498</v>
      </c>
      <c r="C93" s="80" t="s">
        <v>499</v>
      </c>
      <c r="D93" s="93" t="s">
        <v>129</v>
      </c>
      <c r="E93" s="93" t="s">
        <v>300</v>
      </c>
      <c r="F93" s="80" t="s">
        <v>491</v>
      </c>
      <c r="G93" s="93" t="s">
        <v>336</v>
      </c>
      <c r="H93" s="80" t="s">
        <v>488</v>
      </c>
      <c r="I93" s="80" t="s">
        <v>169</v>
      </c>
      <c r="J93" s="80"/>
      <c r="K93" s="87">
        <v>5.85</v>
      </c>
      <c r="L93" s="93" t="s">
        <v>173</v>
      </c>
      <c r="M93" s="94">
        <v>1.34E-2</v>
      </c>
      <c r="N93" s="94">
        <v>1.2100000000000001E-2</v>
      </c>
      <c r="O93" s="87">
        <v>432680.35</v>
      </c>
      <c r="P93" s="89">
        <v>101.21</v>
      </c>
      <c r="Q93" s="80"/>
      <c r="R93" s="87">
        <v>437.91576000000003</v>
      </c>
      <c r="S93" s="88">
        <v>1.1972844731273247E-3</v>
      </c>
      <c r="T93" s="88">
        <v>3.1110842861008349E-3</v>
      </c>
      <c r="U93" s="88">
        <f>R93/'סכום נכסי הקרן'!$C$42</f>
        <v>1.2007981235407649E-4</v>
      </c>
    </row>
    <row r="94" spans="2:21" s="134" customFormat="1">
      <c r="B94" s="86" t="s">
        <v>500</v>
      </c>
      <c r="C94" s="80" t="s">
        <v>501</v>
      </c>
      <c r="D94" s="93" t="s">
        <v>129</v>
      </c>
      <c r="E94" s="93" t="s">
        <v>300</v>
      </c>
      <c r="F94" s="80" t="s">
        <v>491</v>
      </c>
      <c r="G94" s="93" t="s">
        <v>336</v>
      </c>
      <c r="H94" s="80" t="s">
        <v>488</v>
      </c>
      <c r="I94" s="80" t="s">
        <v>169</v>
      </c>
      <c r="J94" s="80"/>
      <c r="K94" s="87">
        <v>6.12</v>
      </c>
      <c r="L94" s="93" t="s">
        <v>173</v>
      </c>
      <c r="M94" s="94">
        <v>1.95E-2</v>
      </c>
      <c r="N94" s="94">
        <v>1.6800000000000002E-2</v>
      </c>
      <c r="O94" s="87">
        <v>104684</v>
      </c>
      <c r="P94" s="89">
        <v>101.94</v>
      </c>
      <c r="Q94" s="80"/>
      <c r="R94" s="87">
        <v>106.71486999999999</v>
      </c>
      <c r="S94" s="88">
        <v>1.6071924795846147E-4</v>
      </c>
      <c r="T94" s="88">
        <v>7.5813429311220339E-4</v>
      </c>
      <c r="U94" s="88">
        <f>R94/'סכום נכסי הקרן'!$C$42</f>
        <v>2.9262024196136867E-5</v>
      </c>
    </row>
    <row r="95" spans="2:21" s="134" customFormat="1">
      <c r="B95" s="86" t="s">
        <v>502</v>
      </c>
      <c r="C95" s="80" t="s">
        <v>503</v>
      </c>
      <c r="D95" s="93" t="s">
        <v>129</v>
      </c>
      <c r="E95" s="93" t="s">
        <v>300</v>
      </c>
      <c r="F95" s="80" t="s">
        <v>327</v>
      </c>
      <c r="G95" s="93" t="s">
        <v>308</v>
      </c>
      <c r="H95" s="80" t="s">
        <v>488</v>
      </c>
      <c r="I95" s="80" t="s">
        <v>169</v>
      </c>
      <c r="J95" s="80"/>
      <c r="K95" s="87">
        <v>3.09</v>
      </c>
      <c r="L95" s="93" t="s">
        <v>173</v>
      </c>
      <c r="M95" s="94">
        <v>2.7999999999999997E-2</v>
      </c>
      <c r="N95" s="94">
        <v>8.199999999999999E-3</v>
      </c>
      <c r="O95" s="87">
        <f>2950000/50000</f>
        <v>59</v>
      </c>
      <c r="P95" s="89">
        <v>5427449</v>
      </c>
      <c r="Q95" s="80"/>
      <c r="R95" s="87">
        <v>3202.1950200000001</v>
      </c>
      <c r="S95" s="88">
        <f>16678.9167184938%/50000</f>
        <v>3.3357833436987601E-3</v>
      </c>
      <c r="T95" s="88">
        <v>2.2749349344614471E-2</v>
      </c>
      <c r="U95" s="88">
        <f>R95/'סכום נכסי הקרן'!$C$42</f>
        <v>8.7806608541048667E-4</v>
      </c>
    </row>
    <row r="96" spans="2:21" s="134" customFormat="1">
      <c r="B96" s="86" t="s">
        <v>504</v>
      </c>
      <c r="C96" s="80" t="s">
        <v>505</v>
      </c>
      <c r="D96" s="93" t="s">
        <v>129</v>
      </c>
      <c r="E96" s="93" t="s">
        <v>300</v>
      </c>
      <c r="F96" s="80" t="s">
        <v>327</v>
      </c>
      <c r="G96" s="93" t="s">
        <v>308</v>
      </c>
      <c r="H96" s="80" t="s">
        <v>488</v>
      </c>
      <c r="I96" s="80" t="s">
        <v>169</v>
      </c>
      <c r="J96" s="80"/>
      <c r="K96" s="87">
        <v>4.3699999999999992</v>
      </c>
      <c r="L96" s="93" t="s">
        <v>173</v>
      </c>
      <c r="M96" s="94">
        <v>1.49E-2</v>
      </c>
      <c r="N96" s="94">
        <v>1.0499999999999999E-2</v>
      </c>
      <c r="O96" s="87">
        <f>200000/50000</f>
        <v>4</v>
      </c>
      <c r="P96" s="89">
        <v>5124250</v>
      </c>
      <c r="Q96" s="80"/>
      <c r="R96" s="87">
        <v>204.96998000000002</v>
      </c>
      <c r="S96" s="88">
        <f>3306.87830687831%/50000</f>
        <v>6.6137566137566199E-4</v>
      </c>
      <c r="T96" s="88">
        <v>1.4561679257681943E-3</v>
      </c>
      <c r="U96" s="88">
        <f>R96/'סכום נכסי הקרן'!$C$42</f>
        <v>5.6204318238326959E-5</v>
      </c>
    </row>
    <row r="97" spans="2:21" s="134" customFormat="1">
      <c r="B97" s="86" t="s">
        <v>506</v>
      </c>
      <c r="C97" s="80" t="s">
        <v>507</v>
      </c>
      <c r="D97" s="93" t="s">
        <v>129</v>
      </c>
      <c r="E97" s="93" t="s">
        <v>300</v>
      </c>
      <c r="F97" s="80" t="s">
        <v>370</v>
      </c>
      <c r="G97" s="93" t="s">
        <v>308</v>
      </c>
      <c r="H97" s="80" t="s">
        <v>488</v>
      </c>
      <c r="I97" s="80" t="s">
        <v>304</v>
      </c>
      <c r="J97" s="80"/>
      <c r="K97" s="87">
        <v>1.93</v>
      </c>
      <c r="L97" s="93" t="s">
        <v>173</v>
      </c>
      <c r="M97" s="94">
        <v>6.4000000000000001E-2</v>
      </c>
      <c r="N97" s="94">
        <v>2.2000000000000001E-3</v>
      </c>
      <c r="O97" s="87">
        <v>786204</v>
      </c>
      <c r="P97" s="89">
        <v>127.5</v>
      </c>
      <c r="Q97" s="80"/>
      <c r="R97" s="87">
        <v>1002.41012</v>
      </c>
      <c r="S97" s="88">
        <v>6.279682471092801E-4</v>
      </c>
      <c r="T97" s="88">
        <v>7.1214207329748803E-3</v>
      </c>
      <c r="U97" s="88">
        <f>R97/'סכום נכסי הקרן'!$C$42</f>
        <v>2.7486843385455525E-4</v>
      </c>
    </row>
    <row r="98" spans="2:21" s="134" customFormat="1">
      <c r="B98" s="86" t="s">
        <v>508</v>
      </c>
      <c r="C98" s="80" t="s">
        <v>509</v>
      </c>
      <c r="D98" s="93" t="s">
        <v>129</v>
      </c>
      <c r="E98" s="93" t="s">
        <v>300</v>
      </c>
      <c r="F98" s="80" t="s">
        <v>510</v>
      </c>
      <c r="G98" s="93" t="s">
        <v>336</v>
      </c>
      <c r="H98" s="80" t="s">
        <v>488</v>
      </c>
      <c r="I98" s="80" t="s">
        <v>169</v>
      </c>
      <c r="J98" s="80"/>
      <c r="K98" s="87">
        <v>6.38</v>
      </c>
      <c r="L98" s="93" t="s">
        <v>173</v>
      </c>
      <c r="M98" s="94">
        <v>1.5800000000000002E-2</v>
      </c>
      <c r="N98" s="94">
        <v>1.14E-2</v>
      </c>
      <c r="O98" s="87">
        <v>1353960.9</v>
      </c>
      <c r="P98" s="89">
        <v>103.22</v>
      </c>
      <c r="Q98" s="80"/>
      <c r="R98" s="87">
        <v>1397.5584199999998</v>
      </c>
      <c r="S98" s="88">
        <v>3.1730830884317391E-3</v>
      </c>
      <c r="T98" s="88">
        <v>9.9286722162497867E-3</v>
      </c>
      <c r="U98" s="88">
        <f>R98/'סכום נכסי הקרן'!$C$42</f>
        <v>3.8322108532348688E-4</v>
      </c>
    </row>
    <row r="99" spans="2:21" s="134" customFormat="1">
      <c r="B99" s="86" t="s">
        <v>511</v>
      </c>
      <c r="C99" s="80" t="s">
        <v>512</v>
      </c>
      <c r="D99" s="93" t="s">
        <v>129</v>
      </c>
      <c r="E99" s="93" t="s">
        <v>300</v>
      </c>
      <c r="F99" s="80" t="s">
        <v>510</v>
      </c>
      <c r="G99" s="93" t="s">
        <v>336</v>
      </c>
      <c r="H99" s="80" t="s">
        <v>488</v>
      </c>
      <c r="I99" s="80" t="s">
        <v>169</v>
      </c>
      <c r="J99" s="80"/>
      <c r="K99" s="87">
        <v>7.6599999999999993</v>
      </c>
      <c r="L99" s="93" t="s">
        <v>173</v>
      </c>
      <c r="M99" s="94">
        <v>2.4E-2</v>
      </c>
      <c r="N99" s="94">
        <v>1.66E-2</v>
      </c>
      <c r="O99" s="87">
        <v>449866</v>
      </c>
      <c r="P99" s="89">
        <v>105.9</v>
      </c>
      <c r="Q99" s="80"/>
      <c r="R99" s="87">
        <v>476.40809000000002</v>
      </c>
      <c r="S99" s="88">
        <v>1.152354228340251E-3</v>
      </c>
      <c r="T99" s="88">
        <v>3.3845452891905791E-3</v>
      </c>
      <c r="U99" s="88">
        <f>R99/'סכום נכסי הקרן'!$C$42</f>
        <v>1.3063470027012498E-4</v>
      </c>
    </row>
    <row r="100" spans="2:21" s="134" customFormat="1">
      <c r="B100" s="86" t="s">
        <v>513</v>
      </c>
      <c r="C100" s="80" t="s">
        <v>514</v>
      </c>
      <c r="D100" s="93" t="s">
        <v>129</v>
      </c>
      <c r="E100" s="93" t="s">
        <v>300</v>
      </c>
      <c r="F100" s="80" t="s">
        <v>515</v>
      </c>
      <c r="G100" s="93" t="s">
        <v>336</v>
      </c>
      <c r="H100" s="80" t="s">
        <v>488</v>
      </c>
      <c r="I100" s="80" t="s">
        <v>304</v>
      </c>
      <c r="J100" s="80"/>
      <c r="K100" s="87">
        <v>5.3199999999999994</v>
      </c>
      <c r="L100" s="93" t="s">
        <v>173</v>
      </c>
      <c r="M100" s="94">
        <v>2.8500000000000001E-2</v>
      </c>
      <c r="N100" s="94">
        <v>1.1200000000000002E-2</v>
      </c>
      <c r="O100" s="87">
        <v>1947983</v>
      </c>
      <c r="P100" s="89">
        <v>111.7</v>
      </c>
      <c r="Q100" s="80"/>
      <c r="R100" s="87">
        <v>2175.8969400000001</v>
      </c>
      <c r="S100" s="88">
        <v>2.8520980966325036E-3</v>
      </c>
      <c r="T100" s="88">
        <v>1.5458221412741323E-2</v>
      </c>
      <c r="U100" s="88">
        <f>R100/'סכום נכסי הקרן'!$C$42</f>
        <v>5.9664739231355649E-4</v>
      </c>
    </row>
    <row r="101" spans="2:21" s="134" customFormat="1">
      <c r="B101" s="86" t="s">
        <v>516</v>
      </c>
      <c r="C101" s="80" t="s">
        <v>517</v>
      </c>
      <c r="D101" s="93" t="s">
        <v>129</v>
      </c>
      <c r="E101" s="93" t="s">
        <v>300</v>
      </c>
      <c r="F101" s="80" t="s">
        <v>518</v>
      </c>
      <c r="G101" s="93" t="s">
        <v>336</v>
      </c>
      <c r="H101" s="80" t="s">
        <v>488</v>
      </c>
      <c r="I101" s="80" t="s">
        <v>169</v>
      </c>
      <c r="J101" s="80"/>
      <c r="K101" s="87">
        <v>3.07</v>
      </c>
      <c r="L101" s="93" t="s">
        <v>173</v>
      </c>
      <c r="M101" s="94">
        <v>4.9500000000000002E-2</v>
      </c>
      <c r="N101" s="94">
        <v>9.5999999999999992E-3</v>
      </c>
      <c r="O101" s="87">
        <v>1459.2</v>
      </c>
      <c r="P101" s="89">
        <v>114.6</v>
      </c>
      <c r="Q101" s="80"/>
      <c r="R101" s="87">
        <v>1.67225</v>
      </c>
      <c r="S101" s="88">
        <v>1.9666026264282661E-6</v>
      </c>
      <c r="T101" s="88">
        <v>1.1880163201781367E-5</v>
      </c>
      <c r="U101" s="88">
        <f>R101/'סכום נכסי הקרן'!$C$42</f>
        <v>4.5854359342788757E-7</v>
      </c>
    </row>
    <row r="102" spans="2:21" s="134" customFormat="1">
      <c r="B102" s="86" t="s">
        <v>519</v>
      </c>
      <c r="C102" s="80" t="s">
        <v>520</v>
      </c>
      <c r="D102" s="93" t="s">
        <v>129</v>
      </c>
      <c r="E102" s="93" t="s">
        <v>300</v>
      </c>
      <c r="F102" s="80" t="s">
        <v>521</v>
      </c>
      <c r="G102" s="93" t="s">
        <v>361</v>
      </c>
      <c r="H102" s="80" t="s">
        <v>488</v>
      </c>
      <c r="I102" s="80" t="s">
        <v>304</v>
      </c>
      <c r="J102" s="80"/>
      <c r="K102" s="87">
        <v>1.24</v>
      </c>
      <c r="L102" s="93" t="s">
        <v>173</v>
      </c>
      <c r="M102" s="94">
        <v>4.5999999999999999E-2</v>
      </c>
      <c r="N102" s="94">
        <v>-2.9999999999999997E-4</v>
      </c>
      <c r="O102" s="87">
        <v>0.13</v>
      </c>
      <c r="P102" s="89">
        <v>109.12</v>
      </c>
      <c r="Q102" s="80"/>
      <c r="R102" s="87">
        <v>1.4000000000000001E-4</v>
      </c>
      <c r="S102" s="88">
        <v>3.0311424235895627E-10</v>
      </c>
      <c r="T102" s="88">
        <v>9.9460179294327485E-10</v>
      </c>
      <c r="U102" s="88">
        <f>R102/'סכום נכסי הקרן'!$C$42</f>
        <v>3.8389058501960992E-11</v>
      </c>
    </row>
    <row r="103" spans="2:21" s="134" customFormat="1">
      <c r="B103" s="86" t="s">
        <v>522</v>
      </c>
      <c r="C103" s="80" t="s">
        <v>523</v>
      </c>
      <c r="D103" s="93" t="s">
        <v>129</v>
      </c>
      <c r="E103" s="93" t="s">
        <v>300</v>
      </c>
      <c r="F103" s="80" t="s">
        <v>521</v>
      </c>
      <c r="G103" s="93" t="s">
        <v>361</v>
      </c>
      <c r="H103" s="80" t="s">
        <v>488</v>
      </c>
      <c r="I103" s="80" t="s">
        <v>304</v>
      </c>
      <c r="J103" s="80"/>
      <c r="K103" s="87">
        <v>3.4099999999999997</v>
      </c>
      <c r="L103" s="93" t="s">
        <v>173</v>
      </c>
      <c r="M103" s="94">
        <v>1.9799999999999998E-2</v>
      </c>
      <c r="N103" s="94">
        <v>5.8999999999999999E-3</v>
      </c>
      <c r="O103" s="87">
        <v>908182</v>
      </c>
      <c r="P103" s="89">
        <v>104.09</v>
      </c>
      <c r="Q103" s="80"/>
      <c r="R103" s="87">
        <v>945.32664</v>
      </c>
      <c r="S103" s="88">
        <v>9.5635988490249194E-4</v>
      </c>
      <c r="T103" s="88">
        <v>6.7158826504360117E-3</v>
      </c>
      <c r="U103" s="88">
        <f>R103/'סכום נכסי הקרן'!$C$42</f>
        <v>2.5921571204587298E-4</v>
      </c>
    </row>
    <row r="104" spans="2:21" s="134" customFormat="1">
      <c r="B104" s="86" t="s">
        <v>524</v>
      </c>
      <c r="C104" s="80" t="s">
        <v>525</v>
      </c>
      <c r="D104" s="93" t="s">
        <v>129</v>
      </c>
      <c r="E104" s="93" t="s">
        <v>300</v>
      </c>
      <c r="F104" s="80" t="s">
        <v>410</v>
      </c>
      <c r="G104" s="93" t="s">
        <v>381</v>
      </c>
      <c r="H104" s="80" t="s">
        <v>488</v>
      </c>
      <c r="I104" s="80" t="s">
        <v>304</v>
      </c>
      <c r="J104" s="80"/>
      <c r="K104" s="87">
        <v>0.98999999999999988</v>
      </c>
      <c r="L104" s="93" t="s">
        <v>173</v>
      </c>
      <c r="M104" s="94">
        <v>4.4999999999999998E-2</v>
      </c>
      <c r="N104" s="94">
        <v>3.9999999999999996E-4</v>
      </c>
      <c r="O104" s="87">
        <v>6935.83</v>
      </c>
      <c r="P104" s="89">
        <v>125.25</v>
      </c>
      <c r="Q104" s="80"/>
      <c r="R104" s="87">
        <v>8.6871200000000002</v>
      </c>
      <c r="S104" s="88">
        <v>1.3295669270478496E-4</v>
      </c>
      <c r="T104" s="88">
        <v>6.1715893767952729E-5</v>
      </c>
      <c r="U104" s="88">
        <f>R104/'סכום נכסי הקרן'!$C$42</f>
        <v>2.3820739849539667E-6</v>
      </c>
    </row>
    <row r="105" spans="2:21" s="134" customFormat="1">
      <c r="B105" s="86" t="s">
        <v>526</v>
      </c>
      <c r="C105" s="80" t="s">
        <v>527</v>
      </c>
      <c r="D105" s="93" t="s">
        <v>129</v>
      </c>
      <c r="E105" s="93" t="s">
        <v>300</v>
      </c>
      <c r="F105" s="80" t="s">
        <v>528</v>
      </c>
      <c r="G105" s="93" t="s">
        <v>361</v>
      </c>
      <c r="H105" s="80" t="s">
        <v>488</v>
      </c>
      <c r="I105" s="80" t="s">
        <v>304</v>
      </c>
      <c r="J105" s="80"/>
      <c r="K105" s="87">
        <v>0.75</v>
      </c>
      <c r="L105" s="93" t="s">
        <v>173</v>
      </c>
      <c r="M105" s="94">
        <v>3.3500000000000002E-2</v>
      </c>
      <c r="N105" s="94">
        <v>-3.1999999999999997E-3</v>
      </c>
      <c r="O105" s="87">
        <v>0.16</v>
      </c>
      <c r="P105" s="89">
        <v>111.84</v>
      </c>
      <c r="Q105" s="80"/>
      <c r="R105" s="87">
        <v>1.7000000000000001E-4</v>
      </c>
      <c r="S105" s="88">
        <v>8.1441535124886605E-10</v>
      </c>
      <c r="T105" s="88">
        <v>1.2077307485739766E-9</v>
      </c>
      <c r="U105" s="88">
        <f>R105/'סכום נכסי הקרן'!$C$42</f>
        <v>4.6615285323809772E-11</v>
      </c>
    </row>
    <row r="106" spans="2:21" s="134" customFormat="1">
      <c r="B106" s="86" t="s">
        <v>529</v>
      </c>
      <c r="C106" s="80" t="s">
        <v>530</v>
      </c>
      <c r="D106" s="93" t="s">
        <v>129</v>
      </c>
      <c r="E106" s="93" t="s">
        <v>300</v>
      </c>
      <c r="F106" s="80" t="s">
        <v>531</v>
      </c>
      <c r="G106" s="93" t="s">
        <v>336</v>
      </c>
      <c r="H106" s="80" t="s">
        <v>488</v>
      </c>
      <c r="I106" s="80" t="s">
        <v>169</v>
      </c>
      <c r="J106" s="80"/>
      <c r="K106" s="87">
        <v>3.57</v>
      </c>
      <c r="L106" s="93" t="s">
        <v>173</v>
      </c>
      <c r="M106" s="94">
        <v>3.3000000000000002E-2</v>
      </c>
      <c r="N106" s="94">
        <v>8.8999999999999982E-3</v>
      </c>
      <c r="O106" s="87">
        <v>1808.23</v>
      </c>
      <c r="P106" s="89">
        <v>108.47</v>
      </c>
      <c r="Q106" s="80"/>
      <c r="R106" s="87">
        <v>1.9613900000000002</v>
      </c>
      <c r="S106" s="88">
        <v>2.7875918608971268E-6</v>
      </c>
      <c r="T106" s="88">
        <v>1.3934300076150071E-5</v>
      </c>
      <c r="U106" s="88">
        <f>R106/'סכום נכסי הקרן'!$C$42</f>
        <v>5.3782796753686619E-7</v>
      </c>
    </row>
    <row r="107" spans="2:21" s="134" customFormat="1">
      <c r="B107" s="86" t="s">
        <v>532</v>
      </c>
      <c r="C107" s="80" t="s">
        <v>533</v>
      </c>
      <c r="D107" s="93" t="s">
        <v>129</v>
      </c>
      <c r="E107" s="93" t="s">
        <v>300</v>
      </c>
      <c r="F107" s="80" t="s">
        <v>531</v>
      </c>
      <c r="G107" s="93" t="s">
        <v>336</v>
      </c>
      <c r="H107" s="80" t="s">
        <v>488</v>
      </c>
      <c r="I107" s="80" t="s">
        <v>169</v>
      </c>
      <c r="J107" s="80"/>
      <c r="K107" s="87">
        <v>5.88</v>
      </c>
      <c r="L107" s="93" t="s">
        <v>173</v>
      </c>
      <c r="M107" s="94">
        <v>1.6E-2</v>
      </c>
      <c r="N107" s="94">
        <v>1.2699999999999999E-2</v>
      </c>
      <c r="O107" s="87">
        <v>97878.46</v>
      </c>
      <c r="P107" s="89">
        <v>102.72</v>
      </c>
      <c r="Q107" s="80"/>
      <c r="R107" s="87">
        <v>100.54075999999999</v>
      </c>
      <c r="S107" s="88">
        <v>7.2181741854398628E-4</v>
      </c>
      <c r="T107" s="88">
        <v>7.1427157257056772E-4</v>
      </c>
      <c r="U107" s="88">
        <f>R107/'סכום נכסי הקרן'!$C$42</f>
        <v>2.7569036553368706E-5</v>
      </c>
    </row>
    <row r="108" spans="2:21" s="134" customFormat="1">
      <c r="B108" s="86" t="s">
        <v>534</v>
      </c>
      <c r="C108" s="80" t="s">
        <v>535</v>
      </c>
      <c r="D108" s="93" t="s">
        <v>129</v>
      </c>
      <c r="E108" s="93" t="s">
        <v>300</v>
      </c>
      <c r="F108" s="80" t="s">
        <v>487</v>
      </c>
      <c r="G108" s="93" t="s">
        <v>308</v>
      </c>
      <c r="H108" s="80" t="s">
        <v>536</v>
      </c>
      <c r="I108" s="80" t="s">
        <v>169</v>
      </c>
      <c r="J108" s="80"/>
      <c r="K108" s="87">
        <v>2.3199999999999998</v>
      </c>
      <c r="L108" s="93" t="s">
        <v>173</v>
      </c>
      <c r="M108" s="94">
        <v>5.2999999999999999E-2</v>
      </c>
      <c r="N108" s="94">
        <v>1.5E-3</v>
      </c>
      <c r="O108" s="87">
        <v>3254</v>
      </c>
      <c r="P108" s="89">
        <v>121.59</v>
      </c>
      <c r="Q108" s="80"/>
      <c r="R108" s="87">
        <v>3.9565300000000003</v>
      </c>
      <c r="S108" s="88">
        <v>1.2515095805481412E-5</v>
      </c>
      <c r="T108" s="88">
        <v>2.8108370227384681E-5</v>
      </c>
      <c r="U108" s="88">
        <f>R108/'סכום נכסי הקרן'!$C$42</f>
        <v>1.0849104402483123E-6</v>
      </c>
    </row>
    <row r="109" spans="2:21" s="134" customFormat="1">
      <c r="B109" s="86" t="s">
        <v>537</v>
      </c>
      <c r="C109" s="80" t="s">
        <v>538</v>
      </c>
      <c r="D109" s="93" t="s">
        <v>129</v>
      </c>
      <c r="E109" s="93" t="s">
        <v>300</v>
      </c>
      <c r="F109" s="80" t="s">
        <v>539</v>
      </c>
      <c r="G109" s="93" t="s">
        <v>336</v>
      </c>
      <c r="H109" s="80" t="s">
        <v>536</v>
      </c>
      <c r="I109" s="80" t="s">
        <v>169</v>
      </c>
      <c r="J109" s="80"/>
      <c r="K109" s="87">
        <v>2.16</v>
      </c>
      <c r="L109" s="93" t="s">
        <v>173</v>
      </c>
      <c r="M109" s="94">
        <v>5.3499999999999999E-2</v>
      </c>
      <c r="N109" s="94">
        <v>9.700000000000002E-3</v>
      </c>
      <c r="O109" s="87">
        <v>0.7</v>
      </c>
      <c r="P109" s="89">
        <v>111.68</v>
      </c>
      <c r="Q109" s="80"/>
      <c r="R109" s="87">
        <v>7.7999999999999999E-4</v>
      </c>
      <c r="S109" s="88">
        <v>2.9795031465681443E-9</v>
      </c>
      <c r="T109" s="88">
        <v>5.5413528463982453E-9</v>
      </c>
      <c r="U109" s="88">
        <f>R109/'סכום נכסי הקרן'!$C$42</f>
        <v>2.1388189736806835E-10</v>
      </c>
    </row>
    <row r="110" spans="2:21" s="134" customFormat="1">
      <c r="B110" s="86" t="s">
        <v>540</v>
      </c>
      <c r="C110" s="80" t="s">
        <v>541</v>
      </c>
      <c r="D110" s="93" t="s">
        <v>129</v>
      </c>
      <c r="E110" s="93" t="s">
        <v>300</v>
      </c>
      <c r="F110" s="80" t="s">
        <v>542</v>
      </c>
      <c r="G110" s="93" t="s">
        <v>336</v>
      </c>
      <c r="H110" s="80" t="s">
        <v>536</v>
      </c>
      <c r="I110" s="80" t="s">
        <v>304</v>
      </c>
      <c r="J110" s="80"/>
      <c r="K110" s="87">
        <v>1.7100000000000002</v>
      </c>
      <c r="L110" s="93" t="s">
        <v>173</v>
      </c>
      <c r="M110" s="94">
        <v>4.2500000000000003E-2</v>
      </c>
      <c r="N110" s="94">
        <v>6.0999999999999987E-3</v>
      </c>
      <c r="O110" s="87">
        <v>0.63</v>
      </c>
      <c r="P110" s="89">
        <v>114.16</v>
      </c>
      <c r="Q110" s="80"/>
      <c r="R110" s="87">
        <v>7.1999999999999994E-4</v>
      </c>
      <c r="S110" s="88">
        <v>3.5076923693660197E-9</v>
      </c>
      <c r="T110" s="88">
        <v>5.1150949351368419E-9</v>
      </c>
      <c r="U110" s="88">
        <f>R110/'סכום נכסי הקרן'!$C$42</f>
        <v>1.9742944372437078E-10</v>
      </c>
    </row>
    <row r="111" spans="2:21" s="134" customFormat="1">
      <c r="B111" s="86" t="s">
        <v>543</v>
      </c>
      <c r="C111" s="80" t="s">
        <v>544</v>
      </c>
      <c r="D111" s="93" t="s">
        <v>129</v>
      </c>
      <c r="E111" s="93" t="s">
        <v>300</v>
      </c>
      <c r="F111" s="80" t="s">
        <v>542</v>
      </c>
      <c r="G111" s="93" t="s">
        <v>336</v>
      </c>
      <c r="H111" s="80" t="s">
        <v>536</v>
      </c>
      <c r="I111" s="80" t="s">
        <v>304</v>
      </c>
      <c r="J111" s="80"/>
      <c r="K111" s="87">
        <v>2.3200000000000003</v>
      </c>
      <c r="L111" s="93" t="s">
        <v>173</v>
      </c>
      <c r="M111" s="94">
        <v>4.5999999999999999E-2</v>
      </c>
      <c r="N111" s="94">
        <v>7.9000000000000008E-3</v>
      </c>
      <c r="O111" s="87">
        <v>0.69</v>
      </c>
      <c r="P111" s="89">
        <v>110.74</v>
      </c>
      <c r="Q111" s="80"/>
      <c r="R111" s="87">
        <v>7.6000000000000004E-4</v>
      </c>
      <c r="S111" s="88">
        <v>1.7588230017648641E-9</v>
      </c>
      <c r="T111" s="88">
        <v>5.3992668759777775E-9</v>
      </c>
      <c r="U111" s="88">
        <f>R111/'סכום נכסי הקרן'!$C$42</f>
        <v>2.0839774615350252E-10</v>
      </c>
    </row>
    <row r="112" spans="2:21" s="134" customFormat="1">
      <c r="B112" s="86" t="s">
        <v>545</v>
      </c>
      <c r="C112" s="80" t="s">
        <v>546</v>
      </c>
      <c r="D112" s="93" t="s">
        <v>129</v>
      </c>
      <c r="E112" s="93" t="s">
        <v>300</v>
      </c>
      <c r="F112" s="80" t="s">
        <v>547</v>
      </c>
      <c r="G112" s="93" t="s">
        <v>336</v>
      </c>
      <c r="H112" s="80" t="s">
        <v>536</v>
      </c>
      <c r="I112" s="80" t="s">
        <v>169</v>
      </c>
      <c r="J112" s="80"/>
      <c r="K112" s="87">
        <v>7.7099999999999982</v>
      </c>
      <c r="L112" s="93" t="s">
        <v>173</v>
      </c>
      <c r="M112" s="94">
        <v>1.9E-2</v>
      </c>
      <c r="N112" s="94">
        <v>1.9499999999999997E-2</v>
      </c>
      <c r="O112" s="87">
        <v>363000</v>
      </c>
      <c r="P112" s="89">
        <v>99.6</v>
      </c>
      <c r="Q112" s="80"/>
      <c r="R112" s="87">
        <v>361.54802000000001</v>
      </c>
      <c r="S112" s="88">
        <v>1.3772954924874791E-3</v>
      </c>
      <c r="T112" s="88">
        <v>2.5685450637649358E-3</v>
      </c>
      <c r="U112" s="88">
        <f>R112/'סכום נכסי הקרן'!$C$42</f>
        <v>9.913920065034401E-5</v>
      </c>
    </row>
    <row r="113" spans="2:21" s="134" customFormat="1">
      <c r="B113" s="86" t="s">
        <v>548</v>
      </c>
      <c r="C113" s="80" t="s">
        <v>549</v>
      </c>
      <c r="D113" s="93" t="s">
        <v>129</v>
      </c>
      <c r="E113" s="93" t="s">
        <v>300</v>
      </c>
      <c r="F113" s="80" t="s">
        <v>370</v>
      </c>
      <c r="G113" s="93" t="s">
        <v>308</v>
      </c>
      <c r="H113" s="80" t="s">
        <v>536</v>
      </c>
      <c r="I113" s="80" t="s">
        <v>304</v>
      </c>
      <c r="J113" s="80"/>
      <c r="K113" s="87">
        <v>3.4800000000000004</v>
      </c>
      <c r="L113" s="93" t="s">
        <v>173</v>
      </c>
      <c r="M113" s="94">
        <v>5.0999999999999997E-2</v>
      </c>
      <c r="N113" s="94">
        <v>7.4000000000000012E-3</v>
      </c>
      <c r="O113" s="87">
        <v>2118052</v>
      </c>
      <c r="P113" s="89">
        <v>138.58000000000001</v>
      </c>
      <c r="Q113" s="87">
        <v>32.237360000000002</v>
      </c>
      <c r="R113" s="87">
        <v>2967.4340099999999</v>
      </c>
      <c r="S113" s="88">
        <v>1.8462114199303702E-3</v>
      </c>
      <c r="T113" s="88">
        <v>2.1081537048477511E-2</v>
      </c>
      <c r="U113" s="88">
        <f>R113/'סכום נכסי הקרן'!$C$42</f>
        <v>8.1369284150427628E-4</v>
      </c>
    </row>
    <row r="114" spans="2:21" s="134" customFormat="1">
      <c r="B114" s="86" t="s">
        <v>550</v>
      </c>
      <c r="C114" s="80" t="s">
        <v>551</v>
      </c>
      <c r="D114" s="93" t="s">
        <v>129</v>
      </c>
      <c r="E114" s="93" t="s">
        <v>300</v>
      </c>
      <c r="F114" s="80" t="s">
        <v>552</v>
      </c>
      <c r="G114" s="93" t="s">
        <v>336</v>
      </c>
      <c r="H114" s="80" t="s">
        <v>536</v>
      </c>
      <c r="I114" s="80" t="s">
        <v>169</v>
      </c>
      <c r="J114" s="80"/>
      <c r="K114" s="87">
        <v>1.72</v>
      </c>
      <c r="L114" s="93" t="s">
        <v>173</v>
      </c>
      <c r="M114" s="94">
        <v>4.5999999999999999E-2</v>
      </c>
      <c r="N114" s="94">
        <v>2.5999999999999999E-3</v>
      </c>
      <c r="O114" s="87">
        <v>219294.04</v>
      </c>
      <c r="P114" s="89">
        <v>132.16</v>
      </c>
      <c r="Q114" s="80"/>
      <c r="R114" s="87">
        <v>289.81900000000002</v>
      </c>
      <c r="S114" s="88">
        <v>5.7089036460928786E-4</v>
      </c>
      <c r="T114" s="88">
        <v>2.0589606930644785E-3</v>
      </c>
      <c r="U114" s="88">
        <f>R114/'סכום נכסי הקרן'!$C$42</f>
        <v>7.9470561042713084E-5</v>
      </c>
    </row>
    <row r="115" spans="2:21" s="134" customFormat="1">
      <c r="B115" s="86" t="s">
        <v>553</v>
      </c>
      <c r="C115" s="80" t="s">
        <v>554</v>
      </c>
      <c r="D115" s="93" t="s">
        <v>129</v>
      </c>
      <c r="E115" s="93" t="s">
        <v>300</v>
      </c>
      <c r="F115" s="80" t="s">
        <v>555</v>
      </c>
      <c r="G115" s="93" t="s">
        <v>336</v>
      </c>
      <c r="H115" s="80" t="s">
        <v>536</v>
      </c>
      <c r="I115" s="80" t="s">
        <v>304</v>
      </c>
      <c r="J115" s="80"/>
      <c r="K115" s="87">
        <v>1.7100000000000002</v>
      </c>
      <c r="L115" s="93" t="s">
        <v>173</v>
      </c>
      <c r="M115" s="94">
        <v>5.4000000000000006E-2</v>
      </c>
      <c r="N115" s="94">
        <v>8.0000000000000004E-4</v>
      </c>
      <c r="O115" s="87">
        <v>0.86</v>
      </c>
      <c r="P115" s="89">
        <v>131.69999999999999</v>
      </c>
      <c r="Q115" s="80"/>
      <c r="R115" s="87">
        <v>1.1299999999999999E-3</v>
      </c>
      <c r="S115" s="88">
        <v>5.6269759477726602E-9</v>
      </c>
      <c r="T115" s="88">
        <v>8.0278573287564327E-9</v>
      </c>
      <c r="U115" s="88">
        <f>R115/'סכום נכסי הקרן'!$C$42</f>
        <v>3.0985454362297083E-10</v>
      </c>
    </row>
    <row r="116" spans="2:21" s="134" customFormat="1">
      <c r="B116" s="86" t="s">
        <v>556</v>
      </c>
      <c r="C116" s="80" t="s">
        <v>557</v>
      </c>
      <c r="D116" s="93" t="s">
        <v>129</v>
      </c>
      <c r="E116" s="93" t="s">
        <v>300</v>
      </c>
      <c r="F116" s="80" t="s">
        <v>515</v>
      </c>
      <c r="G116" s="93" t="s">
        <v>336</v>
      </c>
      <c r="H116" s="80" t="s">
        <v>536</v>
      </c>
      <c r="I116" s="80" t="s">
        <v>304</v>
      </c>
      <c r="J116" s="80"/>
      <c r="K116" s="87">
        <v>0.42</v>
      </c>
      <c r="L116" s="93" t="s">
        <v>173</v>
      </c>
      <c r="M116" s="94">
        <v>4.6500000000000007E-2</v>
      </c>
      <c r="N116" s="94">
        <v>7.000000000000001E-4</v>
      </c>
      <c r="O116" s="87">
        <v>0.28000000000000003</v>
      </c>
      <c r="P116" s="89">
        <v>122.95</v>
      </c>
      <c r="Q116" s="80"/>
      <c r="R116" s="87">
        <v>3.5E-4</v>
      </c>
      <c r="S116" s="88">
        <v>2.4144118172903519E-9</v>
      </c>
      <c r="T116" s="88">
        <v>2.486504482358187E-9</v>
      </c>
      <c r="U116" s="88">
        <f>R116/'סכום נכסי הקרן'!$C$42</f>
        <v>9.5972646254902473E-11</v>
      </c>
    </row>
    <row r="117" spans="2:21" s="134" customFormat="1">
      <c r="B117" s="86" t="s">
        <v>558</v>
      </c>
      <c r="C117" s="80" t="s">
        <v>559</v>
      </c>
      <c r="D117" s="93" t="s">
        <v>129</v>
      </c>
      <c r="E117" s="93" t="s">
        <v>300</v>
      </c>
      <c r="F117" s="80" t="s">
        <v>515</v>
      </c>
      <c r="G117" s="93" t="s">
        <v>336</v>
      </c>
      <c r="H117" s="80" t="s">
        <v>536</v>
      </c>
      <c r="I117" s="80" t="s">
        <v>304</v>
      </c>
      <c r="J117" s="80"/>
      <c r="K117" s="87">
        <v>7.4499999999999993</v>
      </c>
      <c r="L117" s="93" t="s">
        <v>173</v>
      </c>
      <c r="M117" s="94">
        <v>2.81E-2</v>
      </c>
      <c r="N117" s="94">
        <v>2.5699999999999997E-2</v>
      </c>
      <c r="O117" s="87">
        <v>10597</v>
      </c>
      <c r="P117" s="89">
        <v>102.56</v>
      </c>
      <c r="Q117" s="80"/>
      <c r="R117" s="87">
        <v>10.86828</v>
      </c>
      <c r="S117" s="88">
        <v>2.0241785907346601E-5</v>
      </c>
      <c r="T117" s="88">
        <v>7.7211505530068114E-5</v>
      </c>
      <c r="U117" s="88">
        <f>R117/'סכום נכסי הקרן'!$C$42</f>
        <v>2.98016454811209E-6</v>
      </c>
    </row>
    <row r="118" spans="2:21" s="134" customFormat="1">
      <c r="B118" s="86" t="s">
        <v>560</v>
      </c>
      <c r="C118" s="80" t="s">
        <v>561</v>
      </c>
      <c r="D118" s="93" t="s">
        <v>129</v>
      </c>
      <c r="E118" s="93" t="s">
        <v>300</v>
      </c>
      <c r="F118" s="80" t="s">
        <v>515</v>
      </c>
      <c r="G118" s="93" t="s">
        <v>336</v>
      </c>
      <c r="H118" s="80" t="s">
        <v>536</v>
      </c>
      <c r="I118" s="80" t="s">
        <v>304</v>
      </c>
      <c r="J118" s="80"/>
      <c r="K118" s="87">
        <v>5.35</v>
      </c>
      <c r="L118" s="93" t="s">
        <v>173</v>
      </c>
      <c r="M118" s="94">
        <v>3.7000000000000005E-2</v>
      </c>
      <c r="N118" s="94">
        <v>1.6199999999999999E-2</v>
      </c>
      <c r="O118" s="87">
        <v>505950.35</v>
      </c>
      <c r="P118" s="89">
        <v>111.2</v>
      </c>
      <c r="Q118" s="80"/>
      <c r="R118" s="87">
        <v>562.61679000000004</v>
      </c>
      <c r="S118" s="88">
        <v>7.0834726366320348E-4</v>
      </c>
      <c r="T118" s="88">
        <v>3.9969976290999279E-3</v>
      </c>
      <c r="U118" s="88">
        <f>R118/'סכום נכסי הקרן'!$C$42</f>
        <v>1.5427377761068216E-4</v>
      </c>
    </row>
    <row r="119" spans="2:21" s="134" customFormat="1">
      <c r="B119" s="86" t="s">
        <v>562</v>
      </c>
      <c r="C119" s="80" t="s">
        <v>563</v>
      </c>
      <c r="D119" s="93" t="s">
        <v>129</v>
      </c>
      <c r="E119" s="93" t="s">
        <v>300</v>
      </c>
      <c r="F119" s="80" t="s">
        <v>564</v>
      </c>
      <c r="G119" s="93" t="s">
        <v>336</v>
      </c>
      <c r="H119" s="80" t="s">
        <v>536</v>
      </c>
      <c r="I119" s="80" t="s">
        <v>169</v>
      </c>
      <c r="J119" s="80"/>
      <c r="K119" s="87">
        <v>4.5200000000000005</v>
      </c>
      <c r="L119" s="93" t="s">
        <v>173</v>
      </c>
      <c r="M119" s="94">
        <v>4.3400000000000001E-2</v>
      </c>
      <c r="N119" s="94">
        <v>2.98E-2</v>
      </c>
      <c r="O119" s="87">
        <v>105.06</v>
      </c>
      <c r="P119" s="89">
        <v>104.98</v>
      </c>
      <c r="Q119" s="87">
        <v>7.1600000000000006E-3</v>
      </c>
      <c r="R119" s="87">
        <v>0.11769</v>
      </c>
      <c r="S119" s="88">
        <v>6.5204551643634707E-8</v>
      </c>
      <c r="T119" s="88">
        <v>8.3610489293924295E-7</v>
      </c>
      <c r="U119" s="88">
        <f>R119/'סכום נכסי הקרן'!$C$42</f>
        <v>3.2271487822112779E-8</v>
      </c>
    </row>
    <row r="120" spans="2:21" s="134" customFormat="1">
      <c r="B120" s="86" t="s">
        <v>565</v>
      </c>
      <c r="C120" s="80" t="s">
        <v>566</v>
      </c>
      <c r="D120" s="93" t="s">
        <v>129</v>
      </c>
      <c r="E120" s="93" t="s">
        <v>300</v>
      </c>
      <c r="F120" s="80" t="s">
        <v>567</v>
      </c>
      <c r="G120" s="93" t="s">
        <v>336</v>
      </c>
      <c r="H120" s="80" t="s">
        <v>568</v>
      </c>
      <c r="I120" s="80" t="s">
        <v>169</v>
      </c>
      <c r="J120" s="80"/>
      <c r="K120" s="87">
        <v>1.23</v>
      </c>
      <c r="L120" s="93" t="s">
        <v>173</v>
      </c>
      <c r="M120" s="94">
        <v>5.5999999999999994E-2</v>
      </c>
      <c r="N120" s="94">
        <v>4.0000000000000001E-3</v>
      </c>
      <c r="O120" s="87">
        <v>0.78</v>
      </c>
      <c r="P120" s="89">
        <v>112.88</v>
      </c>
      <c r="Q120" s="80"/>
      <c r="R120" s="87">
        <v>8.8000000000000003E-4</v>
      </c>
      <c r="S120" s="88">
        <v>6.1603588803942632E-9</v>
      </c>
      <c r="T120" s="88">
        <v>6.2517826985005851E-9</v>
      </c>
      <c r="U120" s="88">
        <f>R120/'סכום נכסי הקרן'!$C$42</f>
        <v>2.4130265344089764E-10</v>
      </c>
    </row>
    <row r="121" spans="2:21" s="134" customFormat="1">
      <c r="B121" s="86" t="s">
        <v>569</v>
      </c>
      <c r="C121" s="80" t="s">
        <v>570</v>
      </c>
      <c r="D121" s="93" t="s">
        <v>129</v>
      </c>
      <c r="E121" s="93" t="s">
        <v>300</v>
      </c>
      <c r="F121" s="80" t="s">
        <v>571</v>
      </c>
      <c r="G121" s="93" t="s">
        <v>423</v>
      </c>
      <c r="H121" s="80" t="s">
        <v>568</v>
      </c>
      <c r="I121" s="80" t="s">
        <v>304</v>
      </c>
      <c r="J121" s="80"/>
      <c r="K121" s="87">
        <v>1.23</v>
      </c>
      <c r="L121" s="93" t="s">
        <v>173</v>
      </c>
      <c r="M121" s="94">
        <v>4.8000000000000001E-2</v>
      </c>
      <c r="N121" s="94">
        <v>4.2000000000000006E-3</v>
      </c>
      <c r="O121" s="87">
        <v>0.66</v>
      </c>
      <c r="P121" s="89">
        <v>124.35</v>
      </c>
      <c r="Q121" s="80"/>
      <c r="R121" s="87">
        <v>8.3000000000000001E-4</v>
      </c>
      <c r="S121" s="88">
        <v>1.2904145065958775E-9</v>
      </c>
      <c r="T121" s="88">
        <v>5.8965677724494148E-9</v>
      </c>
      <c r="U121" s="88">
        <f>R121/'סכום נכסי הקרן'!$C$42</f>
        <v>2.2759227540448301E-10</v>
      </c>
    </row>
    <row r="122" spans="2:21" s="134" customFormat="1">
      <c r="B122" s="86" t="s">
        <v>572</v>
      </c>
      <c r="C122" s="80" t="s">
        <v>573</v>
      </c>
      <c r="D122" s="93" t="s">
        <v>129</v>
      </c>
      <c r="E122" s="93" t="s">
        <v>300</v>
      </c>
      <c r="F122" s="80" t="s">
        <v>574</v>
      </c>
      <c r="G122" s="93" t="s">
        <v>336</v>
      </c>
      <c r="H122" s="80" t="s">
        <v>568</v>
      </c>
      <c r="I122" s="80" t="s">
        <v>304</v>
      </c>
      <c r="J122" s="80"/>
      <c r="K122" s="87">
        <v>1.6900000000000002</v>
      </c>
      <c r="L122" s="93" t="s">
        <v>173</v>
      </c>
      <c r="M122" s="94">
        <v>5.4000000000000006E-2</v>
      </c>
      <c r="N122" s="94">
        <v>2.9500000000000002E-2</v>
      </c>
      <c r="O122" s="87">
        <v>590.05999999999995</v>
      </c>
      <c r="P122" s="89">
        <v>104.86</v>
      </c>
      <c r="Q122" s="80"/>
      <c r="R122" s="87">
        <v>0.61873</v>
      </c>
      <c r="S122" s="88">
        <v>9.3660317460317455E-6</v>
      </c>
      <c r="T122" s="88">
        <v>4.3956426239128034E-6</v>
      </c>
      <c r="U122" s="88">
        <f>R122/'סכום נכסי הקרן'!$C$42</f>
        <v>1.6966044404941658E-7</v>
      </c>
    </row>
    <row r="123" spans="2:21" s="134" customFormat="1">
      <c r="B123" s="86" t="s">
        <v>575</v>
      </c>
      <c r="C123" s="80" t="s">
        <v>576</v>
      </c>
      <c r="D123" s="93" t="s">
        <v>129</v>
      </c>
      <c r="E123" s="93" t="s">
        <v>300</v>
      </c>
      <c r="F123" s="80" t="s">
        <v>574</v>
      </c>
      <c r="G123" s="93" t="s">
        <v>336</v>
      </c>
      <c r="H123" s="80" t="s">
        <v>568</v>
      </c>
      <c r="I123" s="80" t="s">
        <v>304</v>
      </c>
      <c r="J123" s="80"/>
      <c r="K123" s="87">
        <v>0.66999999999999993</v>
      </c>
      <c r="L123" s="93" t="s">
        <v>173</v>
      </c>
      <c r="M123" s="94">
        <v>6.4000000000000001E-2</v>
      </c>
      <c r="N123" s="94">
        <v>1.6899999999999998E-2</v>
      </c>
      <c r="O123" s="87">
        <v>326.11</v>
      </c>
      <c r="P123" s="89">
        <v>113.68</v>
      </c>
      <c r="Q123" s="80"/>
      <c r="R123" s="87">
        <v>0.37072000000000005</v>
      </c>
      <c r="S123" s="88">
        <v>4.7517397740916458E-6</v>
      </c>
      <c r="T123" s="88">
        <v>2.6337055477137919E-6</v>
      </c>
      <c r="U123" s="88">
        <f>R123/'סכום נכסי הקרן'!$C$42</f>
        <v>1.0165422691319271E-7</v>
      </c>
    </row>
    <row r="124" spans="2:21" s="134" customFormat="1">
      <c r="B124" s="86" t="s">
        <v>577</v>
      </c>
      <c r="C124" s="80" t="s">
        <v>578</v>
      </c>
      <c r="D124" s="93" t="s">
        <v>129</v>
      </c>
      <c r="E124" s="93" t="s">
        <v>300</v>
      </c>
      <c r="F124" s="80" t="s">
        <v>574</v>
      </c>
      <c r="G124" s="93" t="s">
        <v>336</v>
      </c>
      <c r="H124" s="80" t="s">
        <v>568</v>
      </c>
      <c r="I124" s="80" t="s">
        <v>304</v>
      </c>
      <c r="J124" s="80"/>
      <c r="K124" s="87">
        <v>2.4200000000000004</v>
      </c>
      <c r="L124" s="93" t="s">
        <v>173</v>
      </c>
      <c r="M124" s="94">
        <v>2.5000000000000001E-2</v>
      </c>
      <c r="N124" s="94">
        <v>3.8600000000000002E-2</v>
      </c>
      <c r="O124" s="87">
        <v>305634</v>
      </c>
      <c r="P124" s="89">
        <v>96.98</v>
      </c>
      <c r="Q124" s="80"/>
      <c r="R124" s="87">
        <v>296.40384999999998</v>
      </c>
      <c r="S124" s="88">
        <v>5.2312195121951221E-4</v>
      </c>
      <c r="T124" s="88">
        <v>2.1057414331806389E-3</v>
      </c>
      <c r="U124" s="88">
        <f>R124/'סכום נכסי הקרן'!$C$42</f>
        <v>8.1276176698974773E-5</v>
      </c>
    </row>
    <row r="125" spans="2:21" s="134" customFormat="1">
      <c r="B125" s="86" t="s">
        <v>579</v>
      </c>
      <c r="C125" s="80" t="s">
        <v>580</v>
      </c>
      <c r="D125" s="93" t="s">
        <v>129</v>
      </c>
      <c r="E125" s="93" t="s">
        <v>300</v>
      </c>
      <c r="F125" s="80" t="s">
        <v>581</v>
      </c>
      <c r="G125" s="93" t="s">
        <v>480</v>
      </c>
      <c r="H125" s="80" t="s">
        <v>568</v>
      </c>
      <c r="I125" s="80" t="s">
        <v>304</v>
      </c>
      <c r="J125" s="80"/>
      <c r="K125" s="87">
        <v>0.09</v>
      </c>
      <c r="L125" s="93" t="s">
        <v>173</v>
      </c>
      <c r="M125" s="94">
        <v>5.2999999999999999E-2</v>
      </c>
      <c r="N125" s="94">
        <v>5.3E-3</v>
      </c>
      <c r="O125" s="87">
        <v>0.66</v>
      </c>
      <c r="P125" s="89">
        <v>122.77</v>
      </c>
      <c r="Q125" s="80"/>
      <c r="R125" s="87">
        <v>8.1000000000000006E-4</v>
      </c>
      <c r="S125" s="88">
        <v>1.3040880136113594E-8</v>
      </c>
      <c r="T125" s="88">
        <v>5.7544818020289478E-9</v>
      </c>
      <c r="U125" s="88">
        <f>R125/'סכום נכסי הקרן'!$C$42</f>
        <v>2.2210812418991715E-10</v>
      </c>
    </row>
    <row r="126" spans="2:21" s="134" customFormat="1">
      <c r="B126" s="86" t="s">
        <v>582</v>
      </c>
      <c r="C126" s="80" t="s">
        <v>583</v>
      </c>
      <c r="D126" s="93" t="s">
        <v>129</v>
      </c>
      <c r="E126" s="93" t="s">
        <v>300</v>
      </c>
      <c r="F126" s="80" t="s">
        <v>581</v>
      </c>
      <c r="G126" s="93" t="s">
        <v>480</v>
      </c>
      <c r="H126" s="80" t="s">
        <v>568</v>
      </c>
      <c r="I126" s="80" t="s">
        <v>304</v>
      </c>
      <c r="J126" s="80"/>
      <c r="K126" s="87">
        <v>1.9299999999999997</v>
      </c>
      <c r="L126" s="93" t="s">
        <v>173</v>
      </c>
      <c r="M126" s="94">
        <v>0.05</v>
      </c>
      <c r="N126" s="94">
        <v>1.0200000000000001E-2</v>
      </c>
      <c r="O126" s="87">
        <v>288.75</v>
      </c>
      <c r="P126" s="89">
        <v>106.47</v>
      </c>
      <c r="Q126" s="80"/>
      <c r="R126" s="87">
        <v>0.30742999999999998</v>
      </c>
      <c r="S126" s="88">
        <v>1.8712120107509634E-6</v>
      </c>
      <c r="T126" s="88">
        <v>2.184074494318221E-6</v>
      </c>
      <c r="U126" s="88">
        <f>R126/'סכום נכסי הקרן'!$C$42</f>
        <v>8.4299630394699038E-8</v>
      </c>
    </row>
    <row r="127" spans="2:21" s="134" customFormat="1">
      <c r="B127" s="86" t="s">
        <v>584</v>
      </c>
      <c r="C127" s="80" t="s">
        <v>585</v>
      </c>
      <c r="D127" s="93" t="s">
        <v>129</v>
      </c>
      <c r="E127" s="93" t="s">
        <v>300</v>
      </c>
      <c r="F127" s="80" t="s">
        <v>586</v>
      </c>
      <c r="G127" s="93" t="s">
        <v>308</v>
      </c>
      <c r="H127" s="80" t="s">
        <v>568</v>
      </c>
      <c r="I127" s="80" t="s">
        <v>304</v>
      </c>
      <c r="J127" s="80"/>
      <c r="K127" s="87">
        <v>2.1999999999999997</v>
      </c>
      <c r="L127" s="93" t="s">
        <v>173</v>
      </c>
      <c r="M127" s="94">
        <v>2.4E-2</v>
      </c>
      <c r="N127" s="94">
        <v>3.8999999999999994E-3</v>
      </c>
      <c r="O127" s="87">
        <v>255226</v>
      </c>
      <c r="P127" s="89">
        <v>105.72</v>
      </c>
      <c r="Q127" s="80"/>
      <c r="R127" s="87">
        <v>269.82490000000001</v>
      </c>
      <c r="S127" s="88">
        <v>1.9549907698906939E-3</v>
      </c>
      <c r="T127" s="88">
        <v>1.9169166380052845E-3</v>
      </c>
      <c r="U127" s="88">
        <f>R127/'סכום נכסי הקרן'!$C$42</f>
        <v>7.398802765275553E-5</v>
      </c>
    </row>
    <row r="128" spans="2:21" s="134" customFormat="1">
      <c r="B128" s="86" t="s">
        <v>587</v>
      </c>
      <c r="C128" s="80" t="s">
        <v>588</v>
      </c>
      <c r="D128" s="93" t="s">
        <v>129</v>
      </c>
      <c r="E128" s="93" t="s">
        <v>300</v>
      </c>
      <c r="F128" s="80" t="s">
        <v>589</v>
      </c>
      <c r="G128" s="93" t="s">
        <v>336</v>
      </c>
      <c r="H128" s="80" t="s">
        <v>568</v>
      </c>
      <c r="I128" s="80" t="s">
        <v>169</v>
      </c>
      <c r="J128" s="80"/>
      <c r="K128" s="87">
        <v>7.45</v>
      </c>
      <c r="L128" s="93" t="s">
        <v>173</v>
      </c>
      <c r="M128" s="94">
        <v>2.6000000000000002E-2</v>
      </c>
      <c r="N128" s="94">
        <v>2.3099999999999999E-2</v>
      </c>
      <c r="O128" s="87">
        <v>1746000</v>
      </c>
      <c r="P128" s="89">
        <v>102.15</v>
      </c>
      <c r="Q128" s="80"/>
      <c r="R128" s="87">
        <v>1783.539</v>
      </c>
      <c r="S128" s="88">
        <v>2.8491702158907331E-3</v>
      </c>
      <c r="T128" s="88">
        <v>1.2670793479887539E-2</v>
      </c>
      <c r="U128" s="88">
        <f>R128/'סכום נכסי הקרן'!$C$42</f>
        <v>4.8905987865377855E-4</v>
      </c>
    </row>
    <row r="129" spans="2:21" s="134" customFormat="1">
      <c r="B129" s="86" t="s">
        <v>590</v>
      </c>
      <c r="C129" s="80" t="s">
        <v>591</v>
      </c>
      <c r="D129" s="93" t="s">
        <v>129</v>
      </c>
      <c r="E129" s="93" t="s">
        <v>300</v>
      </c>
      <c r="F129" s="80" t="s">
        <v>589</v>
      </c>
      <c r="G129" s="93" t="s">
        <v>336</v>
      </c>
      <c r="H129" s="80" t="s">
        <v>568</v>
      </c>
      <c r="I129" s="80" t="s">
        <v>169</v>
      </c>
      <c r="J129" s="80"/>
      <c r="K129" s="87">
        <v>3.8899999999999997</v>
      </c>
      <c r="L129" s="93" t="s">
        <v>173</v>
      </c>
      <c r="M129" s="94">
        <v>4.4000000000000004E-2</v>
      </c>
      <c r="N129" s="94">
        <v>1.2499999999999997E-2</v>
      </c>
      <c r="O129" s="87">
        <v>0.3</v>
      </c>
      <c r="P129" s="89">
        <v>112.5</v>
      </c>
      <c r="Q129" s="80"/>
      <c r="R129" s="87">
        <v>3.4000000000000002E-4</v>
      </c>
      <c r="S129" s="88">
        <v>1.9535447068706165E-9</v>
      </c>
      <c r="T129" s="88">
        <v>2.4154614971479531E-9</v>
      </c>
      <c r="U129" s="88">
        <f>R129/'סכום נכסי הקרן'!$C$42</f>
        <v>9.3230570647619544E-11</v>
      </c>
    </row>
    <row r="130" spans="2:21" s="134" customFormat="1">
      <c r="B130" s="86" t="s">
        <v>592</v>
      </c>
      <c r="C130" s="80" t="s">
        <v>593</v>
      </c>
      <c r="D130" s="93" t="s">
        <v>129</v>
      </c>
      <c r="E130" s="93" t="s">
        <v>300</v>
      </c>
      <c r="F130" s="80" t="s">
        <v>594</v>
      </c>
      <c r="G130" s="93" t="s">
        <v>336</v>
      </c>
      <c r="H130" s="80" t="s">
        <v>595</v>
      </c>
      <c r="I130" s="80" t="s">
        <v>304</v>
      </c>
      <c r="J130" s="80"/>
      <c r="K130" s="87">
        <v>0.27</v>
      </c>
      <c r="L130" s="93" t="s">
        <v>173</v>
      </c>
      <c r="M130" s="94">
        <v>5.3499999999999999E-2</v>
      </c>
      <c r="N130" s="94">
        <v>0.19519999999999998</v>
      </c>
      <c r="O130" s="87">
        <v>128144.95</v>
      </c>
      <c r="P130" s="89">
        <v>102.55</v>
      </c>
      <c r="Q130" s="80"/>
      <c r="R130" s="87">
        <v>131.41264999999999</v>
      </c>
      <c r="S130" s="88">
        <v>1.4836992512598452E-3</v>
      </c>
      <c r="T130" s="88">
        <v>9.3359469503876444E-4</v>
      </c>
      <c r="U130" s="88">
        <f>R130/'סכום נכסי הקרן'!$C$42</f>
        <v>3.6034342205340881E-5</v>
      </c>
    </row>
    <row r="131" spans="2:21" s="134" customFormat="1">
      <c r="B131" s="86" t="s">
        <v>596</v>
      </c>
      <c r="C131" s="80" t="s">
        <v>597</v>
      </c>
      <c r="D131" s="93" t="s">
        <v>129</v>
      </c>
      <c r="E131" s="93" t="s">
        <v>300</v>
      </c>
      <c r="F131" s="80" t="s">
        <v>598</v>
      </c>
      <c r="G131" s="93" t="s">
        <v>480</v>
      </c>
      <c r="H131" s="80" t="s">
        <v>599</v>
      </c>
      <c r="I131" s="80" t="s">
        <v>304</v>
      </c>
      <c r="J131" s="80"/>
      <c r="K131" s="87">
        <v>1.1900000000000002</v>
      </c>
      <c r="L131" s="93" t="s">
        <v>173</v>
      </c>
      <c r="M131" s="94">
        <v>4.9000000000000002E-2</v>
      </c>
      <c r="N131" s="94">
        <v>0.7762</v>
      </c>
      <c r="O131" s="87">
        <v>466355.01</v>
      </c>
      <c r="P131" s="89">
        <v>63.8</v>
      </c>
      <c r="Q131" s="80"/>
      <c r="R131" s="87">
        <v>297.53449000000001</v>
      </c>
      <c r="S131" s="88">
        <v>6.1179971434514337E-4</v>
      </c>
      <c r="T131" s="88">
        <v>2.1137738372604491E-3</v>
      </c>
      <c r="U131" s="88">
        <f>R131/'סכום נכסי הקרן'!$C$42</f>
        <v>8.1586206735436619E-5</v>
      </c>
    </row>
    <row r="132" spans="2:21" s="134" customFormat="1">
      <c r="B132" s="83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7"/>
      <c r="P132" s="89"/>
      <c r="Q132" s="80"/>
      <c r="R132" s="80"/>
      <c r="S132" s="80"/>
      <c r="T132" s="88"/>
      <c r="U132" s="80"/>
    </row>
    <row r="133" spans="2:21" s="134" customFormat="1">
      <c r="B133" s="99" t="s">
        <v>49</v>
      </c>
      <c r="C133" s="82"/>
      <c r="D133" s="82"/>
      <c r="E133" s="82"/>
      <c r="F133" s="82"/>
      <c r="G133" s="82"/>
      <c r="H133" s="82"/>
      <c r="I133" s="82"/>
      <c r="J133" s="82"/>
      <c r="K133" s="90">
        <v>4.9432539156179596</v>
      </c>
      <c r="L133" s="82"/>
      <c r="M133" s="82"/>
      <c r="N133" s="104">
        <v>3.2284941728368585E-2</v>
      </c>
      <c r="O133" s="90"/>
      <c r="P133" s="92"/>
      <c r="Q133" s="90">
        <v>8.0000000000000007E-5</v>
      </c>
      <c r="R133" s="90">
        <v>4910.0761899999998</v>
      </c>
      <c r="S133" s="82"/>
      <c r="T133" s="91">
        <v>3.4882647014729165E-2</v>
      </c>
      <c r="U133" s="91">
        <f>R133/'סכום נכסי הקרן'!$C$42</f>
        <v>1.3463800150499694E-3</v>
      </c>
    </row>
    <row r="134" spans="2:21" s="134" customFormat="1">
      <c r="B134" s="86" t="s">
        <v>600</v>
      </c>
      <c r="C134" s="80" t="s">
        <v>601</v>
      </c>
      <c r="D134" s="93" t="s">
        <v>129</v>
      </c>
      <c r="E134" s="93" t="s">
        <v>300</v>
      </c>
      <c r="F134" s="80" t="s">
        <v>602</v>
      </c>
      <c r="G134" s="93" t="s">
        <v>336</v>
      </c>
      <c r="H134" s="80" t="s">
        <v>303</v>
      </c>
      <c r="I134" s="80" t="s">
        <v>169</v>
      </c>
      <c r="J134" s="80"/>
      <c r="K134" s="87">
        <v>5.0199999999999996</v>
      </c>
      <c r="L134" s="93" t="s">
        <v>173</v>
      </c>
      <c r="M134" s="94">
        <v>1.44E-2</v>
      </c>
      <c r="N134" s="94">
        <v>1.4999999999999999E-2</v>
      </c>
      <c r="O134" s="87">
        <v>664443</v>
      </c>
      <c r="P134" s="89">
        <v>99.78</v>
      </c>
      <c r="Q134" s="80"/>
      <c r="R134" s="87">
        <v>662.98125000000005</v>
      </c>
      <c r="S134" s="88">
        <v>6.6444300000000002E-4</v>
      </c>
      <c r="T134" s="88">
        <v>4.7100167138412396E-3</v>
      </c>
      <c r="U134" s="88">
        <f>R134/'סכום נכסי הקרן'!$C$42</f>
        <v>1.8179447137109446E-4</v>
      </c>
    </row>
    <row r="135" spans="2:21" s="134" customFormat="1">
      <c r="B135" s="86" t="s">
        <v>603</v>
      </c>
      <c r="C135" s="80" t="s">
        <v>604</v>
      </c>
      <c r="D135" s="93" t="s">
        <v>129</v>
      </c>
      <c r="E135" s="93" t="s">
        <v>300</v>
      </c>
      <c r="F135" s="80" t="s">
        <v>322</v>
      </c>
      <c r="G135" s="93" t="s">
        <v>308</v>
      </c>
      <c r="H135" s="80" t="s">
        <v>303</v>
      </c>
      <c r="I135" s="80" t="s">
        <v>169</v>
      </c>
      <c r="J135" s="80"/>
      <c r="K135" s="87">
        <v>0.65999999999999992</v>
      </c>
      <c r="L135" s="93" t="s">
        <v>173</v>
      </c>
      <c r="M135" s="94">
        <v>5.9000000000000004E-2</v>
      </c>
      <c r="N135" s="94">
        <v>6.5000000000000006E-3</v>
      </c>
      <c r="O135" s="87">
        <v>1</v>
      </c>
      <c r="P135" s="89">
        <v>105.45</v>
      </c>
      <c r="Q135" s="80"/>
      <c r="R135" s="87">
        <v>1.0500000000000002E-3</v>
      </c>
      <c r="S135" s="88">
        <v>9.2690828821898449E-10</v>
      </c>
      <c r="T135" s="88">
        <v>7.4595134470745615E-9</v>
      </c>
      <c r="U135" s="88">
        <f>R135/'סכום נכסי הקרן'!$C$42</f>
        <v>2.8791793876470745E-10</v>
      </c>
    </row>
    <row r="136" spans="2:21" s="134" customFormat="1">
      <c r="B136" s="86" t="s">
        <v>605</v>
      </c>
      <c r="C136" s="80" t="s">
        <v>606</v>
      </c>
      <c r="D136" s="93" t="s">
        <v>129</v>
      </c>
      <c r="E136" s="93" t="s">
        <v>300</v>
      </c>
      <c r="F136" s="80" t="s">
        <v>307</v>
      </c>
      <c r="G136" s="93" t="s">
        <v>308</v>
      </c>
      <c r="H136" s="80" t="s">
        <v>348</v>
      </c>
      <c r="I136" s="80" t="s">
        <v>169</v>
      </c>
      <c r="J136" s="80"/>
      <c r="K136" s="87">
        <v>2.79</v>
      </c>
      <c r="L136" s="93" t="s">
        <v>173</v>
      </c>
      <c r="M136" s="94">
        <v>1.52E-2</v>
      </c>
      <c r="N136" s="94">
        <v>9.5999999999999992E-3</v>
      </c>
      <c r="O136" s="87">
        <v>69</v>
      </c>
      <c r="P136" s="89">
        <v>101.82</v>
      </c>
      <c r="Q136" s="80"/>
      <c r="R136" s="87">
        <v>7.0250000000000007E-2</v>
      </c>
      <c r="S136" s="88">
        <v>7.2631578947368423E-8</v>
      </c>
      <c r="T136" s="88">
        <v>4.9907697110189332E-7</v>
      </c>
      <c r="U136" s="88">
        <f>R136/'סכום נכסי הקרן'!$C$42</f>
        <v>1.9263081141162568E-8</v>
      </c>
    </row>
    <row r="137" spans="2:21" s="134" customFormat="1">
      <c r="B137" s="86" t="s">
        <v>607</v>
      </c>
      <c r="C137" s="80" t="s">
        <v>608</v>
      </c>
      <c r="D137" s="93" t="s">
        <v>129</v>
      </c>
      <c r="E137" s="93" t="s">
        <v>300</v>
      </c>
      <c r="F137" s="80" t="s">
        <v>432</v>
      </c>
      <c r="G137" s="93" t="s">
        <v>336</v>
      </c>
      <c r="H137" s="80" t="s">
        <v>348</v>
      </c>
      <c r="I137" s="80" t="s">
        <v>304</v>
      </c>
      <c r="J137" s="80"/>
      <c r="K137" s="87">
        <v>6.5500000000000007</v>
      </c>
      <c r="L137" s="93" t="s">
        <v>173</v>
      </c>
      <c r="M137" s="94">
        <v>2.5499999999999998E-2</v>
      </c>
      <c r="N137" s="94">
        <v>2.5000000000000001E-2</v>
      </c>
      <c r="O137" s="87">
        <v>773000</v>
      </c>
      <c r="P137" s="89">
        <v>101.04</v>
      </c>
      <c r="Q137" s="80"/>
      <c r="R137" s="87">
        <v>781.03922999999998</v>
      </c>
      <c r="S137" s="88">
        <v>1.8239219276471642E-3</v>
      </c>
      <c r="T137" s="88">
        <v>5.5487358465502483E-3</v>
      </c>
      <c r="U137" s="88">
        <f>R137/'סכום נכסי הקרן'!$C$42</f>
        <v>2.1416686209140402E-4</v>
      </c>
    </row>
    <row r="138" spans="2:21" s="134" customFormat="1">
      <c r="B138" s="86" t="s">
        <v>609</v>
      </c>
      <c r="C138" s="80" t="s">
        <v>610</v>
      </c>
      <c r="D138" s="93" t="s">
        <v>129</v>
      </c>
      <c r="E138" s="93" t="s">
        <v>300</v>
      </c>
      <c r="F138" s="80" t="s">
        <v>373</v>
      </c>
      <c r="G138" s="93" t="s">
        <v>308</v>
      </c>
      <c r="H138" s="80" t="s">
        <v>348</v>
      </c>
      <c r="I138" s="80" t="s">
        <v>304</v>
      </c>
      <c r="J138" s="80"/>
      <c r="K138" s="87">
        <v>1.9900000000000002</v>
      </c>
      <c r="L138" s="93" t="s">
        <v>173</v>
      </c>
      <c r="M138" s="94">
        <v>1.0500000000000001E-2</v>
      </c>
      <c r="N138" s="94">
        <v>7.7000000000000002E-3</v>
      </c>
      <c r="O138" s="87">
        <v>16</v>
      </c>
      <c r="P138" s="89">
        <v>100.56</v>
      </c>
      <c r="Q138" s="87">
        <v>4.0000000000000003E-5</v>
      </c>
      <c r="R138" s="87">
        <v>1.6129999999999999E-2</v>
      </c>
      <c r="S138" s="88">
        <v>5.3333333333333334E-8</v>
      </c>
      <c r="T138" s="88">
        <v>1.145923351441073E-7</v>
      </c>
      <c r="U138" s="88">
        <f>R138/'סכום נכסי הקרן'!$C$42</f>
        <v>4.4229679545473624E-9</v>
      </c>
    </row>
    <row r="139" spans="2:21" s="134" customFormat="1">
      <c r="B139" s="86" t="s">
        <v>611</v>
      </c>
      <c r="C139" s="80" t="s">
        <v>612</v>
      </c>
      <c r="D139" s="93" t="s">
        <v>129</v>
      </c>
      <c r="E139" s="93" t="s">
        <v>300</v>
      </c>
      <c r="F139" s="80" t="s">
        <v>387</v>
      </c>
      <c r="G139" s="93" t="s">
        <v>388</v>
      </c>
      <c r="H139" s="80" t="s">
        <v>348</v>
      </c>
      <c r="I139" s="80" t="s">
        <v>169</v>
      </c>
      <c r="J139" s="80"/>
      <c r="K139" s="87">
        <v>3.8999999999999995</v>
      </c>
      <c r="L139" s="93" t="s">
        <v>173</v>
      </c>
      <c r="M139" s="94">
        <v>4.8000000000000001E-2</v>
      </c>
      <c r="N139" s="94">
        <v>1.5199999999999998E-2</v>
      </c>
      <c r="O139" s="87">
        <v>0.23</v>
      </c>
      <c r="P139" s="89">
        <v>115.8</v>
      </c>
      <c r="Q139" s="80"/>
      <c r="R139" s="87">
        <v>2.7E-4</v>
      </c>
      <c r="S139" s="88">
        <v>1.0829470994655647E-10</v>
      </c>
      <c r="T139" s="88">
        <v>1.9181606006763158E-9</v>
      </c>
      <c r="U139" s="88">
        <f>R139/'סכום נכסי הקרן'!$C$42</f>
        <v>7.4036041396639055E-11</v>
      </c>
    </row>
    <row r="140" spans="2:21" s="134" customFormat="1">
      <c r="B140" s="86" t="s">
        <v>613</v>
      </c>
      <c r="C140" s="80" t="s">
        <v>614</v>
      </c>
      <c r="D140" s="93" t="s">
        <v>129</v>
      </c>
      <c r="E140" s="93" t="s">
        <v>300</v>
      </c>
      <c r="F140" s="80" t="s">
        <v>615</v>
      </c>
      <c r="G140" s="93" t="s">
        <v>336</v>
      </c>
      <c r="H140" s="80" t="s">
        <v>424</v>
      </c>
      <c r="I140" s="80" t="s">
        <v>169</v>
      </c>
      <c r="J140" s="80"/>
      <c r="K140" s="87">
        <v>4.7399999999999993</v>
      </c>
      <c r="L140" s="93" t="s">
        <v>173</v>
      </c>
      <c r="M140" s="94">
        <v>4.3499999999999997E-2</v>
      </c>
      <c r="N140" s="94">
        <v>3.2700000000000007E-2</v>
      </c>
      <c r="O140" s="87">
        <v>604432</v>
      </c>
      <c r="P140" s="89">
        <v>106.9</v>
      </c>
      <c r="Q140" s="80"/>
      <c r="R140" s="87">
        <v>646.13783999999998</v>
      </c>
      <c r="S140" s="88">
        <v>3.2216236038060478E-4</v>
      </c>
      <c r="T140" s="88">
        <v>4.5903561010892484E-3</v>
      </c>
      <c r="U140" s="88">
        <f>R140/'סכום נכסי הקרן'!$C$42</f>
        <v>1.7717588100064791E-4</v>
      </c>
    </row>
    <row r="141" spans="2:21" s="134" customFormat="1">
      <c r="B141" s="86" t="s">
        <v>616</v>
      </c>
      <c r="C141" s="80" t="s">
        <v>617</v>
      </c>
      <c r="D141" s="93" t="s">
        <v>129</v>
      </c>
      <c r="E141" s="93" t="s">
        <v>300</v>
      </c>
      <c r="F141" s="80" t="s">
        <v>618</v>
      </c>
      <c r="G141" s="93" t="s">
        <v>336</v>
      </c>
      <c r="H141" s="80" t="s">
        <v>424</v>
      </c>
      <c r="I141" s="80" t="s">
        <v>169</v>
      </c>
      <c r="J141" s="80"/>
      <c r="K141" s="87">
        <v>3.5900000000000003</v>
      </c>
      <c r="L141" s="93" t="s">
        <v>173</v>
      </c>
      <c r="M141" s="94">
        <v>3.9E-2</v>
      </c>
      <c r="N141" s="94">
        <v>3.9900000000000005E-2</v>
      </c>
      <c r="O141" s="87">
        <v>44424</v>
      </c>
      <c r="P141" s="89">
        <v>100.17</v>
      </c>
      <c r="Q141" s="80"/>
      <c r="R141" s="87">
        <v>44.499519999999997</v>
      </c>
      <c r="S141" s="88">
        <v>4.9461946567647763E-5</v>
      </c>
      <c r="T141" s="88">
        <v>3.1613787412225079E-4</v>
      </c>
      <c r="U141" s="88">
        <f>R141/'סכום נכסי הקרן'!$C$42</f>
        <v>1.2202104832779879E-5</v>
      </c>
    </row>
    <row r="142" spans="2:21" s="134" customFormat="1">
      <c r="B142" s="86" t="s">
        <v>619</v>
      </c>
      <c r="C142" s="80" t="s">
        <v>620</v>
      </c>
      <c r="D142" s="93" t="s">
        <v>129</v>
      </c>
      <c r="E142" s="93" t="s">
        <v>300</v>
      </c>
      <c r="F142" s="80" t="s">
        <v>452</v>
      </c>
      <c r="G142" s="93" t="s">
        <v>381</v>
      </c>
      <c r="H142" s="80" t="s">
        <v>424</v>
      </c>
      <c r="I142" s="80" t="s">
        <v>169</v>
      </c>
      <c r="J142" s="80"/>
      <c r="K142" s="87">
        <v>5.68</v>
      </c>
      <c r="L142" s="93" t="s">
        <v>173</v>
      </c>
      <c r="M142" s="94">
        <v>3.9199999999999999E-2</v>
      </c>
      <c r="N142" s="94">
        <v>2.2800000000000001E-2</v>
      </c>
      <c r="O142" s="87">
        <v>146.34</v>
      </c>
      <c r="P142" s="89">
        <v>110.32</v>
      </c>
      <c r="Q142" s="80"/>
      <c r="R142" s="87">
        <v>0.16144999999999998</v>
      </c>
      <c r="S142" s="88">
        <v>1.5246068672944011E-7</v>
      </c>
      <c r="T142" s="88">
        <v>1.1469889962192264E-6</v>
      </c>
      <c r="U142" s="88">
        <f>R142/'סכום נכסי הקרן'!$C$42</f>
        <v>4.4270810679582864E-8</v>
      </c>
    </row>
    <row r="143" spans="2:21" s="134" customFormat="1">
      <c r="B143" s="86" t="s">
        <v>621</v>
      </c>
      <c r="C143" s="80" t="s">
        <v>622</v>
      </c>
      <c r="D143" s="93" t="s">
        <v>129</v>
      </c>
      <c r="E143" s="93" t="s">
        <v>300</v>
      </c>
      <c r="F143" s="80" t="s">
        <v>623</v>
      </c>
      <c r="G143" s="93" t="s">
        <v>160</v>
      </c>
      <c r="H143" s="80" t="s">
        <v>424</v>
      </c>
      <c r="I143" s="80" t="s">
        <v>169</v>
      </c>
      <c r="J143" s="80"/>
      <c r="K143" s="87">
        <v>4.17</v>
      </c>
      <c r="L143" s="93" t="s">
        <v>173</v>
      </c>
      <c r="M143" s="94">
        <v>2.75E-2</v>
      </c>
      <c r="N143" s="94">
        <v>2.0099999999999996E-2</v>
      </c>
      <c r="O143" s="87">
        <v>201540.78</v>
      </c>
      <c r="P143" s="89">
        <v>103.33</v>
      </c>
      <c r="Q143" s="80"/>
      <c r="R143" s="87">
        <v>208.25209000000001</v>
      </c>
      <c r="S143" s="88">
        <v>4.1531003077760177E-4</v>
      </c>
      <c r="T143" s="88">
        <v>1.4794850149870303E-3</v>
      </c>
      <c r="U143" s="88">
        <f>R143/'סכום נכסי הקרן'!$C$42</f>
        <v>5.7104297615468898E-5</v>
      </c>
    </row>
    <row r="144" spans="2:21" s="134" customFormat="1">
      <c r="B144" s="86" t="s">
        <v>624</v>
      </c>
      <c r="C144" s="80" t="s">
        <v>625</v>
      </c>
      <c r="D144" s="93" t="s">
        <v>129</v>
      </c>
      <c r="E144" s="93" t="s">
        <v>300</v>
      </c>
      <c r="F144" s="80" t="s">
        <v>626</v>
      </c>
      <c r="G144" s="93" t="s">
        <v>627</v>
      </c>
      <c r="H144" s="80" t="s">
        <v>488</v>
      </c>
      <c r="I144" s="80" t="s">
        <v>169</v>
      </c>
      <c r="J144" s="80"/>
      <c r="K144" s="87">
        <v>1.38</v>
      </c>
      <c r="L144" s="93" t="s">
        <v>173</v>
      </c>
      <c r="M144" s="94">
        <v>5.5500000000000001E-2</v>
      </c>
      <c r="N144" s="94">
        <v>1.0699999999999998E-2</v>
      </c>
      <c r="O144" s="87">
        <v>0.6</v>
      </c>
      <c r="P144" s="89">
        <v>106.74</v>
      </c>
      <c r="Q144" s="80"/>
      <c r="R144" s="87">
        <v>6.4000000000000005E-4</v>
      </c>
      <c r="S144" s="88">
        <v>2.4999999999999999E-8</v>
      </c>
      <c r="T144" s="88">
        <v>4.5467510534549706E-9</v>
      </c>
      <c r="U144" s="88">
        <f>R144/'סכום נכסי הקרן'!$C$42</f>
        <v>1.754928388661074E-10</v>
      </c>
    </row>
    <row r="145" spans="2:21" s="134" customFormat="1">
      <c r="B145" s="86" t="s">
        <v>628</v>
      </c>
      <c r="C145" s="80" t="s">
        <v>629</v>
      </c>
      <c r="D145" s="93" t="s">
        <v>129</v>
      </c>
      <c r="E145" s="93" t="s">
        <v>300</v>
      </c>
      <c r="F145" s="80" t="s">
        <v>630</v>
      </c>
      <c r="G145" s="93" t="s">
        <v>336</v>
      </c>
      <c r="H145" s="80" t="s">
        <v>488</v>
      </c>
      <c r="I145" s="80" t="s">
        <v>169</v>
      </c>
      <c r="J145" s="80"/>
      <c r="K145" s="87">
        <v>2.82</v>
      </c>
      <c r="L145" s="93" t="s">
        <v>173</v>
      </c>
      <c r="M145" s="94">
        <v>6.7500000000000004E-2</v>
      </c>
      <c r="N145" s="94">
        <v>4.4999999999999998E-2</v>
      </c>
      <c r="O145" s="87">
        <v>516547</v>
      </c>
      <c r="P145" s="89">
        <v>107.64</v>
      </c>
      <c r="Q145" s="80"/>
      <c r="R145" s="87">
        <v>556.01116999999999</v>
      </c>
      <c r="S145" s="88">
        <v>5.5358576261958878E-4</v>
      </c>
      <c r="T145" s="88">
        <v>3.9500693327034851E-3</v>
      </c>
      <c r="U145" s="88">
        <f>R145/'סכום נכסי הקרן'!$C$42</f>
        <v>1.5246246666338412E-4</v>
      </c>
    </row>
    <row r="146" spans="2:21" s="134" customFormat="1">
      <c r="B146" s="86" t="s">
        <v>631</v>
      </c>
      <c r="C146" s="80" t="s">
        <v>632</v>
      </c>
      <c r="D146" s="93" t="s">
        <v>129</v>
      </c>
      <c r="E146" s="93" t="s">
        <v>300</v>
      </c>
      <c r="F146" s="80" t="s">
        <v>633</v>
      </c>
      <c r="G146" s="93" t="s">
        <v>336</v>
      </c>
      <c r="H146" s="80" t="s">
        <v>488</v>
      </c>
      <c r="I146" s="80" t="s">
        <v>304</v>
      </c>
      <c r="J146" s="80"/>
      <c r="K146" s="87">
        <v>4.0200000000000005</v>
      </c>
      <c r="L146" s="93" t="s">
        <v>173</v>
      </c>
      <c r="M146" s="94">
        <v>3.7000000000000005E-2</v>
      </c>
      <c r="N146" s="94">
        <v>1.89E-2</v>
      </c>
      <c r="O146" s="87">
        <v>0.54</v>
      </c>
      <c r="P146" s="89">
        <v>108.4</v>
      </c>
      <c r="Q146" s="80"/>
      <c r="R146" s="87">
        <v>5.8999999999999992E-4</v>
      </c>
      <c r="S146" s="88">
        <v>2.2748151145068842E-9</v>
      </c>
      <c r="T146" s="88">
        <v>4.1915361274038003E-9</v>
      </c>
      <c r="U146" s="88">
        <f>R146/'סכום נכסי הקרן'!$C$42</f>
        <v>1.6178246082969272E-10</v>
      </c>
    </row>
    <row r="147" spans="2:21" s="134" customFormat="1">
      <c r="B147" s="86" t="s">
        <v>634</v>
      </c>
      <c r="C147" s="80" t="s">
        <v>635</v>
      </c>
      <c r="D147" s="93" t="s">
        <v>129</v>
      </c>
      <c r="E147" s="93" t="s">
        <v>300</v>
      </c>
      <c r="F147" s="80" t="s">
        <v>636</v>
      </c>
      <c r="G147" s="93" t="s">
        <v>637</v>
      </c>
      <c r="H147" s="80" t="s">
        <v>488</v>
      </c>
      <c r="I147" s="80" t="s">
        <v>304</v>
      </c>
      <c r="J147" s="80"/>
      <c r="K147" s="87">
        <v>3.33</v>
      </c>
      <c r="L147" s="93" t="s">
        <v>173</v>
      </c>
      <c r="M147" s="94">
        <v>2.9500000000000002E-2</v>
      </c>
      <c r="N147" s="94">
        <v>1.7100000000000001E-2</v>
      </c>
      <c r="O147" s="87">
        <v>0.8</v>
      </c>
      <c r="P147" s="89">
        <v>104.89</v>
      </c>
      <c r="Q147" s="80"/>
      <c r="R147" s="87">
        <v>8.3999999999999993E-4</v>
      </c>
      <c r="S147" s="88">
        <v>3.1959235483792655E-9</v>
      </c>
      <c r="T147" s="88">
        <v>5.9676107576596487E-9</v>
      </c>
      <c r="U147" s="88">
        <f>R147/'סכום נכסי הקרן'!$C$42</f>
        <v>2.303343510117659E-10</v>
      </c>
    </row>
    <row r="148" spans="2:21" s="134" customFormat="1">
      <c r="B148" s="86" t="s">
        <v>638</v>
      </c>
      <c r="C148" s="80" t="s">
        <v>639</v>
      </c>
      <c r="D148" s="93" t="s">
        <v>129</v>
      </c>
      <c r="E148" s="93" t="s">
        <v>300</v>
      </c>
      <c r="F148" s="80" t="s">
        <v>469</v>
      </c>
      <c r="G148" s="93" t="s">
        <v>381</v>
      </c>
      <c r="H148" s="80" t="s">
        <v>488</v>
      </c>
      <c r="I148" s="80" t="s">
        <v>169</v>
      </c>
      <c r="J148" s="80"/>
      <c r="K148" s="87">
        <v>9.43</v>
      </c>
      <c r="L148" s="93" t="s">
        <v>173</v>
      </c>
      <c r="M148" s="94">
        <v>3.4300000000000004E-2</v>
      </c>
      <c r="N148" s="94">
        <v>3.1699999999999999E-2</v>
      </c>
      <c r="O148" s="87">
        <v>288000</v>
      </c>
      <c r="P148" s="89">
        <v>103</v>
      </c>
      <c r="Q148" s="80"/>
      <c r="R148" s="87">
        <v>296.63999000000001</v>
      </c>
      <c r="S148" s="88">
        <v>1.1343942019851898E-3</v>
      </c>
      <c r="T148" s="88">
        <v>2.1074190422333936E-3</v>
      </c>
      <c r="U148" s="88">
        <f>R148/'סכום נכסי הקרן'!$C$42</f>
        <v>8.1340928072365164E-5</v>
      </c>
    </row>
    <row r="149" spans="2:21" s="134" customFormat="1">
      <c r="B149" s="86" t="s">
        <v>640</v>
      </c>
      <c r="C149" s="80" t="s">
        <v>641</v>
      </c>
      <c r="D149" s="93" t="s">
        <v>129</v>
      </c>
      <c r="E149" s="93" t="s">
        <v>300</v>
      </c>
      <c r="F149" s="80" t="s">
        <v>518</v>
      </c>
      <c r="G149" s="93" t="s">
        <v>336</v>
      </c>
      <c r="H149" s="80" t="s">
        <v>488</v>
      </c>
      <c r="I149" s="80" t="s">
        <v>169</v>
      </c>
      <c r="J149" s="80"/>
      <c r="K149" s="87">
        <v>3.8100000000000005</v>
      </c>
      <c r="L149" s="93" t="s">
        <v>173</v>
      </c>
      <c r="M149" s="94">
        <v>7.0499999999999993E-2</v>
      </c>
      <c r="N149" s="94">
        <v>2.1299999999999999E-2</v>
      </c>
      <c r="O149" s="87">
        <v>498.49</v>
      </c>
      <c r="P149" s="89">
        <v>121.45</v>
      </c>
      <c r="Q149" s="80"/>
      <c r="R149" s="87">
        <v>0.60541999999999996</v>
      </c>
      <c r="S149" s="88">
        <v>9.4329002583341918E-7</v>
      </c>
      <c r="T149" s="88">
        <v>4.3010844105979817E-6</v>
      </c>
      <c r="U149" s="88">
        <f>R149/'סכום נכסי הקרן'!$C$42</f>
        <v>1.6601074141612299E-7</v>
      </c>
    </row>
    <row r="150" spans="2:21" s="134" customFormat="1">
      <c r="B150" s="86" t="s">
        <v>642</v>
      </c>
      <c r="C150" s="80" t="s">
        <v>643</v>
      </c>
      <c r="D150" s="93" t="s">
        <v>129</v>
      </c>
      <c r="E150" s="93" t="s">
        <v>300</v>
      </c>
      <c r="F150" s="80" t="s">
        <v>521</v>
      </c>
      <c r="G150" s="93" t="s">
        <v>361</v>
      </c>
      <c r="H150" s="80" t="s">
        <v>488</v>
      </c>
      <c r="I150" s="80" t="s">
        <v>304</v>
      </c>
      <c r="J150" s="80"/>
      <c r="K150" s="87">
        <v>3.78</v>
      </c>
      <c r="L150" s="93" t="s">
        <v>173</v>
      </c>
      <c r="M150" s="94">
        <v>4.1399999999999999E-2</v>
      </c>
      <c r="N150" s="94">
        <v>1.8599999999999998E-2</v>
      </c>
      <c r="O150" s="87">
        <v>0.71</v>
      </c>
      <c r="P150" s="89">
        <v>109.8</v>
      </c>
      <c r="Q150" s="80"/>
      <c r="R150" s="87">
        <v>7.7000000000000007E-4</v>
      </c>
      <c r="S150" s="88">
        <v>8.8307367928228122E-10</v>
      </c>
      <c r="T150" s="88">
        <v>5.4703098611880122E-9</v>
      </c>
      <c r="U150" s="88">
        <f>R150/'סכום נכסי הקרן'!$C$42</f>
        <v>2.1113982176078546E-10</v>
      </c>
    </row>
    <row r="151" spans="2:21" s="134" customFormat="1">
      <c r="B151" s="86" t="s">
        <v>644</v>
      </c>
      <c r="C151" s="80" t="s">
        <v>645</v>
      </c>
      <c r="D151" s="93" t="s">
        <v>129</v>
      </c>
      <c r="E151" s="93" t="s">
        <v>300</v>
      </c>
      <c r="F151" s="80" t="s">
        <v>623</v>
      </c>
      <c r="G151" s="93" t="s">
        <v>160</v>
      </c>
      <c r="H151" s="80" t="s">
        <v>488</v>
      </c>
      <c r="I151" s="80" t="s">
        <v>169</v>
      </c>
      <c r="J151" s="80"/>
      <c r="K151" s="87">
        <v>3.0500000000000003</v>
      </c>
      <c r="L151" s="93" t="s">
        <v>173</v>
      </c>
      <c r="M151" s="94">
        <v>2.4E-2</v>
      </c>
      <c r="N151" s="94">
        <v>1.7300000000000003E-2</v>
      </c>
      <c r="O151" s="87">
        <v>189508.71</v>
      </c>
      <c r="P151" s="89">
        <v>102.26</v>
      </c>
      <c r="Q151" s="80"/>
      <c r="R151" s="87">
        <v>193.79160999999999</v>
      </c>
      <c r="S151" s="88">
        <v>4.8723000316913765E-4</v>
      </c>
      <c r="T151" s="88">
        <v>1.3767534483097419E-3</v>
      </c>
      <c r="U151" s="88">
        <f>R151/'סכום נכסי הקרן'!$C$42</f>
        <v>5.3139124667708625E-5</v>
      </c>
    </row>
    <row r="152" spans="2:21" s="134" customFormat="1">
      <c r="B152" s="86" t="s">
        <v>646</v>
      </c>
      <c r="C152" s="80" t="s">
        <v>647</v>
      </c>
      <c r="D152" s="93" t="s">
        <v>129</v>
      </c>
      <c r="E152" s="93" t="s">
        <v>300</v>
      </c>
      <c r="F152" s="80" t="s">
        <v>487</v>
      </c>
      <c r="G152" s="93" t="s">
        <v>308</v>
      </c>
      <c r="H152" s="80" t="s">
        <v>536</v>
      </c>
      <c r="I152" s="80" t="s">
        <v>169</v>
      </c>
      <c r="J152" s="80"/>
      <c r="K152" s="87">
        <v>2.38</v>
      </c>
      <c r="L152" s="93" t="s">
        <v>173</v>
      </c>
      <c r="M152" s="94">
        <v>2.6200000000000001E-2</v>
      </c>
      <c r="N152" s="94">
        <v>1.2300000000000002E-2</v>
      </c>
      <c r="O152" s="87">
        <v>947</v>
      </c>
      <c r="P152" s="89">
        <v>103.51</v>
      </c>
      <c r="Q152" s="80"/>
      <c r="R152" s="87">
        <v>0.98024</v>
      </c>
      <c r="S152" s="88">
        <v>9.8106248964031159E-6</v>
      </c>
      <c r="T152" s="88">
        <v>6.9639175822479697E-6</v>
      </c>
      <c r="U152" s="88">
        <f>R152/'סכום נכסי הקרן'!$C$42</f>
        <v>2.687892193283017E-7</v>
      </c>
    </row>
    <row r="153" spans="2:21" s="134" customFormat="1">
      <c r="B153" s="86" t="s">
        <v>648</v>
      </c>
      <c r="C153" s="80" t="s">
        <v>649</v>
      </c>
      <c r="D153" s="93" t="s">
        <v>129</v>
      </c>
      <c r="E153" s="93" t="s">
        <v>300</v>
      </c>
      <c r="F153" s="80" t="s">
        <v>650</v>
      </c>
      <c r="G153" s="93" t="s">
        <v>336</v>
      </c>
      <c r="H153" s="80" t="s">
        <v>536</v>
      </c>
      <c r="I153" s="80" t="s">
        <v>169</v>
      </c>
      <c r="J153" s="80"/>
      <c r="K153" s="87">
        <v>4.9700000000000006</v>
      </c>
      <c r="L153" s="93" t="s">
        <v>173</v>
      </c>
      <c r="M153" s="94">
        <v>3.95E-2</v>
      </c>
      <c r="N153" s="94">
        <v>3.85E-2</v>
      </c>
      <c r="O153" s="87">
        <v>196441</v>
      </c>
      <c r="P153" s="89">
        <v>100.98</v>
      </c>
      <c r="Q153" s="80"/>
      <c r="R153" s="87">
        <v>198.36612</v>
      </c>
      <c r="S153" s="88">
        <v>3.1788112691554605E-4</v>
      </c>
      <c r="T153" s="88">
        <v>1.4092521329371486E-3</v>
      </c>
      <c r="U153" s="88">
        <f>R153/'סכום נכסי הקרן'!$C$42</f>
        <v>5.4393489896335811E-5</v>
      </c>
    </row>
    <row r="154" spans="2:21" s="134" customFormat="1">
      <c r="B154" s="86" t="s">
        <v>651</v>
      </c>
      <c r="C154" s="80" t="s">
        <v>652</v>
      </c>
      <c r="D154" s="93" t="s">
        <v>129</v>
      </c>
      <c r="E154" s="93" t="s">
        <v>300</v>
      </c>
      <c r="F154" s="80" t="s">
        <v>650</v>
      </c>
      <c r="G154" s="93" t="s">
        <v>336</v>
      </c>
      <c r="H154" s="80" t="s">
        <v>536</v>
      </c>
      <c r="I154" s="80" t="s">
        <v>169</v>
      </c>
      <c r="J154" s="80"/>
      <c r="K154" s="87">
        <v>5.65</v>
      </c>
      <c r="L154" s="93" t="s">
        <v>173</v>
      </c>
      <c r="M154" s="94">
        <v>0.03</v>
      </c>
      <c r="N154" s="94">
        <v>3.4000000000000002E-2</v>
      </c>
      <c r="O154" s="87">
        <v>555385</v>
      </c>
      <c r="P154" s="89">
        <v>98.34</v>
      </c>
      <c r="Q154" s="80"/>
      <c r="R154" s="87">
        <v>546.16558999999995</v>
      </c>
      <c r="S154" s="88">
        <v>8.627205790978004E-4</v>
      </c>
      <c r="T154" s="88">
        <v>3.8801233932708678E-3</v>
      </c>
      <c r="U154" s="88">
        <f>R154/'סכום נכסי הקרן'!$C$42</f>
        <v>1.4976273418762883E-4</v>
      </c>
    </row>
    <row r="155" spans="2:21" s="134" customFormat="1">
      <c r="B155" s="86" t="s">
        <v>653</v>
      </c>
      <c r="C155" s="80" t="s">
        <v>654</v>
      </c>
      <c r="D155" s="93" t="s">
        <v>129</v>
      </c>
      <c r="E155" s="93" t="s">
        <v>300</v>
      </c>
      <c r="F155" s="80" t="s">
        <v>539</v>
      </c>
      <c r="G155" s="93" t="s">
        <v>336</v>
      </c>
      <c r="H155" s="80" t="s">
        <v>536</v>
      </c>
      <c r="I155" s="80" t="s">
        <v>169</v>
      </c>
      <c r="J155" s="80"/>
      <c r="K155" s="87">
        <v>2.1199999999999997</v>
      </c>
      <c r="L155" s="93" t="s">
        <v>173</v>
      </c>
      <c r="M155" s="94">
        <v>0.05</v>
      </c>
      <c r="N155" s="94">
        <v>1.9E-2</v>
      </c>
      <c r="O155" s="87">
        <v>0.36</v>
      </c>
      <c r="P155" s="89">
        <v>107.92</v>
      </c>
      <c r="Q155" s="80"/>
      <c r="R155" s="87">
        <v>3.8999999999999999E-4</v>
      </c>
      <c r="S155" s="88">
        <v>2.1818181818181818E-9</v>
      </c>
      <c r="T155" s="88">
        <v>2.7706764231991226E-9</v>
      </c>
      <c r="U155" s="88">
        <f>R155/'סכום נכסי הקרן'!$C$42</f>
        <v>1.0694094868403418E-10</v>
      </c>
    </row>
    <row r="156" spans="2:21" s="134" customFormat="1">
      <c r="B156" s="86" t="s">
        <v>655</v>
      </c>
      <c r="C156" s="80" t="s">
        <v>656</v>
      </c>
      <c r="D156" s="93" t="s">
        <v>129</v>
      </c>
      <c r="E156" s="93" t="s">
        <v>300</v>
      </c>
      <c r="F156" s="80" t="s">
        <v>539</v>
      </c>
      <c r="G156" s="93" t="s">
        <v>336</v>
      </c>
      <c r="H156" s="80" t="s">
        <v>536</v>
      </c>
      <c r="I156" s="80" t="s">
        <v>169</v>
      </c>
      <c r="J156" s="80"/>
      <c r="K156" s="87">
        <v>2.5499999999999998</v>
      </c>
      <c r="L156" s="93" t="s">
        <v>173</v>
      </c>
      <c r="M156" s="94">
        <v>4.6500000000000007E-2</v>
      </c>
      <c r="N156" s="94">
        <v>2.1899999999999999E-2</v>
      </c>
      <c r="O156" s="87">
        <v>285</v>
      </c>
      <c r="P156" s="89">
        <v>107.53</v>
      </c>
      <c r="Q156" s="80"/>
      <c r="R156" s="87">
        <v>0.30645999999999995</v>
      </c>
      <c r="S156" s="88">
        <v>1.4693380090933979E-6</v>
      </c>
      <c r="T156" s="88">
        <v>2.1771833247528282E-6</v>
      </c>
      <c r="U156" s="88">
        <f>R156/'סכום נכסי הקרן'!$C$42</f>
        <v>8.4033649060792594E-8</v>
      </c>
    </row>
    <row r="157" spans="2:21" s="134" customFormat="1">
      <c r="B157" s="86" t="s">
        <v>657</v>
      </c>
      <c r="C157" s="80" t="s">
        <v>658</v>
      </c>
      <c r="D157" s="93" t="s">
        <v>129</v>
      </c>
      <c r="E157" s="93" t="s">
        <v>300</v>
      </c>
      <c r="F157" s="80" t="s">
        <v>659</v>
      </c>
      <c r="G157" s="93" t="s">
        <v>660</v>
      </c>
      <c r="H157" s="80" t="s">
        <v>536</v>
      </c>
      <c r="I157" s="80" t="s">
        <v>304</v>
      </c>
      <c r="J157" s="80"/>
      <c r="K157" s="87">
        <v>2.61</v>
      </c>
      <c r="L157" s="93" t="s">
        <v>173</v>
      </c>
      <c r="M157" s="94">
        <v>3.4000000000000002E-2</v>
      </c>
      <c r="N157" s="94">
        <v>2.2600000000000002E-2</v>
      </c>
      <c r="O157" s="87">
        <v>0.06</v>
      </c>
      <c r="P157" s="89">
        <v>103.49</v>
      </c>
      <c r="Q157" s="80"/>
      <c r="R157" s="87">
        <v>5.9999999999999995E-5</v>
      </c>
      <c r="S157" s="88">
        <v>1.1020441328046494E-10</v>
      </c>
      <c r="T157" s="88">
        <v>4.2625791126140347E-10</v>
      </c>
      <c r="U157" s="88">
        <f>R157/'סכום נכסי הקרן'!$C$42</f>
        <v>1.6452453643697564E-11</v>
      </c>
    </row>
    <row r="158" spans="2:21" s="134" customFormat="1">
      <c r="B158" s="86" t="s">
        <v>661</v>
      </c>
      <c r="C158" s="80" t="s">
        <v>662</v>
      </c>
      <c r="D158" s="93" t="s">
        <v>129</v>
      </c>
      <c r="E158" s="93" t="s">
        <v>300</v>
      </c>
      <c r="F158" s="80" t="s">
        <v>515</v>
      </c>
      <c r="G158" s="93" t="s">
        <v>336</v>
      </c>
      <c r="H158" s="80" t="s">
        <v>536</v>
      </c>
      <c r="I158" s="80" t="s">
        <v>304</v>
      </c>
      <c r="J158" s="80"/>
      <c r="K158" s="87">
        <v>3.27</v>
      </c>
      <c r="L158" s="93" t="s">
        <v>173</v>
      </c>
      <c r="M158" s="94">
        <v>5.74E-2</v>
      </c>
      <c r="N158" s="94">
        <v>2.0899999999999998E-2</v>
      </c>
      <c r="O158" s="87">
        <v>0.31000000000000005</v>
      </c>
      <c r="P158" s="89">
        <v>112.18</v>
      </c>
      <c r="Q158" s="87">
        <v>4.0000000000000003E-5</v>
      </c>
      <c r="R158" s="87">
        <v>3.8999999999999999E-4</v>
      </c>
      <c r="S158" s="88">
        <v>1.6737646345475844E-9</v>
      </c>
      <c r="T158" s="88">
        <v>2.7706764231991226E-9</v>
      </c>
      <c r="U158" s="88">
        <f>R158/'סכום נכסי הקרן'!$C$42</f>
        <v>1.0694094868403418E-10</v>
      </c>
    </row>
    <row r="159" spans="2:21" s="134" customFormat="1">
      <c r="B159" s="86" t="s">
        <v>663</v>
      </c>
      <c r="C159" s="80" t="s">
        <v>664</v>
      </c>
      <c r="D159" s="93" t="s">
        <v>129</v>
      </c>
      <c r="E159" s="93" t="s">
        <v>300</v>
      </c>
      <c r="F159" s="80" t="s">
        <v>665</v>
      </c>
      <c r="G159" s="93" t="s">
        <v>637</v>
      </c>
      <c r="H159" s="80" t="s">
        <v>568</v>
      </c>
      <c r="I159" s="80" t="s">
        <v>169</v>
      </c>
      <c r="J159" s="80"/>
      <c r="K159" s="87">
        <v>1.8199999999999998</v>
      </c>
      <c r="L159" s="93" t="s">
        <v>173</v>
      </c>
      <c r="M159" s="94">
        <v>3.3000000000000002E-2</v>
      </c>
      <c r="N159" s="94">
        <v>2.3399999999999997E-2</v>
      </c>
      <c r="O159" s="87">
        <v>394.34</v>
      </c>
      <c r="P159" s="89">
        <v>102.18</v>
      </c>
      <c r="Q159" s="80"/>
      <c r="R159" s="87">
        <v>0.40293000000000001</v>
      </c>
      <c r="S159" s="88">
        <v>6.9218042107279522E-7</v>
      </c>
      <c r="T159" s="88">
        <v>2.8625350030759553E-6</v>
      </c>
      <c r="U159" s="88">
        <f>R159/'סכום נכסי הקרן'!$C$42</f>
        <v>1.1048645244425101E-7</v>
      </c>
    </row>
    <row r="160" spans="2:21" s="134" customFormat="1">
      <c r="B160" s="86" t="s">
        <v>666</v>
      </c>
      <c r="C160" s="80" t="s">
        <v>667</v>
      </c>
      <c r="D160" s="93" t="s">
        <v>129</v>
      </c>
      <c r="E160" s="93" t="s">
        <v>300</v>
      </c>
      <c r="F160" s="80" t="s">
        <v>571</v>
      </c>
      <c r="G160" s="93" t="s">
        <v>423</v>
      </c>
      <c r="H160" s="80" t="s">
        <v>568</v>
      </c>
      <c r="I160" s="80" t="s">
        <v>304</v>
      </c>
      <c r="J160" s="80"/>
      <c r="K160" s="87">
        <v>2.13</v>
      </c>
      <c r="L160" s="93" t="s">
        <v>173</v>
      </c>
      <c r="M160" s="94">
        <v>0.06</v>
      </c>
      <c r="N160" s="94">
        <v>1.95E-2</v>
      </c>
      <c r="O160" s="87">
        <v>0.09</v>
      </c>
      <c r="P160" s="89">
        <v>110.33</v>
      </c>
      <c r="Q160" s="80"/>
      <c r="R160" s="87">
        <v>1E-4</v>
      </c>
      <c r="S160" s="88">
        <v>1.6450432434345226E-10</v>
      </c>
      <c r="T160" s="88">
        <v>7.1042985210233924E-10</v>
      </c>
      <c r="U160" s="88">
        <f>R160/'סכום נכסי הקרן'!$C$42</f>
        <v>2.7420756072829279E-11</v>
      </c>
    </row>
    <row r="161" spans="2:21" s="134" customFormat="1">
      <c r="B161" s="86" t="s">
        <v>668</v>
      </c>
      <c r="C161" s="80" t="s">
        <v>669</v>
      </c>
      <c r="D161" s="93" t="s">
        <v>129</v>
      </c>
      <c r="E161" s="93" t="s">
        <v>300</v>
      </c>
      <c r="F161" s="80" t="s">
        <v>574</v>
      </c>
      <c r="G161" s="93" t="s">
        <v>336</v>
      </c>
      <c r="H161" s="80" t="s">
        <v>568</v>
      </c>
      <c r="I161" s="80" t="s">
        <v>304</v>
      </c>
      <c r="J161" s="80"/>
      <c r="K161" s="87">
        <v>4.5299999999999994</v>
      </c>
      <c r="L161" s="93" t="s">
        <v>173</v>
      </c>
      <c r="M161" s="94">
        <v>6.9000000000000006E-2</v>
      </c>
      <c r="N161" s="94">
        <v>6.4599999999999991E-2</v>
      </c>
      <c r="O161" s="87">
        <v>372577</v>
      </c>
      <c r="P161" s="89">
        <v>105.01</v>
      </c>
      <c r="Q161" s="80"/>
      <c r="R161" s="87">
        <v>391.24309000000005</v>
      </c>
      <c r="S161" s="88">
        <v>5.6317860333363057E-4</v>
      </c>
      <c r="T161" s="88">
        <v>2.779507705647622E-3</v>
      </c>
      <c r="U161" s="88">
        <f>R161/'סכום נכסי הקרן'!$C$42</f>
        <v>1.0728181336069992E-4</v>
      </c>
    </row>
    <row r="162" spans="2:21" s="134" customFormat="1">
      <c r="B162" s="86" t="s">
        <v>670</v>
      </c>
      <c r="C162" s="80" t="s">
        <v>671</v>
      </c>
      <c r="D162" s="93" t="s">
        <v>129</v>
      </c>
      <c r="E162" s="93" t="s">
        <v>300</v>
      </c>
      <c r="F162" s="80" t="s">
        <v>589</v>
      </c>
      <c r="G162" s="93" t="s">
        <v>336</v>
      </c>
      <c r="H162" s="80" t="s">
        <v>568</v>
      </c>
      <c r="I162" s="80" t="s">
        <v>169</v>
      </c>
      <c r="J162" s="80"/>
      <c r="K162" s="87">
        <v>0.17</v>
      </c>
      <c r="L162" s="93" t="s">
        <v>173</v>
      </c>
      <c r="M162" s="94">
        <v>3.0299999999999997E-2</v>
      </c>
      <c r="N162" s="94">
        <v>1.4899999999999998E-2</v>
      </c>
      <c r="O162" s="87">
        <v>0.4</v>
      </c>
      <c r="P162" s="89">
        <v>100.5</v>
      </c>
      <c r="Q162" s="80"/>
      <c r="R162" s="87">
        <v>4.0000000000000002E-4</v>
      </c>
      <c r="S162" s="88">
        <v>2.3994510056099165E-9</v>
      </c>
      <c r="T162" s="88">
        <v>2.841719408409357E-9</v>
      </c>
      <c r="U162" s="88">
        <f>R162/'סכום נכסי הקרן'!$C$42</f>
        <v>1.0968302429131712E-10</v>
      </c>
    </row>
    <row r="163" spans="2:21" s="134" customFormat="1">
      <c r="B163" s="86" t="s">
        <v>672</v>
      </c>
      <c r="C163" s="80" t="s">
        <v>673</v>
      </c>
      <c r="D163" s="93" t="s">
        <v>129</v>
      </c>
      <c r="E163" s="93" t="s">
        <v>300</v>
      </c>
      <c r="F163" s="80" t="s">
        <v>674</v>
      </c>
      <c r="G163" s="93" t="s">
        <v>637</v>
      </c>
      <c r="H163" s="80" t="s">
        <v>675</v>
      </c>
      <c r="I163" s="80" t="s">
        <v>169</v>
      </c>
      <c r="J163" s="80"/>
      <c r="K163" s="87">
        <v>1.61</v>
      </c>
      <c r="L163" s="93" t="s">
        <v>173</v>
      </c>
      <c r="M163" s="94">
        <v>4.2999999999999997E-2</v>
      </c>
      <c r="N163" s="94">
        <v>2.9900000000000003E-2</v>
      </c>
      <c r="O163" s="87">
        <v>0.12</v>
      </c>
      <c r="P163" s="89">
        <v>102.5</v>
      </c>
      <c r="Q163" s="80"/>
      <c r="R163" s="87">
        <v>1.1999999999999999E-4</v>
      </c>
      <c r="S163" s="88">
        <v>2.7706329631295915E-10</v>
      </c>
      <c r="T163" s="88">
        <v>8.5251582252280694E-10</v>
      </c>
      <c r="U163" s="88">
        <f>R163/'סכום נכסי הקרן'!$C$42</f>
        <v>3.2904907287395128E-11</v>
      </c>
    </row>
    <row r="164" spans="2:21" s="134" customFormat="1">
      <c r="B164" s="86" t="s">
        <v>676</v>
      </c>
      <c r="C164" s="80" t="s">
        <v>677</v>
      </c>
      <c r="D164" s="93" t="s">
        <v>129</v>
      </c>
      <c r="E164" s="93" t="s">
        <v>300</v>
      </c>
      <c r="F164" s="80" t="s">
        <v>674</v>
      </c>
      <c r="G164" s="93" t="s">
        <v>637</v>
      </c>
      <c r="H164" s="80" t="s">
        <v>675</v>
      </c>
      <c r="I164" s="80" t="s">
        <v>169</v>
      </c>
      <c r="J164" s="80"/>
      <c r="K164" s="87">
        <v>2.0699999999999998</v>
      </c>
      <c r="L164" s="93" t="s">
        <v>173</v>
      </c>
      <c r="M164" s="94">
        <v>4.2500000000000003E-2</v>
      </c>
      <c r="N164" s="94">
        <v>3.32E-2</v>
      </c>
      <c r="O164" s="87">
        <v>0.56000000000000005</v>
      </c>
      <c r="P164" s="89">
        <v>103.68</v>
      </c>
      <c r="Q164" s="80"/>
      <c r="R164" s="87">
        <v>5.8E-4</v>
      </c>
      <c r="S164" s="88">
        <v>9.2279227715143264E-10</v>
      </c>
      <c r="T164" s="88">
        <v>4.1204931421935672E-9</v>
      </c>
      <c r="U164" s="88">
        <f>R164/'סכום נכסי הקרן'!$C$42</f>
        <v>1.590403852224098E-10</v>
      </c>
    </row>
    <row r="165" spans="2:21" s="134" customFormat="1">
      <c r="B165" s="86" t="s">
        <v>678</v>
      </c>
      <c r="C165" s="80" t="s">
        <v>679</v>
      </c>
      <c r="D165" s="93" t="s">
        <v>129</v>
      </c>
      <c r="E165" s="93" t="s">
        <v>300</v>
      </c>
      <c r="F165" s="80" t="s">
        <v>674</v>
      </c>
      <c r="G165" s="93" t="s">
        <v>637</v>
      </c>
      <c r="H165" s="80" t="s">
        <v>675</v>
      </c>
      <c r="I165" s="80" t="s">
        <v>169</v>
      </c>
      <c r="J165" s="80"/>
      <c r="K165" s="87">
        <v>2.4300000000000002</v>
      </c>
      <c r="L165" s="93" t="s">
        <v>173</v>
      </c>
      <c r="M165" s="94">
        <v>3.7000000000000005E-2</v>
      </c>
      <c r="N165" s="94">
        <v>3.3100000000000004E-2</v>
      </c>
      <c r="O165" s="87">
        <v>373000</v>
      </c>
      <c r="P165" s="89">
        <v>102.52</v>
      </c>
      <c r="Q165" s="80"/>
      <c r="R165" s="87">
        <v>382.39961</v>
      </c>
      <c r="S165" s="88">
        <v>1.5777998068146992E-3</v>
      </c>
      <c r="T165" s="88">
        <v>2.7166809837629218E-3</v>
      </c>
      <c r="U165" s="88">
        <f>R165/'סכום נכסי הקרן'!$C$42</f>
        <v>1.0485686428155048E-4</v>
      </c>
    </row>
    <row r="166" spans="2:21" s="134" customFormat="1">
      <c r="B166" s="83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7"/>
      <c r="P166" s="89"/>
      <c r="Q166" s="80"/>
      <c r="R166" s="80"/>
      <c r="S166" s="80"/>
      <c r="T166" s="88"/>
      <c r="U166" s="80"/>
    </row>
    <row r="167" spans="2:21" s="134" customFormat="1">
      <c r="B167" s="99" t="s">
        <v>50</v>
      </c>
      <c r="C167" s="82"/>
      <c r="D167" s="82"/>
      <c r="E167" s="82"/>
      <c r="F167" s="82"/>
      <c r="G167" s="82"/>
      <c r="H167" s="82"/>
      <c r="I167" s="82"/>
      <c r="J167" s="82"/>
      <c r="K167" s="90">
        <v>5.1966336354911817</v>
      </c>
      <c r="L167" s="82"/>
      <c r="M167" s="82"/>
      <c r="N167" s="104">
        <v>5.5106195887673654E-2</v>
      </c>
      <c r="O167" s="90"/>
      <c r="P167" s="92"/>
      <c r="Q167" s="82"/>
      <c r="R167" s="90">
        <v>2635.83313</v>
      </c>
      <c r="S167" s="82"/>
      <c r="T167" s="91">
        <v>1.8725745407123458E-2</v>
      </c>
      <c r="U167" s="91">
        <f>R167/'סכום נכסי הקרן'!$C$42</f>
        <v>7.2276537306412104E-4</v>
      </c>
    </row>
    <row r="168" spans="2:21" s="134" customFormat="1">
      <c r="B168" s="86" t="s">
        <v>680</v>
      </c>
      <c r="C168" s="80" t="s">
        <v>681</v>
      </c>
      <c r="D168" s="93" t="s">
        <v>129</v>
      </c>
      <c r="E168" s="93" t="s">
        <v>300</v>
      </c>
      <c r="F168" s="80" t="s">
        <v>682</v>
      </c>
      <c r="G168" s="93" t="s">
        <v>683</v>
      </c>
      <c r="H168" s="80" t="s">
        <v>348</v>
      </c>
      <c r="I168" s="80" t="s">
        <v>304</v>
      </c>
      <c r="J168" s="80"/>
      <c r="K168" s="87">
        <v>3.9299999999999997</v>
      </c>
      <c r="L168" s="93" t="s">
        <v>173</v>
      </c>
      <c r="M168" s="94">
        <v>3.49E-2</v>
      </c>
      <c r="N168" s="94">
        <v>4.53E-2</v>
      </c>
      <c r="O168" s="87">
        <v>883729</v>
      </c>
      <c r="P168" s="89">
        <v>95.15</v>
      </c>
      <c r="Q168" s="80"/>
      <c r="R168" s="87">
        <v>840.86812999999995</v>
      </c>
      <c r="S168" s="88">
        <v>5.6080331153102463E-4</v>
      </c>
      <c r="T168" s="88">
        <v>5.9737782123347044E-3</v>
      </c>
      <c r="U168" s="88">
        <f>R168/'סכום נכסי הקרן'!$C$42</f>
        <v>2.3057239882146098E-4</v>
      </c>
    </row>
    <row r="169" spans="2:21" s="134" customFormat="1">
      <c r="B169" s="86" t="s">
        <v>684</v>
      </c>
      <c r="C169" s="80" t="s">
        <v>685</v>
      </c>
      <c r="D169" s="93" t="s">
        <v>129</v>
      </c>
      <c r="E169" s="93" t="s">
        <v>300</v>
      </c>
      <c r="F169" s="80" t="s">
        <v>686</v>
      </c>
      <c r="G169" s="93" t="s">
        <v>687</v>
      </c>
      <c r="H169" s="80" t="s">
        <v>488</v>
      </c>
      <c r="I169" s="80" t="s">
        <v>169</v>
      </c>
      <c r="J169" s="80"/>
      <c r="K169" s="87">
        <v>5.79</v>
      </c>
      <c r="L169" s="93" t="s">
        <v>173</v>
      </c>
      <c r="M169" s="94">
        <v>4.6900000000000004E-2</v>
      </c>
      <c r="N169" s="94">
        <v>5.9700000000000003E-2</v>
      </c>
      <c r="O169" s="87">
        <v>1889238</v>
      </c>
      <c r="P169" s="89">
        <v>95.01</v>
      </c>
      <c r="Q169" s="80"/>
      <c r="R169" s="87">
        <v>1794.9649999999999</v>
      </c>
      <c r="S169" s="88">
        <v>9.7377730060053199E-4</v>
      </c>
      <c r="T169" s="88">
        <v>1.2751967194788751E-2</v>
      </c>
      <c r="U169" s="88">
        <f>R169/'סכום נכסי הקרן'!$C$42</f>
        <v>4.9219297424265998E-4</v>
      </c>
    </row>
    <row r="170" spans="2:21" s="134" customFormat="1">
      <c r="B170" s="135"/>
    </row>
    <row r="171" spans="2:21" s="134" customFormat="1">
      <c r="B171" s="135"/>
    </row>
    <row r="172" spans="2:21" s="134" customFormat="1">
      <c r="B172" s="135"/>
    </row>
    <row r="173" spans="2:21" s="134" customFormat="1">
      <c r="B173" s="138" t="s">
        <v>263</v>
      </c>
      <c r="C173" s="139"/>
      <c r="D173" s="139"/>
      <c r="E173" s="139"/>
      <c r="F173" s="139"/>
      <c r="G173" s="139"/>
      <c r="H173" s="139"/>
      <c r="I173" s="139"/>
      <c r="J173" s="139"/>
      <c r="K173" s="139"/>
    </row>
    <row r="174" spans="2:21" s="134" customFormat="1">
      <c r="B174" s="138" t="s">
        <v>121</v>
      </c>
      <c r="C174" s="139"/>
      <c r="D174" s="139"/>
      <c r="E174" s="139"/>
      <c r="F174" s="139"/>
      <c r="G174" s="139"/>
      <c r="H174" s="139"/>
      <c r="I174" s="139"/>
      <c r="J174" s="139"/>
      <c r="K174" s="139"/>
    </row>
    <row r="175" spans="2:21" s="134" customFormat="1">
      <c r="B175" s="138" t="s">
        <v>246</v>
      </c>
      <c r="C175" s="139"/>
      <c r="D175" s="139"/>
      <c r="E175" s="139"/>
      <c r="F175" s="139"/>
      <c r="G175" s="139"/>
      <c r="H175" s="139"/>
      <c r="I175" s="139"/>
      <c r="J175" s="139"/>
      <c r="K175" s="139"/>
    </row>
    <row r="176" spans="2:21" s="134" customFormat="1">
      <c r="B176" s="138" t="s">
        <v>254</v>
      </c>
      <c r="C176" s="139"/>
      <c r="D176" s="139"/>
      <c r="E176" s="139"/>
      <c r="F176" s="139"/>
      <c r="G176" s="139"/>
      <c r="H176" s="139"/>
      <c r="I176" s="139"/>
      <c r="J176" s="139"/>
      <c r="K176" s="139"/>
    </row>
    <row r="177" spans="2:11" s="134" customFormat="1">
      <c r="B177" s="214" t="s">
        <v>259</v>
      </c>
      <c r="C177" s="214"/>
      <c r="D177" s="214"/>
      <c r="E177" s="214"/>
      <c r="F177" s="214"/>
      <c r="G177" s="214"/>
      <c r="H177" s="214"/>
      <c r="I177" s="214"/>
      <c r="J177" s="214"/>
      <c r="K177" s="214"/>
    </row>
    <row r="178" spans="2:11" s="134" customFormat="1">
      <c r="B178" s="135"/>
    </row>
    <row r="179" spans="2:11" s="134" customFormat="1">
      <c r="B179" s="135"/>
    </row>
    <row r="180" spans="2:11" s="134" customFormat="1">
      <c r="B180" s="135"/>
    </row>
    <row r="181" spans="2:11" s="134" customFormat="1">
      <c r="B181" s="135"/>
    </row>
    <row r="182" spans="2:11" s="134" customFormat="1">
      <c r="B182" s="135"/>
    </row>
    <row r="183" spans="2:11" s="134" customFormat="1">
      <c r="B183" s="135"/>
    </row>
    <row r="184" spans="2:11" s="134" customFormat="1">
      <c r="B184" s="135"/>
    </row>
    <row r="185" spans="2:11" s="134" customFormat="1">
      <c r="B185" s="135"/>
    </row>
    <row r="186" spans="2:11" s="134" customFormat="1">
      <c r="B186" s="135"/>
    </row>
    <row r="187" spans="2:11" s="134" customFormat="1">
      <c r="B187" s="135"/>
    </row>
    <row r="188" spans="2:11" s="134" customFormat="1">
      <c r="B188" s="135"/>
    </row>
    <row r="189" spans="2:11" s="134" customFormat="1">
      <c r="B189" s="135"/>
    </row>
    <row r="190" spans="2:11" s="134" customFormat="1">
      <c r="B190" s="135"/>
    </row>
    <row r="191" spans="2:11" s="134" customFormat="1">
      <c r="B191" s="135"/>
    </row>
    <row r="192" spans="2:11" s="134" customFormat="1">
      <c r="B192" s="135"/>
    </row>
    <row r="193" spans="2:2" s="134" customFormat="1">
      <c r="B193" s="135"/>
    </row>
    <row r="194" spans="2:2" s="134" customFormat="1">
      <c r="B194" s="135"/>
    </row>
    <row r="195" spans="2:2" s="134" customFormat="1">
      <c r="B195" s="135"/>
    </row>
    <row r="196" spans="2:2" s="134" customFormat="1">
      <c r="B196" s="135"/>
    </row>
    <row r="197" spans="2:2" s="134" customFormat="1">
      <c r="B197" s="135"/>
    </row>
    <row r="198" spans="2:2" s="134" customFormat="1">
      <c r="B198" s="135"/>
    </row>
    <row r="199" spans="2:2" s="134" customFormat="1">
      <c r="B199" s="135"/>
    </row>
    <row r="200" spans="2:2" s="134" customFormat="1">
      <c r="B200" s="135"/>
    </row>
    <row r="201" spans="2:2" s="134" customFormat="1">
      <c r="B201" s="135"/>
    </row>
    <row r="202" spans="2:2" s="134" customFormat="1">
      <c r="B202" s="135"/>
    </row>
    <row r="203" spans="2:2" s="134" customFormat="1">
      <c r="B203" s="135"/>
    </row>
    <row r="204" spans="2:2" s="134" customFormat="1">
      <c r="B204" s="135"/>
    </row>
    <row r="205" spans="2:2" s="134" customFormat="1">
      <c r="B205" s="135"/>
    </row>
    <row r="206" spans="2:2" s="134" customFormat="1">
      <c r="B206" s="135"/>
    </row>
    <row r="207" spans="2:2" s="134" customFormat="1">
      <c r="B207" s="135"/>
    </row>
    <row r="208" spans="2:2" s="134" customFormat="1">
      <c r="B208" s="135"/>
    </row>
    <row r="209" spans="2:2" s="134" customFormat="1">
      <c r="B209" s="135"/>
    </row>
    <row r="210" spans="2:2" s="134" customFormat="1">
      <c r="B210" s="135"/>
    </row>
    <row r="211" spans="2:2" s="134" customFormat="1">
      <c r="B211" s="135"/>
    </row>
    <row r="212" spans="2:2" s="134" customFormat="1">
      <c r="B212" s="135"/>
    </row>
    <row r="213" spans="2:2" s="134" customFormat="1">
      <c r="B213" s="135"/>
    </row>
    <row r="214" spans="2:2" s="134" customFormat="1">
      <c r="B214" s="135"/>
    </row>
    <row r="215" spans="2:2" s="134" customFormat="1">
      <c r="B215" s="135"/>
    </row>
    <row r="216" spans="2:2" s="134" customFormat="1">
      <c r="B216" s="135"/>
    </row>
    <row r="217" spans="2:2" s="134" customFormat="1">
      <c r="B217" s="135"/>
    </row>
    <row r="218" spans="2:2" s="134" customFormat="1">
      <c r="B218" s="135"/>
    </row>
    <row r="219" spans="2:2" s="134" customFormat="1">
      <c r="B219" s="135"/>
    </row>
    <row r="220" spans="2:2" s="134" customFormat="1">
      <c r="B220" s="135"/>
    </row>
    <row r="221" spans="2:2" s="134" customFormat="1">
      <c r="B221" s="135"/>
    </row>
    <row r="222" spans="2:2" s="134" customFormat="1">
      <c r="B222" s="135"/>
    </row>
    <row r="223" spans="2:2" s="134" customFormat="1">
      <c r="B223" s="135"/>
    </row>
    <row r="224" spans="2:2" s="134" customFormat="1">
      <c r="B224" s="135"/>
    </row>
    <row r="225" spans="2:2" s="134" customFormat="1">
      <c r="B225" s="135"/>
    </row>
    <row r="226" spans="2:2" s="134" customFormat="1">
      <c r="B226" s="135"/>
    </row>
    <row r="227" spans="2:2" s="134" customFormat="1">
      <c r="B227" s="135"/>
    </row>
    <row r="228" spans="2:2" s="134" customFormat="1">
      <c r="B228" s="135"/>
    </row>
    <row r="229" spans="2:2" s="134" customFormat="1">
      <c r="B229" s="135"/>
    </row>
    <row r="230" spans="2:2" s="134" customFormat="1">
      <c r="B230" s="135"/>
    </row>
    <row r="231" spans="2:2" s="134" customFormat="1">
      <c r="B231" s="135"/>
    </row>
    <row r="232" spans="2:2" s="134" customFormat="1">
      <c r="B232" s="135"/>
    </row>
    <row r="233" spans="2:2" s="134" customFormat="1">
      <c r="B233" s="135"/>
    </row>
    <row r="234" spans="2:2" s="134" customFormat="1">
      <c r="B234" s="135"/>
    </row>
    <row r="235" spans="2:2" s="134" customFormat="1">
      <c r="B235" s="135"/>
    </row>
    <row r="236" spans="2:2" s="134" customFormat="1">
      <c r="B236" s="135"/>
    </row>
    <row r="237" spans="2:2" s="134" customFormat="1">
      <c r="B237" s="135"/>
    </row>
    <row r="238" spans="2:2" s="134" customFormat="1">
      <c r="B238" s="135"/>
    </row>
    <row r="239" spans="2:2" s="134" customFormat="1">
      <c r="B239" s="135"/>
    </row>
    <row r="240" spans="2:2" s="134" customFormat="1">
      <c r="B240" s="135"/>
    </row>
    <row r="241" spans="2:2" s="134" customFormat="1">
      <c r="B241" s="135"/>
    </row>
    <row r="242" spans="2:2" s="134" customFormat="1">
      <c r="B242" s="135"/>
    </row>
    <row r="243" spans="2:2" s="134" customFormat="1">
      <c r="B243" s="135"/>
    </row>
    <row r="244" spans="2:2" s="134" customFormat="1">
      <c r="B244" s="135"/>
    </row>
    <row r="245" spans="2:2" s="134" customFormat="1">
      <c r="B245" s="135"/>
    </row>
    <row r="246" spans="2:2" s="134" customFormat="1">
      <c r="B246" s="135"/>
    </row>
    <row r="247" spans="2:2" s="134" customFormat="1">
      <c r="B247" s="135"/>
    </row>
    <row r="248" spans="2:2" s="134" customFormat="1">
      <c r="B248" s="135"/>
    </row>
    <row r="249" spans="2:2" s="134" customFormat="1">
      <c r="B249" s="135"/>
    </row>
    <row r="250" spans="2:2" s="134" customFormat="1">
      <c r="B250" s="135"/>
    </row>
    <row r="251" spans="2:2" s="134" customFormat="1">
      <c r="B251" s="135"/>
    </row>
    <row r="252" spans="2:2" s="134" customFormat="1">
      <c r="B252" s="135"/>
    </row>
    <row r="253" spans="2:2" s="134" customFormat="1">
      <c r="B253" s="135"/>
    </row>
    <row r="254" spans="2:2" s="134" customFormat="1">
      <c r="B254" s="135"/>
    </row>
    <row r="255" spans="2:2" s="134" customFormat="1">
      <c r="B255" s="135"/>
    </row>
    <row r="256" spans="2:2" s="134" customFormat="1">
      <c r="B256" s="135"/>
    </row>
    <row r="257" spans="2:2" s="134" customFormat="1">
      <c r="B257" s="135"/>
    </row>
    <row r="258" spans="2:2" s="134" customFormat="1">
      <c r="B258" s="135"/>
    </row>
    <row r="259" spans="2:2" s="134" customFormat="1">
      <c r="B259" s="135"/>
    </row>
    <row r="260" spans="2:2" s="134" customFormat="1">
      <c r="B260" s="135"/>
    </row>
    <row r="261" spans="2:2" s="134" customFormat="1">
      <c r="B261" s="135"/>
    </row>
    <row r="262" spans="2:2" s="134" customFormat="1">
      <c r="B262" s="135"/>
    </row>
    <row r="263" spans="2:2" s="134" customFormat="1">
      <c r="B263" s="135"/>
    </row>
    <row r="264" spans="2:2" s="134" customFormat="1">
      <c r="B264" s="135"/>
    </row>
    <row r="265" spans="2:2" s="134" customFormat="1">
      <c r="B265" s="135"/>
    </row>
    <row r="266" spans="2:2" s="134" customFormat="1">
      <c r="B266" s="135"/>
    </row>
    <row r="267" spans="2:2" s="134" customFormat="1">
      <c r="B267" s="135"/>
    </row>
    <row r="268" spans="2:2" s="134" customFormat="1">
      <c r="B268" s="135"/>
    </row>
    <row r="269" spans="2:2" s="134" customFormat="1">
      <c r="B269" s="135"/>
    </row>
    <row r="270" spans="2:2" s="134" customFormat="1">
      <c r="B270" s="135"/>
    </row>
    <row r="271" spans="2:2" s="134" customFormat="1">
      <c r="B271" s="135"/>
    </row>
    <row r="272" spans="2:2" s="134" customFormat="1">
      <c r="B272" s="135"/>
    </row>
    <row r="273" spans="2:2" s="134" customFormat="1">
      <c r="B273" s="135"/>
    </row>
    <row r="274" spans="2:2" s="134" customFormat="1">
      <c r="B274" s="135"/>
    </row>
    <row r="275" spans="2:2" s="134" customFormat="1">
      <c r="B275" s="135"/>
    </row>
    <row r="276" spans="2:2" s="134" customFormat="1">
      <c r="B276" s="135"/>
    </row>
    <row r="277" spans="2:2" s="134" customFormat="1">
      <c r="B277" s="135"/>
    </row>
    <row r="278" spans="2:2" s="134" customFormat="1">
      <c r="B278" s="135"/>
    </row>
    <row r="279" spans="2:2" s="134" customFormat="1">
      <c r="B279" s="135"/>
    </row>
    <row r="280" spans="2:2" s="134" customFormat="1">
      <c r="B280" s="135"/>
    </row>
    <row r="281" spans="2:2" s="134" customFormat="1">
      <c r="B281" s="135"/>
    </row>
    <row r="282" spans="2:2" s="134" customFormat="1">
      <c r="B282" s="135"/>
    </row>
    <row r="283" spans="2:2" s="134" customFormat="1">
      <c r="B283" s="135"/>
    </row>
    <row r="284" spans="2:2" s="134" customFormat="1">
      <c r="B284" s="135"/>
    </row>
    <row r="285" spans="2:2" s="134" customFormat="1">
      <c r="B285" s="135"/>
    </row>
    <row r="286" spans="2:2" s="134" customFormat="1">
      <c r="B286" s="135"/>
    </row>
    <row r="287" spans="2:2" s="134" customFormat="1">
      <c r="B287" s="135"/>
    </row>
    <row r="288" spans="2:2" s="134" customFormat="1">
      <c r="B288" s="135"/>
    </row>
    <row r="289" spans="2:2" s="134" customFormat="1">
      <c r="B289" s="135"/>
    </row>
    <row r="290" spans="2:2" s="134" customFormat="1">
      <c r="B290" s="135"/>
    </row>
    <row r="291" spans="2:2" s="134" customFormat="1">
      <c r="B291" s="135"/>
    </row>
    <row r="292" spans="2:2" s="134" customFormat="1">
      <c r="B292" s="135"/>
    </row>
    <row r="293" spans="2:2" s="134" customFormat="1">
      <c r="B293" s="135"/>
    </row>
    <row r="294" spans="2:2" s="134" customFormat="1">
      <c r="B294" s="135"/>
    </row>
    <row r="295" spans="2:2" s="134" customFormat="1">
      <c r="B295" s="135"/>
    </row>
    <row r="296" spans="2:2" s="134" customFormat="1">
      <c r="B296" s="135"/>
    </row>
    <row r="297" spans="2:2" s="134" customFormat="1">
      <c r="B297" s="135"/>
    </row>
    <row r="298" spans="2:2" s="134" customFormat="1">
      <c r="B298" s="135"/>
    </row>
    <row r="299" spans="2:2" s="134" customFormat="1">
      <c r="B299" s="135"/>
    </row>
    <row r="300" spans="2:2" s="134" customFormat="1">
      <c r="B300" s="135"/>
    </row>
    <row r="301" spans="2:2" s="134" customFormat="1">
      <c r="B301" s="135"/>
    </row>
    <row r="302" spans="2:2" s="134" customFormat="1">
      <c r="B302" s="135"/>
    </row>
    <row r="303" spans="2:2" s="134" customFormat="1">
      <c r="B303" s="135"/>
    </row>
    <row r="304" spans="2:2" s="134" customFormat="1">
      <c r="B304" s="135"/>
    </row>
    <row r="305" spans="2:2" s="134" customFormat="1">
      <c r="B305" s="135"/>
    </row>
    <row r="306" spans="2:2" s="134" customFormat="1">
      <c r="B306" s="135"/>
    </row>
    <row r="307" spans="2:2" s="134" customFormat="1">
      <c r="B307" s="135"/>
    </row>
    <row r="308" spans="2:2" s="134" customFormat="1">
      <c r="B308" s="135"/>
    </row>
    <row r="309" spans="2:2" s="134" customFormat="1">
      <c r="B309" s="135"/>
    </row>
    <row r="310" spans="2:2" s="134" customFormat="1">
      <c r="B310" s="135"/>
    </row>
    <row r="311" spans="2:2" s="134" customFormat="1">
      <c r="B311" s="135"/>
    </row>
    <row r="312" spans="2:2" s="134" customFormat="1">
      <c r="B312" s="135"/>
    </row>
    <row r="313" spans="2:2" s="134" customFormat="1">
      <c r="B313" s="135"/>
    </row>
    <row r="314" spans="2:2" s="134" customFormat="1">
      <c r="B314" s="135"/>
    </row>
    <row r="315" spans="2:2" s="134" customFormat="1">
      <c r="B315" s="135"/>
    </row>
    <row r="316" spans="2:2" s="134" customFormat="1">
      <c r="B316" s="135"/>
    </row>
    <row r="317" spans="2:2" s="134" customFormat="1">
      <c r="B317" s="135"/>
    </row>
    <row r="318" spans="2:2" s="134" customFormat="1">
      <c r="B318" s="135"/>
    </row>
    <row r="319" spans="2:2" s="134" customFormat="1">
      <c r="B319" s="135"/>
    </row>
    <row r="320" spans="2:2" s="134" customFormat="1">
      <c r="B320" s="135"/>
    </row>
    <row r="321" spans="2:2" s="134" customFormat="1">
      <c r="B321" s="135"/>
    </row>
    <row r="322" spans="2:2" s="134" customFormat="1">
      <c r="B322" s="135"/>
    </row>
    <row r="323" spans="2:2" s="134" customFormat="1">
      <c r="B323" s="135"/>
    </row>
    <row r="324" spans="2:2" s="134" customFormat="1">
      <c r="B324" s="135"/>
    </row>
    <row r="325" spans="2:2" s="134" customFormat="1">
      <c r="B325" s="135"/>
    </row>
    <row r="326" spans="2:2" s="134" customFormat="1">
      <c r="B326" s="135"/>
    </row>
    <row r="327" spans="2:2" s="134" customFormat="1">
      <c r="B327" s="135"/>
    </row>
    <row r="328" spans="2:2" s="134" customFormat="1">
      <c r="B328" s="135"/>
    </row>
    <row r="329" spans="2:2" s="134" customFormat="1">
      <c r="B329" s="135"/>
    </row>
    <row r="330" spans="2:2" s="134" customFormat="1">
      <c r="B330" s="135"/>
    </row>
    <row r="331" spans="2:2" s="134" customFormat="1">
      <c r="B331" s="135"/>
    </row>
    <row r="332" spans="2:2" s="134" customFormat="1">
      <c r="B332" s="135"/>
    </row>
    <row r="333" spans="2:2" s="134" customFormat="1">
      <c r="B333" s="135"/>
    </row>
    <row r="334" spans="2:2" s="134" customFormat="1">
      <c r="B334" s="135"/>
    </row>
    <row r="335" spans="2:2" s="134" customFormat="1">
      <c r="B335" s="135"/>
    </row>
    <row r="336" spans="2:2" s="134" customFormat="1">
      <c r="B336" s="135"/>
    </row>
    <row r="337" spans="2:2" s="134" customFormat="1">
      <c r="B337" s="135"/>
    </row>
    <row r="338" spans="2:2" s="134" customFormat="1">
      <c r="B338" s="135"/>
    </row>
    <row r="339" spans="2:2" s="134" customFormat="1">
      <c r="B339" s="135"/>
    </row>
    <row r="340" spans="2:2" s="134" customFormat="1">
      <c r="B340" s="135"/>
    </row>
    <row r="341" spans="2:2" s="134" customFormat="1">
      <c r="B341" s="135"/>
    </row>
    <row r="342" spans="2:2" s="134" customFormat="1">
      <c r="B342" s="135"/>
    </row>
    <row r="343" spans="2:2" s="134" customFormat="1">
      <c r="B343" s="135"/>
    </row>
    <row r="344" spans="2:2" s="134" customFormat="1">
      <c r="B344" s="135"/>
    </row>
    <row r="345" spans="2:2" s="134" customFormat="1">
      <c r="B345" s="135"/>
    </row>
    <row r="346" spans="2:2" s="134" customFormat="1">
      <c r="B346" s="135"/>
    </row>
    <row r="347" spans="2:2" s="134" customFormat="1">
      <c r="B347" s="135"/>
    </row>
    <row r="348" spans="2:2" s="134" customFormat="1">
      <c r="B348" s="135"/>
    </row>
    <row r="349" spans="2:2" s="134" customFormat="1">
      <c r="B349" s="135"/>
    </row>
    <row r="350" spans="2:2" s="134" customFormat="1">
      <c r="B350" s="135"/>
    </row>
    <row r="351" spans="2:2" s="134" customFormat="1">
      <c r="B351" s="135"/>
    </row>
    <row r="352" spans="2:2" s="134" customFormat="1">
      <c r="B352" s="135"/>
    </row>
    <row r="353" spans="2:2" s="134" customFormat="1">
      <c r="B353" s="135"/>
    </row>
    <row r="354" spans="2:2" s="134" customFormat="1">
      <c r="B354" s="135"/>
    </row>
    <row r="355" spans="2:2" s="134" customFormat="1">
      <c r="B355" s="135"/>
    </row>
    <row r="356" spans="2:2" s="134" customFormat="1">
      <c r="B356" s="135"/>
    </row>
    <row r="357" spans="2:2" s="134" customFormat="1">
      <c r="B357" s="135"/>
    </row>
    <row r="358" spans="2:2" s="134" customFormat="1">
      <c r="B358" s="135"/>
    </row>
    <row r="359" spans="2:2" s="134" customFormat="1">
      <c r="B359" s="135"/>
    </row>
    <row r="360" spans="2:2" s="134" customFormat="1">
      <c r="B360" s="135"/>
    </row>
    <row r="361" spans="2:2" s="134" customFormat="1">
      <c r="B361" s="135"/>
    </row>
    <row r="362" spans="2:2" s="134" customFormat="1">
      <c r="B362" s="135"/>
    </row>
    <row r="363" spans="2:2" s="134" customFormat="1">
      <c r="B363" s="135"/>
    </row>
    <row r="364" spans="2:2" s="134" customFormat="1">
      <c r="B364" s="135"/>
    </row>
    <row r="365" spans="2:2" s="134" customFormat="1">
      <c r="B365" s="135"/>
    </row>
    <row r="366" spans="2:2" s="134" customFormat="1">
      <c r="B366" s="135"/>
    </row>
    <row r="367" spans="2:2" s="134" customFormat="1">
      <c r="B367" s="135"/>
    </row>
    <row r="368" spans="2:2" s="134" customFormat="1">
      <c r="B368" s="135"/>
    </row>
    <row r="369" spans="2:2" s="134" customFormat="1">
      <c r="B369" s="135"/>
    </row>
    <row r="370" spans="2:2" s="134" customFormat="1">
      <c r="B370" s="135"/>
    </row>
    <row r="371" spans="2:2" s="134" customFormat="1">
      <c r="B371" s="135"/>
    </row>
    <row r="372" spans="2:2" s="134" customFormat="1">
      <c r="B372" s="135"/>
    </row>
    <row r="373" spans="2:2" s="134" customFormat="1">
      <c r="B373" s="135"/>
    </row>
    <row r="374" spans="2:2" s="134" customFormat="1">
      <c r="B374" s="135"/>
    </row>
    <row r="375" spans="2:2" s="134" customFormat="1">
      <c r="B375" s="135"/>
    </row>
    <row r="376" spans="2:2" s="134" customFormat="1">
      <c r="B376" s="135"/>
    </row>
    <row r="377" spans="2:2" s="134" customFormat="1">
      <c r="B377" s="135"/>
    </row>
    <row r="378" spans="2:2" s="134" customFormat="1">
      <c r="B378" s="135"/>
    </row>
    <row r="379" spans="2:2" s="134" customFormat="1">
      <c r="B379" s="135"/>
    </row>
    <row r="380" spans="2:2" s="134" customFormat="1">
      <c r="B380" s="135"/>
    </row>
    <row r="381" spans="2:2" s="134" customFormat="1">
      <c r="B381" s="135"/>
    </row>
    <row r="382" spans="2:2" s="134" customFormat="1">
      <c r="B382" s="135"/>
    </row>
    <row r="383" spans="2:2" s="134" customFormat="1">
      <c r="B383" s="135"/>
    </row>
    <row r="384" spans="2:2" s="134" customFormat="1">
      <c r="B384" s="135"/>
    </row>
    <row r="385" spans="2:6" s="134" customFormat="1">
      <c r="B385" s="135"/>
    </row>
    <row r="386" spans="2:6" s="134" customFormat="1">
      <c r="B386" s="135"/>
    </row>
    <row r="387" spans="2:6" s="134" customFormat="1">
      <c r="B387" s="135"/>
    </row>
    <row r="388" spans="2:6" s="134" customFormat="1">
      <c r="B388" s="135"/>
    </row>
    <row r="389" spans="2:6" s="134" customFormat="1">
      <c r="B389" s="135"/>
    </row>
    <row r="390" spans="2:6" s="134" customFormat="1">
      <c r="B390" s="135"/>
    </row>
    <row r="391" spans="2:6" s="134" customFormat="1">
      <c r="B391" s="135"/>
    </row>
    <row r="392" spans="2:6" s="134" customFormat="1">
      <c r="B392" s="135"/>
    </row>
    <row r="393" spans="2:6" s="134" customFormat="1">
      <c r="B393" s="135"/>
    </row>
    <row r="394" spans="2:6" s="134" customFormat="1">
      <c r="B394" s="135"/>
    </row>
    <row r="395" spans="2:6">
      <c r="C395" s="1"/>
      <c r="D395" s="1"/>
      <c r="E395" s="1"/>
      <c r="F395" s="1"/>
    </row>
    <row r="396" spans="2:6">
      <c r="C396" s="1"/>
      <c r="D396" s="1"/>
      <c r="E396" s="1"/>
      <c r="F396" s="1"/>
    </row>
    <row r="397" spans="2:6">
      <c r="C397" s="1"/>
      <c r="D397" s="1"/>
      <c r="E397" s="1"/>
      <c r="F397" s="1"/>
    </row>
    <row r="398" spans="2:6">
      <c r="C398" s="1"/>
      <c r="D398" s="1"/>
      <c r="E398" s="1"/>
      <c r="F398" s="1"/>
    </row>
    <row r="399" spans="2:6">
      <c r="C399" s="1"/>
      <c r="D399" s="1"/>
      <c r="E399" s="1"/>
      <c r="F399" s="1"/>
    </row>
    <row r="400" spans="2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3"/>
      <c r="C796" s="1"/>
      <c r="D796" s="1"/>
      <c r="E796" s="1"/>
      <c r="F796" s="1"/>
    </row>
    <row r="797" spans="2:6">
      <c r="B797" s="43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77:K177"/>
  </mergeCells>
  <phoneticPr fontId="6" type="noConversion"/>
  <conditionalFormatting sqref="B12:B169">
    <cfRule type="cellIs" dxfId="158" priority="2" operator="equal">
      <formula>"NR3"</formula>
    </cfRule>
  </conditionalFormatting>
  <conditionalFormatting sqref="B12:B169">
    <cfRule type="containsText" dxfId="15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$AV$7:$AV$24</formula1>
    </dataValidation>
    <dataValidation allowBlank="1" showInputMessage="1" showErrorMessage="1" sqref="H2 B34 Q9 B36 B175 B177"/>
    <dataValidation type="list" allowBlank="1" showInputMessage="1" showErrorMessage="1" sqref="I12:I35 I178:I828 I37:I176">
      <formula1>$AX$7:$AX$10</formula1>
    </dataValidation>
    <dataValidation type="list" allowBlank="1" showInputMessage="1" showErrorMessage="1" sqref="E12:E35 E178:E822 E37:E176">
      <formula1>$AT$7:$AT$24</formula1>
    </dataValidation>
    <dataValidation type="list" allowBlank="1" showInputMessage="1" showErrorMessage="1" sqref="L12:L828">
      <formula1>$AY$7:$AY$20</formula1>
    </dataValidation>
    <dataValidation type="list" allowBlank="1" showInputMessage="1" showErrorMessage="1" sqref="G12:G35 G178:G555 G37:G176">
      <formula1>$AV$7:$AV$29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>
      <pane ySplit="10" topLeftCell="A11" activePane="bottomLeft" state="frozen"/>
      <selection pane="bottomLeft" activeCell="C14" sqref="C14"/>
    </sheetView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3.140625" style="1" bestFit="1" customWidth="1"/>
    <col min="10" max="10" width="10.7109375" style="1" bestFit="1" customWidth="1"/>
    <col min="11" max="11" width="8.28515625" style="1" bestFit="1" customWidth="1"/>
    <col min="12" max="12" width="10.140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6" t="s">
        <v>188</v>
      </c>
      <c r="C1" s="78" t="s" vm="1">
        <v>264</v>
      </c>
    </row>
    <row r="2" spans="2:62">
      <c r="B2" s="56" t="s">
        <v>187</v>
      </c>
      <c r="C2" s="78" t="s">
        <v>265</v>
      </c>
    </row>
    <row r="3" spans="2:62">
      <c r="B3" s="56" t="s">
        <v>189</v>
      </c>
      <c r="C3" s="78" t="s">
        <v>266</v>
      </c>
    </row>
    <row r="4" spans="2:62">
      <c r="B4" s="56" t="s">
        <v>190</v>
      </c>
      <c r="C4" s="78">
        <v>2207</v>
      </c>
    </row>
    <row r="6" spans="2:62" ht="26.25" customHeight="1">
      <c r="B6" s="211" t="s">
        <v>218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3"/>
      <c r="BJ6" s="3"/>
    </row>
    <row r="7" spans="2:62" ht="26.25" customHeight="1">
      <c r="B7" s="211" t="s">
        <v>98</v>
      </c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3"/>
      <c r="BF7" s="3"/>
      <c r="BJ7" s="3"/>
    </row>
    <row r="8" spans="2:62" s="3" customFormat="1" ht="78.75">
      <c r="B8" s="22" t="s">
        <v>124</v>
      </c>
      <c r="C8" s="30" t="s">
        <v>48</v>
      </c>
      <c r="D8" s="30" t="s">
        <v>128</v>
      </c>
      <c r="E8" s="30" t="s">
        <v>234</v>
      </c>
      <c r="F8" s="30" t="s">
        <v>126</v>
      </c>
      <c r="G8" s="30" t="s">
        <v>68</v>
      </c>
      <c r="H8" s="30" t="s">
        <v>110</v>
      </c>
      <c r="I8" s="13" t="s">
        <v>248</v>
      </c>
      <c r="J8" s="13" t="s">
        <v>247</v>
      </c>
      <c r="K8" s="30" t="s">
        <v>262</v>
      </c>
      <c r="L8" s="13" t="s">
        <v>65</v>
      </c>
      <c r="M8" s="13" t="s">
        <v>62</v>
      </c>
      <c r="N8" s="13" t="s">
        <v>191</v>
      </c>
      <c r="O8" s="14" t="s">
        <v>193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255</v>
      </c>
      <c r="J9" s="16"/>
      <c r="K9" s="16" t="s">
        <v>251</v>
      </c>
      <c r="L9" s="16" t="s">
        <v>251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BF10" s="1"/>
      <c r="BG10" s="3"/>
      <c r="BH10" s="1"/>
      <c r="BJ10" s="1"/>
    </row>
    <row r="11" spans="2:62" s="133" customFormat="1" ht="18" customHeight="1">
      <c r="B11" s="97" t="s">
        <v>30</v>
      </c>
      <c r="C11" s="98"/>
      <c r="D11" s="98"/>
      <c r="E11" s="98"/>
      <c r="F11" s="98"/>
      <c r="G11" s="98"/>
      <c r="H11" s="98"/>
      <c r="I11" s="100"/>
      <c r="J11" s="102"/>
      <c r="K11" s="100">
        <f>K12+K116</f>
        <v>92.890689999999992</v>
      </c>
      <c r="L11" s="100">
        <f>L12+L116</f>
        <v>41117.824409999987</v>
      </c>
      <c r="M11" s="98"/>
      <c r="N11" s="103">
        <f>L11/$L$11</f>
        <v>1</v>
      </c>
      <c r="O11" s="103">
        <f>L11/'סכום נכסי הקרן'!$C$42</f>
        <v>1.127481833392035E-2</v>
      </c>
      <c r="BF11" s="134"/>
      <c r="BG11" s="137"/>
      <c r="BH11" s="134"/>
      <c r="BJ11" s="134"/>
    </row>
    <row r="12" spans="2:62" s="134" customFormat="1" ht="20.25">
      <c r="B12" s="81" t="s">
        <v>242</v>
      </c>
      <c r="C12" s="82"/>
      <c r="D12" s="82"/>
      <c r="E12" s="82"/>
      <c r="F12" s="82"/>
      <c r="G12" s="82"/>
      <c r="H12" s="82"/>
      <c r="I12" s="90"/>
      <c r="J12" s="92"/>
      <c r="K12" s="90">
        <f>K13+K47+K88</f>
        <v>86.604119999999995</v>
      </c>
      <c r="L12" s="90">
        <v>31866.445339999987</v>
      </c>
      <c r="M12" s="82"/>
      <c r="N12" s="91">
        <f t="shared" ref="N12:N45" si="0">L12/$L$11</f>
        <v>0.7750031962354984</v>
      </c>
      <c r="O12" s="91">
        <f>L12/'סכום נכסי הקרן'!$C$42</f>
        <v>8.7380202457628692E-3</v>
      </c>
      <c r="BG12" s="133"/>
    </row>
    <row r="13" spans="2:62" s="134" customFormat="1">
      <c r="B13" s="99" t="s">
        <v>688</v>
      </c>
      <c r="C13" s="82"/>
      <c r="D13" s="82"/>
      <c r="E13" s="82"/>
      <c r="F13" s="82"/>
      <c r="G13" s="82"/>
      <c r="H13" s="82"/>
      <c r="I13" s="90"/>
      <c r="J13" s="92"/>
      <c r="K13" s="90">
        <v>57.610529999999997</v>
      </c>
      <c r="L13" s="90">
        <v>24114.653149999995</v>
      </c>
      <c r="M13" s="82"/>
      <c r="N13" s="91">
        <f t="shared" si="0"/>
        <v>0.58647687459201348</v>
      </c>
      <c r="O13" s="91">
        <f>L13/'סכום נכסי הקרן'!$C$42</f>
        <v>6.6124202180703404E-3</v>
      </c>
    </row>
    <row r="14" spans="2:62" s="134" customFormat="1">
      <c r="B14" s="86" t="s">
        <v>689</v>
      </c>
      <c r="C14" s="80" t="s">
        <v>690</v>
      </c>
      <c r="D14" s="93" t="s">
        <v>129</v>
      </c>
      <c r="E14" s="93" t="s">
        <v>300</v>
      </c>
      <c r="F14" s="80" t="s">
        <v>691</v>
      </c>
      <c r="G14" s="93" t="s">
        <v>692</v>
      </c>
      <c r="H14" s="93" t="s">
        <v>173</v>
      </c>
      <c r="I14" s="87">
        <v>57.57</v>
      </c>
      <c r="J14" s="89">
        <v>20040</v>
      </c>
      <c r="K14" s="80"/>
      <c r="L14" s="87">
        <v>11.53631</v>
      </c>
      <c r="M14" s="88">
        <v>1.1375435591550611E-6</v>
      </c>
      <c r="N14" s="88">
        <f t="shared" si="0"/>
        <v>2.8056713032692293E-4</v>
      </c>
      <c r="O14" s="88">
        <f>L14/'סכום נכסי הקרן'!$C$42</f>
        <v>3.1633434249054111E-6</v>
      </c>
    </row>
    <row r="15" spans="2:62" s="134" customFormat="1">
      <c r="B15" s="86" t="s">
        <v>693</v>
      </c>
      <c r="C15" s="80" t="s">
        <v>694</v>
      </c>
      <c r="D15" s="93" t="s">
        <v>129</v>
      </c>
      <c r="E15" s="93" t="s">
        <v>300</v>
      </c>
      <c r="F15" s="80" t="s">
        <v>347</v>
      </c>
      <c r="G15" s="93" t="s">
        <v>336</v>
      </c>
      <c r="H15" s="93" t="s">
        <v>173</v>
      </c>
      <c r="I15" s="87">
        <v>3440</v>
      </c>
      <c r="J15" s="89">
        <v>3778</v>
      </c>
      <c r="K15" s="80"/>
      <c r="L15" s="87">
        <v>129.9632</v>
      </c>
      <c r="M15" s="88">
        <v>2.6161806667442901E-5</v>
      </c>
      <c r="N15" s="88">
        <f t="shared" si="0"/>
        <v>3.1607508875978502E-3</v>
      </c>
      <c r="O15" s="88">
        <f>L15/'סכום נכסי הקרן'!$C$42</f>
        <v>3.5636892056443263E-5</v>
      </c>
    </row>
    <row r="16" spans="2:62" s="134" customFormat="1" ht="20.25">
      <c r="B16" s="86" t="s">
        <v>695</v>
      </c>
      <c r="C16" s="80" t="s">
        <v>696</v>
      </c>
      <c r="D16" s="93" t="s">
        <v>129</v>
      </c>
      <c r="E16" s="93" t="s">
        <v>300</v>
      </c>
      <c r="F16" s="80" t="s">
        <v>697</v>
      </c>
      <c r="G16" s="93" t="s">
        <v>698</v>
      </c>
      <c r="H16" s="93" t="s">
        <v>173</v>
      </c>
      <c r="I16" s="87">
        <v>1947</v>
      </c>
      <c r="J16" s="89">
        <v>42100</v>
      </c>
      <c r="K16" s="80"/>
      <c r="L16" s="87">
        <v>819.68700000000001</v>
      </c>
      <c r="M16" s="88">
        <v>4.5540469946774957E-5</v>
      </c>
      <c r="N16" s="88">
        <f t="shared" si="0"/>
        <v>1.9935077104922153E-2</v>
      </c>
      <c r="O16" s="88">
        <f>L16/'סכום נכסי הקרן'!$C$42</f>
        <v>2.2476437283069212E-4</v>
      </c>
      <c r="BF16" s="133"/>
    </row>
    <row r="17" spans="2:15" s="134" customFormat="1">
      <c r="B17" s="86" t="s">
        <v>699</v>
      </c>
      <c r="C17" s="80" t="s">
        <v>700</v>
      </c>
      <c r="D17" s="93" t="s">
        <v>129</v>
      </c>
      <c r="E17" s="93" t="s">
        <v>300</v>
      </c>
      <c r="F17" s="80" t="s">
        <v>701</v>
      </c>
      <c r="G17" s="93" t="s">
        <v>336</v>
      </c>
      <c r="H17" s="93" t="s">
        <v>173</v>
      </c>
      <c r="I17" s="87">
        <v>4061</v>
      </c>
      <c r="J17" s="89">
        <v>3161</v>
      </c>
      <c r="K17" s="87">
        <v>2.6396500000000001</v>
      </c>
      <c r="L17" s="87">
        <v>131.00785999999999</v>
      </c>
      <c r="M17" s="88">
        <v>2.3777979043221666E-5</v>
      </c>
      <c r="N17" s="88">
        <f t="shared" si="0"/>
        <v>3.1861573874550245E-3</v>
      </c>
      <c r="O17" s="88">
        <f>L17/'סכום נכסי הקרן'!$C$42</f>
        <v>3.5923345726833678E-5</v>
      </c>
    </row>
    <row r="18" spans="2:15" s="134" customFormat="1">
      <c r="B18" s="86" t="s">
        <v>702</v>
      </c>
      <c r="C18" s="80" t="s">
        <v>703</v>
      </c>
      <c r="D18" s="93" t="s">
        <v>129</v>
      </c>
      <c r="E18" s="93" t="s">
        <v>300</v>
      </c>
      <c r="F18" s="80" t="s">
        <v>355</v>
      </c>
      <c r="G18" s="93" t="s">
        <v>336</v>
      </c>
      <c r="H18" s="93" t="s">
        <v>173</v>
      </c>
      <c r="I18" s="87">
        <v>9017</v>
      </c>
      <c r="J18" s="89">
        <v>1878</v>
      </c>
      <c r="K18" s="80"/>
      <c r="L18" s="87">
        <v>169.33926</v>
      </c>
      <c r="M18" s="88">
        <v>2.7708056437141079E-5</v>
      </c>
      <c r="N18" s="88">
        <f t="shared" si="0"/>
        <v>4.1183905624835575E-3</v>
      </c>
      <c r="O18" s="88">
        <f>L18/'סכום נכסי הקרן'!$C$42</f>
        <v>4.6434105420134159E-5</v>
      </c>
    </row>
    <row r="19" spans="2:15" s="134" customFormat="1">
      <c r="B19" s="86" t="s">
        <v>704</v>
      </c>
      <c r="C19" s="80" t="s">
        <v>705</v>
      </c>
      <c r="D19" s="93" t="s">
        <v>129</v>
      </c>
      <c r="E19" s="93" t="s">
        <v>300</v>
      </c>
      <c r="F19" s="80" t="s">
        <v>360</v>
      </c>
      <c r="G19" s="93" t="s">
        <v>361</v>
      </c>
      <c r="H19" s="93" t="s">
        <v>173</v>
      </c>
      <c r="I19" s="87">
        <v>201682</v>
      </c>
      <c r="J19" s="89">
        <v>448</v>
      </c>
      <c r="K19" s="80"/>
      <c r="L19" s="87">
        <v>903.53535999999997</v>
      </c>
      <c r="M19" s="88">
        <v>7.292823684996941E-5</v>
      </c>
      <c r="N19" s="88">
        <f t="shared" si="0"/>
        <v>2.1974298809940375E-2</v>
      </c>
      <c r="O19" s="88">
        <f>L19/'סכום נכסי הקרן'!$C$42</f>
        <v>2.4775622709735987E-4</v>
      </c>
    </row>
    <row r="20" spans="2:15" s="134" customFormat="1">
      <c r="B20" s="86" t="s">
        <v>706</v>
      </c>
      <c r="C20" s="80" t="s">
        <v>707</v>
      </c>
      <c r="D20" s="93" t="s">
        <v>129</v>
      </c>
      <c r="E20" s="93" t="s">
        <v>300</v>
      </c>
      <c r="F20" s="80" t="s">
        <v>327</v>
      </c>
      <c r="G20" s="93" t="s">
        <v>308</v>
      </c>
      <c r="H20" s="93" t="s">
        <v>173</v>
      </c>
      <c r="I20" s="87">
        <v>7260</v>
      </c>
      <c r="J20" s="89">
        <v>7390</v>
      </c>
      <c r="K20" s="80"/>
      <c r="L20" s="87">
        <v>536.51400000000001</v>
      </c>
      <c r="M20" s="88">
        <v>7.2361179164286184E-5</v>
      </c>
      <c r="N20" s="88">
        <f t="shared" si="0"/>
        <v>1.3048209814075623E-2</v>
      </c>
      <c r="O20" s="88">
        <f>L20/'סכום נכסי הקרן'!$C$42</f>
        <v>1.4711619523657927E-4</v>
      </c>
    </row>
    <row r="21" spans="2:15" s="134" customFormat="1">
      <c r="B21" s="86" t="s">
        <v>708</v>
      </c>
      <c r="C21" s="80" t="s">
        <v>709</v>
      </c>
      <c r="D21" s="93" t="s">
        <v>129</v>
      </c>
      <c r="E21" s="93" t="s">
        <v>300</v>
      </c>
      <c r="F21" s="80" t="s">
        <v>571</v>
      </c>
      <c r="G21" s="93" t="s">
        <v>423</v>
      </c>
      <c r="H21" s="93" t="s">
        <v>173</v>
      </c>
      <c r="I21" s="87">
        <v>190003.62</v>
      </c>
      <c r="J21" s="89">
        <v>162.19999999999999</v>
      </c>
      <c r="K21" s="80"/>
      <c r="L21" s="87">
        <v>308.18587000000002</v>
      </c>
      <c r="M21" s="88">
        <v>5.9393155926939233E-5</v>
      </c>
      <c r="N21" s="88">
        <f t="shared" si="0"/>
        <v>7.4951891162084007E-3</v>
      </c>
      <c r="O21" s="88">
        <f>L21/'סכום נכסי הקרן'!$C$42</f>
        <v>8.4506895663626742E-5</v>
      </c>
    </row>
    <row r="22" spans="2:15" s="134" customFormat="1">
      <c r="B22" s="86" t="s">
        <v>710</v>
      </c>
      <c r="C22" s="80" t="s">
        <v>711</v>
      </c>
      <c r="D22" s="93" t="s">
        <v>129</v>
      </c>
      <c r="E22" s="93" t="s">
        <v>300</v>
      </c>
      <c r="F22" s="80" t="s">
        <v>370</v>
      </c>
      <c r="G22" s="93" t="s">
        <v>308</v>
      </c>
      <c r="H22" s="93" t="s">
        <v>173</v>
      </c>
      <c r="I22" s="87">
        <v>89994</v>
      </c>
      <c r="J22" s="89">
        <v>1006</v>
      </c>
      <c r="K22" s="80"/>
      <c r="L22" s="87">
        <v>905.33964000000003</v>
      </c>
      <c r="M22" s="88">
        <v>7.7313304308436329E-5</v>
      </c>
      <c r="N22" s="88">
        <f t="shared" si="0"/>
        <v>2.2018179536265021E-2</v>
      </c>
      <c r="O22" s="88">
        <f>L22/'סכום נכסי הקרן'!$C$42</f>
        <v>2.4825097431503072E-4</v>
      </c>
    </row>
    <row r="23" spans="2:15" s="134" customFormat="1">
      <c r="B23" s="86" t="s">
        <v>712</v>
      </c>
      <c r="C23" s="80" t="s">
        <v>713</v>
      </c>
      <c r="D23" s="93" t="s">
        <v>129</v>
      </c>
      <c r="E23" s="93" t="s">
        <v>300</v>
      </c>
      <c r="F23" s="80" t="s">
        <v>714</v>
      </c>
      <c r="G23" s="93" t="s">
        <v>683</v>
      </c>
      <c r="H23" s="93" t="s">
        <v>173</v>
      </c>
      <c r="I23" s="87">
        <v>93953.42</v>
      </c>
      <c r="J23" s="89">
        <v>1077</v>
      </c>
      <c r="K23" s="80"/>
      <c r="L23" s="87">
        <v>1011.87833</v>
      </c>
      <c r="M23" s="88">
        <v>8.0041100797570433E-5</v>
      </c>
      <c r="N23" s="88">
        <f t="shared" si="0"/>
        <v>2.4609238074228167E-2</v>
      </c>
      <c r="O23" s="88">
        <f>L23/'סכום נכסי הקרן'!$C$42</f>
        <v>2.7746468862311849E-4</v>
      </c>
    </row>
    <row r="24" spans="2:15" s="134" customFormat="1">
      <c r="B24" s="86" t="s">
        <v>715</v>
      </c>
      <c r="C24" s="80" t="s">
        <v>716</v>
      </c>
      <c r="D24" s="93" t="s">
        <v>129</v>
      </c>
      <c r="E24" s="93" t="s">
        <v>300</v>
      </c>
      <c r="F24" s="80" t="s">
        <v>410</v>
      </c>
      <c r="G24" s="93" t="s">
        <v>381</v>
      </c>
      <c r="H24" s="93" t="s">
        <v>173</v>
      </c>
      <c r="I24" s="87">
        <v>14269</v>
      </c>
      <c r="J24" s="89">
        <v>1926</v>
      </c>
      <c r="K24" s="80"/>
      <c r="L24" s="87">
        <v>274.82094000000001</v>
      </c>
      <c r="M24" s="88">
        <v>5.5732386896971737E-5</v>
      </c>
      <c r="N24" s="88">
        <f t="shared" si="0"/>
        <v>6.6837422442312553E-3</v>
      </c>
      <c r="O24" s="88">
        <f>L24/'סכום נכסי הקרן'!$C$42</f>
        <v>7.5357979594456513E-5</v>
      </c>
    </row>
    <row r="25" spans="2:15" s="134" customFormat="1">
      <c r="B25" s="86" t="s">
        <v>717</v>
      </c>
      <c r="C25" s="80" t="s">
        <v>718</v>
      </c>
      <c r="D25" s="93" t="s">
        <v>129</v>
      </c>
      <c r="E25" s="93" t="s">
        <v>300</v>
      </c>
      <c r="F25" s="80" t="s">
        <v>380</v>
      </c>
      <c r="G25" s="93" t="s">
        <v>381</v>
      </c>
      <c r="H25" s="93" t="s">
        <v>173</v>
      </c>
      <c r="I25" s="87">
        <v>12423</v>
      </c>
      <c r="J25" s="89">
        <v>2773</v>
      </c>
      <c r="K25" s="80"/>
      <c r="L25" s="87">
        <v>344.48978999999997</v>
      </c>
      <c r="M25" s="88">
        <v>5.7948834327921077E-5</v>
      </c>
      <c r="N25" s="88">
        <f t="shared" si="0"/>
        <v>8.3781132621457213E-3</v>
      </c>
      <c r="O25" s="88">
        <f>L25/'סכום נכסי הקרן'!$C$42</f>
        <v>9.4461705011701812E-5</v>
      </c>
    </row>
    <row r="26" spans="2:15" s="134" customFormat="1">
      <c r="B26" s="86" t="s">
        <v>719</v>
      </c>
      <c r="C26" s="80" t="s">
        <v>720</v>
      </c>
      <c r="D26" s="93" t="s">
        <v>129</v>
      </c>
      <c r="E26" s="93" t="s">
        <v>300</v>
      </c>
      <c r="F26" s="80" t="s">
        <v>721</v>
      </c>
      <c r="G26" s="93" t="s">
        <v>480</v>
      </c>
      <c r="H26" s="93" t="s">
        <v>173</v>
      </c>
      <c r="I26" s="87">
        <v>198</v>
      </c>
      <c r="J26" s="89">
        <v>65880</v>
      </c>
      <c r="K26" s="80"/>
      <c r="L26" s="87">
        <v>130.44239999999999</v>
      </c>
      <c r="M26" s="88">
        <v>2.5719406214250187E-5</v>
      </c>
      <c r="N26" s="88">
        <f t="shared" si="0"/>
        <v>3.1724052007059979E-3</v>
      </c>
      <c r="O26" s="88">
        <f>L26/'סכום נכסי הקרן'!$C$42</f>
        <v>3.5768292319544256E-5</v>
      </c>
    </row>
    <row r="27" spans="2:15" s="134" customFormat="1">
      <c r="B27" s="86" t="s">
        <v>722</v>
      </c>
      <c r="C27" s="80" t="s">
        <v>723</v>
      </c>
      <c r="D27" s="93" t="s">
        <v>129</v>
      </c>
      <c r="E27" s="93" t="s">
        <v>300</v>
      </c>
      <c r="F27" s="80" t="s">
        <v>724</v>
      </c>
      <c r="G27" s="93" t="s">
        <v>725</v>
      </c>
      <c r="H27" s="93" t="s">
        <v>173</v>
      </c>
      <c r="I27" s="87">
        <v>4682.7700000000004</v>
      </c>
      <c r="J27" s="89">
        <v>9450</v>
      </c>
      <c r="K27" s="80"/>
      <c r="L27" s="87">
        <v>442.52177</v>
      </c>
      <c r="M27" s="88">
        <v>4.7561228745533482E-5</v>
      </c>
      <c r="N27" s="88">
        <f t="shared" si="0"/>
        <v>1.0762285610918102E-2</v>
      </c>
      <c r="O27" s="88">
        <f>L27/'סכום נכסי הקרן'!$C$42</f>
        <v>1.213428151208666E-4</v>
      </c>
    </row>
    <row r="28" spans="2:15" s="134" customFormat="1">
      <c r="B28" s="86" t="s">
        <v>726</v>
      </c>
      <c r="C28" s="80" t="s">
        <v>727</v>
      </c>
      <c r="D28" s="93" t="s">
        <v>129</v>
      </c>
      <c r="E28" s="93" t="s">
        <v>300</v>
      </c>
      <c r="F28" s="80" t="s">
        <v>728</v>
      </c>
      <c r="G28" s="93" t="s">
        <v>423</v>
      </c>
      <c r="H28" s="93" t="s">
        <v>173</v>
      </c>
      <c r="I28" s="87">
        <v>8362</v>
      </c>
      <c r="J28" s="89">
        <v>5956</v>
      </c>
      <c r="K28" s="80"/>
      <c r="L28" s="87">
        <v>498.04071999999996</v>
      </c>
      <c r="M28" s="88">
        <v>8.236712332407099E-6</v>
      </c>
      <c r="N28" s="88">
        <f t="shared" si="0"/>
        <v>1.2112526067378089E-2</v>
      </c>
      <c r="O28" s="88">
        <f>L28/'סכום נכסי הקרן'!$C$42</f>
        <v>1.3656653097456265E-4</v>
      </c>
    </row>
    <row r="29" spans="2:15" s="134" customFormat="1">
      <c r="B29" s="86" t="s">
        <v>729</v>
      </c>
      <c r="C29" s="80" t="s">
        <v>730</v>
      </c>
      <c r="D29" s="93" t="s">
        <v>129</v>
      </c>
      <c r="E29" s="93" t="s">
        <v>300</v>
      </c>
      <c r="F29" s="80" t="s">
        <v>682</v>
      </c>
      <c r="G29" s="93" t="s">
        <v>683</v>
      </c>
      <c r="H29" s="93" t="s">
        <v>173</v>
      </c>
      <c r="I29" s="87">
        <v>3642840.16</v>
      </c>
      <c r="J29" s="89">
        <v>40.9</v>
      </c>
      <c r="K29" s="80"/>
      <c r="L29" s="87">
        <v>1489.9216299999998</v>
      </c>
      <c r="M29" s="88">
        <v>2.8125077202835165E-4</v>
      </c>
      <c r="N29" s="88">
        <f t="shared" si="0"/>
        <v>3.6235419830180658E-2</v>
      </c>
      <c r="O29" s="88">
        <f>L29/'סכום נכסי הקרן'!$C$42</f>
        <v>4.0854777583862191E-4</v>
      </c>
    </row>
    <row r="30" spans="2:15" s="134" customFormat="1">
      <c r="B30" s="86" t="s">
        <v>731</v>
      </c>
      <c r="C30" s="80" t="s">
        <v>732</v>
      </c>
      <c r="D30" s="93" t="s">
        <v>129</v>
      </c>
      <c r="E30" s="93" t="s">
        <v>300</v>
      </c>
      <c r="F30" s="80" t="s">
        <v>733</v>
      </c>
      <c r="G30" s="93" t="s">
        <v>423</v>
      </c>
      <c r="H30" s="93" t="s">
        <v>173</v>
      </c>
      <c r="I30" s="87">
        <v>79200</v>
      </c>
      <c r="J30" s="89">
        <v>1480</v>
      </c>
      <c r="K30" s="80"/>
      <c r="L30" s="87">
        <v>1172.1600000000001</v>
      </c>
      <c r="M30" s="88">
        <v>6.19533895269663E-5</v>
      </c>
      <c r="N30" s="88">
        <f t="shared" si="0"/>
        <v>2.850734485151717E-2</v>
      </c>
      <c r="O30" s="88">
        <f>L30/'סכום נכסי הקרן'!$C$42</f>
        <v>3.2141513438327569E-4</v>
      </c>
    </row>
    <row r="31" spans="2:15" s="134" customFormat="1">
      <c r="B31" s="86" t="s">
        <v>734</v>
      </c>
      <c r="C31" s="80" t="s">
        <v>735</v>
      </c>
      <c r="D31" s="93" t="s">
        <v>129</v>
      </c>
      <c r="E31" s="93" t="s">
        <v>300</v>
      </c>
      <c r="F31" s="80" t="s">
        <v>307</v>
      </c>
      <c r="G31" s="93" t="s">
        <v>308</v>
      </c>
      <c r="H31" s="93" t="s">
        <v>173</v>
      </c>
      <c r="I31" s="87">
        <v>115485</v>
      </c>
      <c r="J31" s="89">
        <v>2111</v>
      </c>
      <c r="K31" s="80"/>
      <c r="L31" s="87">
        <v>2437.8883500000002</v>
      </c>
      <c r="M31" s="88">
        <v>7.5776495300301533E-5</v>
      </c>
      <c r="N31" s="88">
        <f t="shared" si="0"/>
        <v>5.9290304995005962E-2</v>
      </c>
      <c r="O31" s="88">
        <f>L31/'סכום נכסי הקרן'!$C$42</f>
        <v>6.6848741778142247E-4</v>
      </c>
    </row>
    <row r="32" spans="2:15" s="134" customFormat="1">
      <c r="B32" s="86" t="s">
        <v>736</v>
      </c>
      <c r="C32" s="80" t="s">
        <v>737</v>
      </c>
      <c r="D32" s="93" t="s">
        <v>129</v>
      </c>
      <c r="E32" s="93" t="s">
        <v>300</v>
      </c>
      <c r="F32" s="80" t="s">
        <v>738</v>
      </c>
      <c r="G32" s="93" t="s">
        <v>739</v>
      </c>
      <c r="H32" s="93" t="s">
        <v>173</v>
      </c>
      <c r="I32" s="87">
        <v>3885</v>
      </c>
      <c r="J32" s="89">
        <v>10300</v>
      </c>
      <c r="K32" s="80"/>
      <c r="L32" s="87">
        <v>400.15499999999997</v>
      </c>
      <c r="M32" s="88">
        <v>7.3794959650397659E-5</v>
      </c>
      <c r="N32" s="88">
        <f t="shared" si="0"/>
        <v>9.7319108134203951E-3</v>
      </c>
      <c r="O32" s="88">
        <f>L32/'סכום נכסי הקרן'!$C$42</f>
        <v>1.0972552646322998E-4</v>
      </c>
    </row>
    <row r="33" spans="2:15" s="134" customFormat="1">
      <c r="B33" s="86" t="s">
        <v>740</v>
      </c>
      <c r="C33" s="80" t="s">
        <v>741</v>
      </c>
      <c r="D33" s="93" t="s">
        <v>129</v>
      </c>
      <c r="E33" s="93" t="s">
        <v>300</v>
      </c>
      <c r="F33" s="80" t="s">
        <v>311</v>
      </c>
      <c r="G33" s="93" t="s">
        <v>308</v>
      </c>
      <c r="H33" s="93" t="s">
        <v>173</v>
      </c>
      <c r="I33" s="87">
        <v>18612</v>
      </c>
      <c r="J33" s="89">
        <v>6703</v>
      </c>
      <c r="K33" s="80"/>
      <c r="L33" s="87">
        <v>1247.5623600000001</v>
      </c>
      <c r="M33" s="88">
        <v>7.9939225915730101E-5</v>
      </c>
      <c r="N33" s="88">
        <f t="shared" si="0"/>
        <v>3.0341156855968988E-2</v>
      </c>
      <c r="O33" s="88">
        <f>L33/'סכום נכסי הקרן'!$C$42</f>
        <v>3.4209103159203231E-4</v>
      </c>
    </row>
    <row r="34" spans="2:15" s="134" customFormat="1">
      <c r="B34" s="86" t="s">
        <v>742</v>
      </c>
      <c r="C34" s="80" t="s">
        <v>743</v>
      </c>
      <c r="D34" s="93" t="s">
        <v>129</v>
      </c>
      <c r="E34" s="93" t="s">
        <v>300</v>
      </c>
      <c r="F34" s="80" t="s">
        <v>393</v>
      </c>
      <c r="G34" s="93" t="s">
        <v>336</v>
      </c>
      <c r="H34" s="93" t="s">
        <v>173</v>
      </c>
      <c r="I34" s="87">
        <v>4783.3599999999997</v>
      </c>
      <c r="J34" s="89">
        <v>13970</v>
      </c>
      <c r="K34" s="80"/>
      <c r="L34" s="87">
        <v>668.23539000000005</v>
      </c>
      <c r="M34" s="88">
        <v>1.0756858380999442E-4</v>
      </c>
      <c r="N34" s="88">
        <f t="shared" si="0"/>
        <v>1.6251720502933106E-2</v>
      </c>
      <c r="O34" s="88">
        <f>L34/'סכום נכסי הקרן'!$C$42</f>
        <v>1.8323519628421942E-4</v>
      </c>
    </row>
    <row r="35" spans="2:15" s="134" customFormat="1">
      <c r="B35" s="86" t="s">
        <v>744</v>
      </c>
      <c r="C35" s="80" t="s">
        <v>745</v>
      </c>
      <c r="D35" s="93" t="s">
        <v>129</v>
      </c>
      <c r="E35" s="93" t="s">
        <v>300</v>
      </c>
      <c r="F35" s="80" t="s">
        <v>746</v>
      </c>
      <c r="G35" s="93" t="s">
        <v>201</v>
      </c>
      <c r="H35" s="93" t="s">
        <v>173</v>
      </c>
      <c r="I35" s="87">
        <v>3760</v>
      </c>
      <c r="J35" s="89">
        <v>32570</v>
      </c>
      <c r="K35" s="80"/>
      <c r="L35" s="87">
        <v>1224.6320000000001</v>
      </c>
      <c r="M35" s="88">
        <v>6.1721054844344426E-5</v>
      </c>
      <c r="N35" s="88">
        <f t="shared" si="0"/>
        <v>2.978348240871824E-2</v>
      </c>
      <c r="O35" s="88">
        <f>L35/'סכום נכסי הקרן'!$C$42</f>
        <v>3.3580335350981064E-4</v>
      </c>
    </row>
    <row r="36" spans="2:15" s="134" customFormat="1">
      <c r="B36" s="86" t="s">
        <v>747</v>
      </c>
      <c r="C36" s="80" t="s">
        <v>748</v>
      </c>
      <c r="D36" s="93" t="s">
        <v>129</v>
      </c>
      <c r="E36" s="93" t="s">
        <v>300</v>
      </c>
      <c r="F36" s="80" t="s">
        <v>749</v>
      </c>
      <c r="G36" s="93" t="s">
        <v>750</v>
      </c>
      <c r="H36" s="93" t="s">
        <v>173</v>
      </c>
      <c r="I36" s="87">
        <v>38</v>
      </c>
      <c r="J36" s="89">
        <v>31810</v>
      </c>
      <c r="K36" s="80"/>
      <c r="L36" s="87">
        <v>12.0878</v>
      </c>
      <c r="M36" s="88">
        <v>1.7451112545163938E-6</v>
      </c>
      <c r="N36" s="88">
        <f t="shared" si="0"/>
        <v>2.939795617459811E-4</v>
      </c>
      <c r="O36" s="88">
        <f>L36/'סכום נכסי הקרן'!$C$42</f>
        <v>3.3145661525714572E-6</v>
      </c>
    </row>
    <row r="37" spans="2:15" s="134" customFormat="1">
      <c r="B37" s="86" t="s">
        <v>751</v>
      </c>
      <c r="C37" s="80" t="s">
        <v>752</v>
      </c>
      <c r="D37" s="93" t="s">
        <v>129</v>
      </c>
      <c r="E37" s="93" t="s">
        <v>300</v>
      </c>
      <c r="F37" s="80" t="s">
        <v>521</v>
      </c>
      <c r="G37" s="93" t="s">
        <v>361</v>
      </c>
      <c r="H37" s="93" t="s">
        <v>173</v>
      </c>
      <c r="I37" s="87">
        <v>6668</v>
      </c>
      <c r="J37" s="89">
        <v>2478</v>
      </c>
      <c r="K37" s="80"/>
      <c r="L37" s="87">
        <v>165.23304000000002</v>
      </c>
      <c r="M37" s="88">
        <v>6.5990689632099633E-5</v>
      </c>
      <c r="N37" s="88">
        <f t="shared" si="0"/>
        <v>4.018525843011646E-3</v>
      </c>
      <c r="O37" s="88">
        <f>L37/'סכום נכסי הקרן'!$C$42</f>
        <v>4.5308148850120435E-5</v>
      </c>
    </row>
    <row r="38" spans="2:15" s="134" customFormat="1">
      <c r="B38" s="86" t="s">
        <v>753</v>
      </c>
      <c r="C38" s="80" t="s">
        <v>754</v>
      </c>
      <c r="D38" s="93" t="s">
        <v>129</v>
      </c>
      <c r="E38" s="93" t="s">
        <v>300</v>
      </c>
      <c r="F38" s="80" t="s">
        <v>322</v>
      </c>
      <c r="G38" s="93" t="s">
        <v>308</v>
      </c>
      <c r="H38" s="93" t="s">
        <v>173</v>
      </c>
      <c r="I38" s="87">
        <v>111418</v>
      </c>
      <c r="J38" s="89">
        <v>2404</v>
      </c>
      <c r="K38" s="80"/>
      <c r="L38" s="87">
        <v>2678.4887200000003</v>
      </c>
      <c r="M38" s="88">
        <v>8.3504494638529984E-5</v>
      </c>
      <c r="N38" s="88">
        <f t="shared" si="0"/>
        <v>6.5141790900507451E-2</v>
      </c>
      <c r="O38" s="88">
        <f>L38/'סכום נכסי הקרן'!$C$42</f>
        <v>7.3446185834944724E-4</v>
      </c>
    </row>
    <row r="39" spans="2:15" s="134" customFormat="1">
      <c r="B39" s="86" t="s">
        <v>755</v>
      </c>
      <c r="C39" s="80" t="s">
        <v>756</v>
      </c>
      <c r="D39" s="93" t="s">
        <v>129</v>
      </c>
      <c r="E39" s="93" t="s">
        <v>300</v>
      </c>
      <c r="F39" s="80" t="s">
        <v>479</v>
      </c>
      <c r="G39" s="93" t="s">
        <v>480</v>
      </c>
      <c r="H39" s="93" t="s">
        <v>173</v>
      </c>
      <c r="I39" s="87">
        <v>1396</v>
      </c>
      <c r="J39" s="89">
        <v>51550</v>
      </c>
      <c r="K39" s="87">
        <v>54.970879999999994</v>
      </c>
      <c r="L39" s="87">
        <v>774.60888</v>
      </c>
      <c r="M39" s="88">
        <v>1.3742719361266756E-4</v>
      </c>
      <c r="N39" s="88">
        <f t="shared" si="0"/>
        <v>1.8838761318597699E-2</v>
      </c>
      <c r="O39" s="88">
        <f>L39/'סכום נכסי הקרן'!$C$42</f>
        <v>2.1240361150327486E-4</v>
      </c>
    </row>
    <row r="40" spans="2:15" s="134" customFormat="1">
      <c r="B40" s="86" t="s">
        <v>757</v>
      </c>
      <c r="C40" s="80" t="s">
        <v>758</v>
      </c>
      <c r="D40" s="93" t="s">
        <v>129</v>
      </c>
      <c r="E40" s="93" t="s">
        <v>300</v>
      </c>
      <c r="F40" s="80" t="s">
        <v>759</v>
      </c>
      <c r="G40" s="93" t="s">
        <v>627</v>
      </c>
      <c r="H40" s="93" t="s">
        <v>173</v>
      </c>
      <c r="I40" s="87">
        <v>3641</v>
      </c>
      <c r="J40" s="89">
        <v>32110</v>
      </c>
      <c r="K40" s="80"/>
      <c r="L40" s="87">
        <v>1169.1251000000002</v>
      </c>
      <c r="M40" s="88">
        <v>6.1154852535092033E-5</v>
      </c>
      <c r="N40" s="88">
        <f t="shared" si="0"/>
        <v>2.8433535012510662E-2</v>
      </c>
      <c r="O40" s="88">
        <f>L40/'סכום נכסי הקרן'!$C$42</f>
        <v>3.2058294185722142E-4</v>
      </c>
    </row>
    <row r="41" spans="2:15" s="134" customFormat="1">
      <c r="B41" s="86" t="s">
        <v>760</v>
      </c>
      <c r="C41" s="80" t="s">
        <v>761</v>
      </c>
      <c r="D41" s="93" t="s">
        <v>129</v>
      </c>
      <c r="E41" s="93" t="s">
        <v>300</v>
      </c>
      <c r="F41" s="80" t="s">
        <v>528</v>
      </c>
      <c r="G41" s="93" t="s">
        <v>361</v>
      </c>
      <c r="H41" s="93" t="s">
        <v>173</v>
      </c>
      <c r="I41" s="87">
        <v>11062</v>
      </c>
      <c r="J41" s="89">
        <v>1580</v>
      </c>
      <c r="K41" s="80"/>
      <c r="L41" s="87">
        <v>174.77960000000002</v>
      </c>
      <c r="M41" s="88">
        <v>6.5144276375116638E-5</v>
      </c>
      <c r="N41" s="88">
        <f t="shared" si="0"/>
        <v>4.2507015511621541E-3</v>
      </c>
      <c r="O41" s="88">
        <f>L41/'סכום נכסי הקרן'!$C$42</f>
        <v>4.7925887781066725E-5</v>
      </c>
    </row>
    <row r="42" spans="2:15" s="134" customFormat="1">
      <c r="B42" s="86" t="s">
        <v>762</v>
      </c>
      <c r="C42" s="80" t="s">
        <v>763</v>
      </c>
      <c r="D42" s="93" t="s">
        <v>129</v>
      </c>
      <c r="E42" s="93" t="s">
        <v>300</v>
      </c>
      <c r="F42" s="80" t="s">
        <v>764</v>
      </c>
      <c r="G42" s="93" t="s">
        <v>423</v>
      </c>
      <c r="H42" s="93" t="s">
        <v>173</v>
      </c>
      <c r="I42" s="87">
        <v>3790</v>
      </c>
      <c r="J42" s="89">
        <v>28980</v>
      </c>
      <c r="K42" s="80"/>
      <c r="L42" s="87">
        <v>1098.3420000000001</v>
      </c>
      <c r="M42" s="88">
        <v>2.6962600965870086E-5</v>
      </c>
      <c r="N42" s="88">
        <f t="shared" si="0"/>
        <v>2.671206504138093E-2</v>
      </c>
      <c r="O42" s="88">
        <f>L42/'סכום נכסי הקרן'!$C$42</f>
        <v>3.0117368066543456E-4</v>
      </c>
    </row>
    <row r="43" spans="2:15" s="134" customFormat="1">
      <c r="B43" s="86" t="s">
        <v>765</v>
      </c>
      <c r="C43" s="80" t="s">
        <v>766</v>
      </c>
      <c r="D43" s="93" t="s">
        <v>129</v>
      </c>
      <c r="E43" s="93" t="s">
        <v>300</v>
      </c>
      <c r="F43" s="80" t="s">
        <v>335</v>
      </c>
      <c r="G43" s="93" t="s">
        <v>336</v>
      </c>
      <c r="H43" s="93" t="s">
        <v>173</v>
      </c>
      <c r="I43" s="87">
        <v>8810</v>
      </c>
      <c r="J43" s="89">
        <v>16810</v>
      </c>
      <c r="K43" s="80"/>
      <c r="L43" s="87">
        <v>1480.961</v>
      </c>
      <c r="M43" s="88">
        <v>7.264615730688408E-5</v>
      </c>
      <c r="N43" s="88">
        <f t="shared" si="0"/>
        <v>3.6017494146402977E-2</v>
      </c>
      <c r="O43" s="88">
        <f>L43/'סכום נכסי הקרן'!$C$42</f>
        <v>4.060907033437332E-4</v>
      </c>
    </row>
    <row r="44" spans="2:15" s="134" customFormat="1">
      <c r="B44" s="86" t="s">
        <v>767</v>
      </c>
      <c r="C44" s="80" t="s">
        <v>768</v>
      </c>
      <c r="D44" s="93" t="s">
        <v>129</v>
      </c>
      <c r="E44" s="93" t="s">
        <v>300</v>
      </c>
      <c r="F44" s="80" t="s">
        <v>769</v>
      </c>
      <c r="G44" s="93" t="s">
        <v>160</v>
      </c>
      <c r="H44" s="93" t="s">
        <v>173</v>
      </c>
      <c r="I44" s="87">
        <v>12451</v>
      </c>
      <c r="J44" s="89">
        <v>2233</v>
      </c>
      <c r="K44" s="80"/>
      <c r="L44" s="87">
        <v>278.03083000000004</v>
      </c>
      <c r="M44" s="88">
        <v>5.2712370460863096E-5</v>
      </c>
      <c r="N44" s="88">
        <f t="shared" si="0"/>
        <v>6.7618079017911763E-3</v>
      </c>
      <c r="O44" s="88">
        <f>L44/'סכום נכסי הקרן'!$C$42</f>
        <v>7.6238155701562657E-5</v>
      </c>
    </row>
    <row r="45" spans="2:15" s="134" customFormat="1">
      <c r="B45" s="86" t="s">
        <v>770</v>
      </c>
      <c r="C45" s="80" t="s">
        <v>771</v>
      </c>
      <c r="D45" s="93" t="s">
        <v>129</v>
      </c>
      <c r="E45" s="93" t="s">
        <v>300</v>
      </c>
      <c r="F45" s="80" t="s">
        <v>772</v>
      </c>
      <c r="G45" s="93" t="s">
        <v>627</v>
      </c>
      <c r="H45" s="93" t="s">
        <v>173</v>
      </c>
      <c r="I45" s="87">
        <v>13578</v>
      </c>
      <c r="J45" s="89">
        <v>7550</v>
      </c>
      <c r="K45" s="80"/>
      <c r="L45" s="87">
        <v>1025.1389999999999</v>
      </c>
      <c r="M45" s="88">
        <v>1.1833799076733585E-4</v>
      </c>
      <c r="N45" s="88">
        <f t="shared" si="0"/>
        <v>2.4931742248276219E-2</v>
      </c>
      <c r="O45" s="88">
        <f>L45/'סכום נכסי הקרן'!$C$42</f>
        <v>2.8110086459744128E-4</v>
      </c>
    </row>
    <row r="46" spans="2:15" s="134" customFormat="1">
      <c r="B46" s="83"/>
      <c r="C46" s="80"/>
      <c r="D46" s="80"/>
      <c r="E46" s="80"/>
      <c r="F46" s="80"/>
      <c r="G46" s="80"/>
      <c r="H46" s="80"/>
      <c r="I46" s="87"/>
      <c r="J46" s="89"/>
      <c r="K46" s="80"/>
      <c r="L46" s="80"/>
      <c r="M46" s="80"/>
      <c r="N46" s="88"/>
      <c r="O46" s="80"/>
    </row>
    <row r="47" spans="2:15" s="134" customFormat="1">
      <c r="B47" s="99" t="s">
        <v>773</v>
      </c>
      <c r="C47" s="82"/>
      <c r="D47" s="82"/>
      <c r="E47" s="82"/>
      <c r="F47" s="82"/>
      <c r="G47" s="82"/>
      <c r="H47" s="82"/>
      <c r="I47" s="90"/>
      <c r="J47" s="92"/>
      <c r="K47" s="90">
        <f>SUM(K48:K86)</f>
        <v>25.032510000000002</v>
      </c>
      <c r="L47" s="90">
        <v>6632.3587300000008</v>
      </c>
      <c r="M47" s="82"/>
      <c r="N47" s="91">
        <f t="shared" ref="N47:N86" si="1">L47/$L$11</f>
        <v>0.16130130485179536</v>
      </c>
      <c r="O47" s="91">
        <f>L47/'סכום נכסי הקרן'!$C$42</f>
        <v>1.818642909228298E-3</v>
      </c>
    </row>
    <row r="48" spans="2:15" s="134" customFormat="1">
      <c r="B48" s="86" t="s">
        <v>774</v>
      </c>
      <c r="C48" s="80" t="s">
        <v>775</v>
      </c>
      <c r="D48" s="93" t="s">
        <v>129</v>
      </c>
      <c r="E48" s="93" t="s">
        <v>300</v>
      </c>
      <c r="F48" s="80" t="s">
        <v>776</v>
      </c>
      <c r="G48" s="93" t="s">
        <v>777</v>
      </c>
      <c r="H48" s="93" t="s">
        <v>173</v>
      </c>
      <c r="I48" s="87">
        <v>44099</v>
      </c>
      <c r="J48" s="89">
        <v>345.6</v>
      </c>
      <c r="K48" s="87">
        <v>5.7801400000000003</v>
      </c>
      <c r="L48" s="87">
        <v>158.18628000000001</v>
      </c>
      <c r="M48" s="88">
        <v>1.4963396428971311E-4</v>
      </c>
      <c r="N48" s="88">
        <f t="shared" si="1"/>
        <v>3.8471461530325667E-3</v>
      </c>
      <c r="O48" s="88">
        <f>L48/'סכום נכסי הקרן'!$C$42</f>
        <v>4.3375873979482729E-5</v>
      </c>
    </row>
    <row r="49" spans="2:15" s="134" customFormat="1">
      <c r="B49" s="86" t="s">
        <v>778</v>
      </c>
      <c r="C49" s="80" t="s">
        <v>779</v>
      </c>
      <c r="D49" s="93" t="s">
        <v>129</v>
      </c>
      <c r="E49" s="93" t="s">
        <v>300</v>
      </c>
      <c r="F49" s="80" t="s">
        <v>780</v>
      </c>
      <c r="G49" s="93" t="s">
        <v>687</v>
      </c>
      <c r="H49" s="93" t="s">
        <v>173</v>
      </c>
      <c r="I49" s="87">
        <v>15253</v>
      </c>
      <c r="J49" s="89">
        <v>1852</v>
      </c>
      <c r="K49" s="80"/>
      <c r="L49" s="87">
        <v>282.48556000000002</v>
      </c>
      <c r="M49" s="88">
        <v>1.1565228011089911E-4</v>
      </c>
      <c r="N49" s="88">
        <f t="shared" si="1"/>
        <v>6.8701485074511535E-3</v>
      </c>
      <c r="O49" s="88">
        <f>L49/'סכום נכסי הקרן'!$C$42</f>
        <v>7.7459676348565795E-5</v>
      </c>
    </row>
    <row r="50" spans="2:15" s="134" customFormat="1">
      <c r="B50" s="86" t="s">
        <v>781</v>
      </c>
      <c r="C50" s="80" t="s">
        <v>782</v>
      </c>
      <c r="D50" s="93" t="s">
        <v>129</v>
      </c>
      <c r="E50" s="93" t="s">
        <v>300</v>
      </c>
      <c r="F50" s="80" t="s">
        <v>783</v>
      </c>
      <c r="G50" s="93" t="s">
        <v>381</v>
      </c>
      <c r="H50" s="93" t="s">
        <v>173</v>
      </c>
      <c r="I50" s="87">
        <v>1098</v>
      </c>
      <c r="J50" s="89">
        <v>22900</v>
      </c>
      <c r="K50" s="87">
        <v>8.9785900000000005</v>
      </c>
      <c r="L50" s="87">
        <v>260.42059</v>
      </c>
      <c r="M50" s="88">
        <v>7.4821567937063746E-5</v>
      </c>
      <c r="N50" s="88">
        <f t="shared" si="1"/>
        <v>6.3335206503937714E-3</v>
      </c>
      <c r="O50" s="88">
        <f>L50/'סכום נכסי הקרן'!$C$42</f>
        <v>7.1409294747322829E-5</v>
      </c>
    </row>
    <row r="51" spans="2:15" s="134" customFormat="1">
      <c r="B51" s="86" t="s">
        <v>784</v>
      </c>
      <c r="C51" s="80" t="s">
        <v>785</v>
      </c>
      <c r="D51" s="93" t="s">
        <v>129</v>
      </c>
      <c r="E51" s="93" t="s">
        <v>300</v>
      </c>
      <c r="F51" s="80" t="s">
        <v>786</v>
      </c>
      <c r="G51" s="93" t="s">
        <v>787</v>
      </c>
      <c r="H51" s="93" t="s">
        <v>173</v>
      </c>
      <c r="I51" s="87">
        <v>12544</v>
      </c>
      <c r="J51" s="89">
        <v>1630</v>
      </c>
      <c r="K51" s="80"/>
      <c r="L51" s="87">
        <v>204.46720000000002</v>
      </c>
      <c r="M51" s="88">
        <v>1.1527837282518215E-4</v>
      </c>
      <c r="N51" s="88">
        <f t="shared" si="1"/>
        <v>4.972714459821297E-3</v>
      </c>
      <c r="O51" s="88">
        <f>L51/'סכום נכסי הקרן'!$C$42</f>
        <v>5.606645216094399E-5</v>
      </c>
    </row>
    <row r="52" spans="2:15" s="134" customFormat="1">
      <c r="B52" s="86" t="s">
        <v>788</v>
      </c>
      <c r="C52" s="80" t="s">
        <v>789</v>
      </c>
      <c r="D52" s="93" t="s">
        <v>129</v>
      </c>
      <c r="E52" s="93" t="s">
        <v>300</v>
      </c>
      <c r="F52" s="80" t="s">
        <v>790</v>
      </c>
      <c r="G52" s="93" t="s">
        <v>160</v>
      </c>
      <c r="H52" s="93" t="s">
        <v>173</v>
      </c>
      <c r="I52" s="87">
        <v>1097</v>
      </c>
      <c r="J52" s="89">
        <v>5396</v>
      </c>
      <c r="K52" s="80"/>
      <c r="L52" s="87">
        <v>59.194120000000005</v>
      </c>
      <c r="M52" s="88">
        <v>4.9223957609781544E-5</v>
      </c>
      <c r="N52" s="88">
        <f t="shared" si="1"/>
        <v>1.4396218878157329E-3</v>
      </c>
      <c r="O52" s="88">
        <f>L52/'סכום נכסי הקרן'!$C$42</f>
        <v>1.623147525465785E-5</v>
      </c>
    </row>
    <row r="53" spans="2:15" s="134" customFormat="1">
      <c r="B53" s="86" t="s">
        <v>791</v>
      </c>
      <c r="C53" s="80" t="s">
        <v>792</v>
      </c>
      <c r="D53" s="93" t="s">
        <v>129</v>
      </c>
      <c r="E53" s="93" t="s">
        <v>300</v>
      </c>
      <c r="F53" s="80" t="s">
        <v>793</v>
      </c>
      <c r="G53" s="93" t="s">
        <v>480</v>
      </c>
      <c r="H53" s="93" t="s">
        <v>173</v>
      </c>
      <c r="I53" s="87">
        <v>514</v>
      </c>
      <c r="J53" s="89">
        <v>88000</v>
      </c>
      <c r="K53" s="80"/>
      <c r="L53" s="87">
        <v>452.32</v>
      </c>
      <c r="M53" s="88">
        <v>1.422393229186845E-4</v>
      </c>
      <c r="N53" s="88">
        <f t="shared" si="1"/>
        <v>1.100058202228215E-2</v>
      </c>
      <c r="O53" s="88">
        <f>L53/'סכום נכסי הקרן'!$C$42</f>
        <v>1.2402956386862139E-4</v>
      </c>
    </row>
    <row r="54" spans="2:15" s="134" customFormat="1">
      <c r="B54" s="86" t="s">
        <v>794</v>
      </c>
      <c r="C54" s="80" t="s">
        <v>795</v>
      </c>
      <c r="D54" s="93" t="s">
        <v>129</v>
      </c>
      <c r="E54" s="93" t="s">
        <v>300</v>
      </c>
      <c r="F54" s="80" t="s">
        <v>796</v>
      </c>
      <c r="G54" s="93" t="s">
        <v>199</v>
      </c>
      <c r="H54" s="93" t="s">
        <v>173</v>
      </c>
      <c r="I54" s="87">
        <v>19599</v>
      </c>
      <c r="J54" s="89">
        <v>340</v>
      </c>
      <c r="K54" s="80"/>
      <c r="L54" s="87">
        <v>66.636600000000001</v>
      </c>
      <c r="M54" s="88">
        <v>5.2358867286340546E-5</v>
      </c>
      <c r="N54" s="88">
        <f t="shared" si="1"/>
        <v>1.6206256278431348E-3</v>
      </c>
      <c r="O54" s="88">
        <f>L54/'סכום נכסי הקרן'!$C$42</f>
        <v>1.8272259541226954E-5</v>
      </c>
    </row>
    <row r="55" spans="2:15" s="134" customFormat="1">
      <c r="B55" s="86" t="s">
        <v>797</v>
      </c>
      <c r="C55" s="80" t="s">
        <v>798</v>
      </c>
      <c r="D55" s="93" t="s">
        <v>129</v>
      </c>
      <c r="E55" s="93" t="s">
        <v>300</v>
      </c>
      <c r="F55" s="80" t="s">
        <v>799</v>
      </c>
      <c r="G55" s="93" t="s">
        <v>388</v>
      </c>
      <c r="H55" s="93" t="s">
        <v>173</v>
      </c>
      <c r="I55" s="87">
        <v>432</v>
      </c>
      <c r="J55" s="89">
        <v>15490</v>
      </c>
      <c r="K55" s="80"/>
      <c r="L55" s="87">
        <v>66.916800000000009</v>
      </c>
      <c r="M55" s="88">
        <v>9.4322382111760238E-5</v>
      </c>
      <c r="N55" s="88">
        <f t="shared" si="1"/>
        <v>1.6274401907248194E-3</v>
      </c>
      <c r="O55" s="88">
        <f>L55/'סכום נכסי הקרן'!$C$42</f>
        <v>1.8349092499743023E-5</v>
      </c>
    </row>
    <row r="56" spans="2:15" s="134" customFormat="1">
      <c r="B56" s="86" t="s">
        <v>800</v>
      </c>
      <c r="C56" s="80" t="s">
        <v>801</v>
      </c>
      <c r="D56" s="93" t="s">
        <v>129</v>
      </c>
      <c r="E56" s="93" t="s">
        <v>300</v>
      </c>
      <c r="F56" s="80" t="s">
        <v>802</v>
      </c>
      <c r="G56" s="93" t="s">
        <v>803</v>
      </c>
      <c r="H56" s="93" t="s">
        <v>173</v>
      </c>
      <c r="I56" s="87">
        <v>3288</v>
      </c>
      <c r="J56" s="89">
        <v>3493</v>
      </c>
      <c r="K56" s="87">
        <v>2.5696099999999999</v>
      </c>
      <c r="L56" s="87">
        <v>117.41945</v>
      </c>
      <c r="M56" s="88">
        <v>1.329520101470527E-4</v>
      </c>
      <c r="N56" s="88">
        <f t="shared" si="1"/>
        <v>2.8556824609485714E-3</v>
      </c>
      <c r="O56" s="88">
        <f>L56/'סכום נכסי הקרן'!$C$42</f>
        <v>3.2197300966557737E-5</v>
      </c>
    </row>
    <row r="57" spans="2:15" s="134" customFormat="1">
      <c r="B57" s="86" t="s">
        <v>804</v>
      </c>
      <c r="C57" s="80" t="s">
        <v>805</v>
      </c>
      <c r="D57" s="93" t="s">
        <v>129</v>
      </c>
      <c r="E57" s="93" t="s">
        <v>300</v>
      </c>
      <c r="F57" s="80" t="s">
        <v>806</v>
      </c>
      <c r="G57" s="93" t="s">
        <v>361</v>
      </c>
      <c r="H57" s="93" t="s">
        <v>173</v>
      </c>
      <c r="I57" s="87">
        <v>688</v>
      </c>
      <c r="J57" s="89">
        <v>4604</v>
      </c>
      <c r="K57" s="80"/>
      <c r="L57" s="87">
        <v>31.675519999999999</v>
      </c>
      <c r="M57" s="88">
        <v>2.3018467134028537E-5</v>
      </c>
      <c r="N57" s="88">
        <f t="shared" si="1"/>
        <v>7.7035982458975648E-4</v>
      </c>
      <c r="O57" s="88">
        <f>L57/'סכום נכסי הקרן'!$C$42</f>
        <v>8.6856670740002527E-6</v>
      </c>
    </row>
    <row r="58" spans="2:15" s="134" customFormat="1">
      <c r="B58" s="86" t="s">
        <v>807</v>
      </c>
      <c r="C58" s="80" t="s">
        <v>808</v>
      </c>
      <c r="D58" s="93" t="s">
        <v>129</v>
      </c>
      <c r="E58" s="93" t="s">
        <v>300</v>
      </c>
      <c r="F58" s="80" t="s">
        <v>432</v>
      </c>
      <c r="G58" s="93" t="s">
        <v>336</v>
      </c>
      <c r="H58" s="93" t="s">
        <v>173</v>
      </c>
      <c r="I58" s="87">
        <v>315</v>
      </c>
      <c r="J58" s="89">
        <v>165900</v>
      </c>
      <c r="K58" s="80"/>
      <c r="L58" s="87">
        <v>522.58500000000004</v>
      </c>
      <c r="M58" s="88">
        <v>1.4741980245746471E-4</v>
      </c>
      <c r="N58" s="88">
        <f t="shared" si="1"/>
        <v>1.2709451618576048E-2</v>
      </c>
      <c r="O58" s="88">
        <f>L58/'סכום נכסי הקרן'!$C$42</f>
        <v>1.432967581231949E-4</v>
      </c>
    </row>
    <row r="59" spans="2:15" s="134" customFormat="1">
      <c r="B59" s="86" t="s">
        <v>809</v>
      </c>
      <c r="C59" s="80" t="s">
        <v>810</v>
      </c>
      <c r="D59" s="93" t="s">
        <v>129</v>
      </c>
      <c r="E59" s="93" t="s">
        <v>300</v>
      </c>
      <c r="F59" s="80" t="s">
        <v>811</v>
      </c>
      <c r="G59" s="93" t="s">
        <v>196</v>
      </c>
      <c r="H59" s="93" t="s">
        <v>173</v>
      </c>
      <c r="I59" s="87">
        <v>1205</v>
      </c>
      <c r="J59" s="89">
        <v>10320</v>
      </c>
      <c r="K59" s="80"/>
      <c r="L59" s="87">
        <v>124.35599999999999</v>
      </c>
      <c r="M59" s="88">
        <v>4.7348672757762342E-5</v>
      </c>
      <c r="N59" s="88">
        <f t="shared" si="1"/>
        <v>3.0243818048348932E-3</v>
      </c>
      <c r="O59" s="88">
        <f>L59/'סכום נכסי הקרן'!$C$42</f>
        <v>3.4099355421927573E-5</v>
      </c>
    </row>
    <row r="60" spans="2:15" s="134" customFormat="1">
      <c r="B60" s="86" t="s">
        <v>812</v>
      </c>
      <c r="C60" s="80" t="s">
        <v>813</v>
      </c>
      <c r="D60" s="93" t="s">
        <v>129</v>
      </c>
      <c r="E60" s="93" t="s">
        <v>300</v>
      </c>
      <c r="F60" s="80" t="s">
        <v>814</v>
      </c>
      <c r="G60" s="93" t="s">
        <v>336</v>
      </c>
      <c r="H60" s="93" t="s">
        <v>173</v>
      </c>
      <c r="I60" s="87">
        <v>1295</v>
      </c>
      <c r="J60" s="89">
        <v>6183</v>
      </c>
      <c r="K60" s="80"/>
      <c r="L60" s="87">
        <v>80.069850000000002</v>
      </c>
      <c r="M60" s="88">
        <v>7.2204360083980078E-5</v>
      </c>
      <c r="N60" s="88">
        <f t="shared" si="1"/>
        <v>1.9473270083941203E-3</v>
      </c>
      <c r="O60" s="88">
        <f>L60/'סכום נכסי הקרן'!$C$42</f>
        <v>2.1955758256380294E-5</v>
      </c>
    </row>
    <row r="61" spans="2:15" s="134" customFormat="1">
      <c r="B61" s="86" t="s">
        <v>815</v>
      </c>
      <c r="C61" s="80" t="s">
        <v>816</v>
      </c>
      <c r="D61" s="93" t="s">
        <v>129</v>
      </c>
      <c r="E61" s="93" t="s">
        <v>300</v>
      </c>
      <c r="F61" s="80" t="s">
        <v>817</v>
      </c>
      <c r="G61" s="93" t="s">
        <v>637</v>
      </c>
      <c r="H61" s="93" t="s">
        <v>173</v>
      </c>
      <c r="I61" s="87">
        <v>907</v>
      </c>
      <c r="J61" s="89">
        <v>17580</v>
      </c>
      <c r="K61" s="87">
        <v>2.2675000000000001</v>
      </c>
      <c r="L61" s="87">
        <v>161.71809999999999</v>
      </c>
      <c r="M61" s="88">
        <v>1.8685142777563984E-4</v>
      </c>
      <c r="N61" s="88">
        <f t="shared" si="1"/>
        <v>3.9330412618005543E-3</v>
      </c>
      <c r="O61" s="88">
        <f>L61/'סכום נכסי הקרן'!$C$42</f>
        <v>4.4344325726614119E-5</v>
      </c>
    </row>
    <row r="62" spans="2:15" s="134" customFormat="1">
      <c r="B62" s="86" t="s">
        <v>818</v>
      </c>
      <c r="C62" s="80" t="s">
        <v>819</v>
      </c>
      <c r="D62" s="93" t="s">
        <v>129</v>
      </c>
      <c r="E62" s="93" t="s">
        <v>300</v>
      </c>
      <c r="F62" s="80" t="s">
        <v>820</v>
      </c>
      <c r="G62" s="93" t="s">
        <v>787</v>
      </c>
      <c r="H62" s="93" t="s">
        <v>173</v>
      </c>
      <c r="I62" s="87">
        <v>1314</v>
      </c>
      <c r="J62" s="89">
        <v>7323</v>
      </c>
      <c r="K62" s="80"/>
      <c r="L62" s="87">
        <v>96.224220000000003</v>
      </c>
      <c r="M62" s="88">
        <v>9.3947983846952583E-5</v>
      </c>
      <c r="N62" s="88">
        <f t="shared" si="1"/>
        <v>2.3402069876196554E-3</v>
      </c>
      <c r="O62" s="88">
        <f>L62/'סכום נכסי הקרן'!$C$42</f>
        <v>2.6385408649182604E-5</v>
      </c>
    </row>
    <row r="63" spans="2:15" s="134" customFormat="1">
      <c r="B63" s="86" t="s">
        <v>821</v>
      </c>
      <c r="C63" s="80" t="s">
        <v>822</v>
      </c>
      <c r="D63" s="93" t="s">
        <v>129</v>
      </c>
      <c r="E63" s="93" t="s">
        <v>300</v>
      </c>
      <c r="F63" s="80" t="s">
        <v>823</v>
      </c>
      <c r="G63" s="93" t="s">
        <v>824</v>
      </c>
      <c r="H63" s="93" t="s">
        <v>173</v>
      </c>
      <c r="I63" s="87">
        <v>478</v>
      </c>
      <c r="J63" s="89">
        <v>13800</v>
      </c>
      <c r="K63" s="87">
        <v>0.92476000000000003</v>
      </c>
      <c r="L63" s="87">
        <v>66.888759999999991</v>
      </c>
      <c r="M63" s="88">
        <v>7.0373639860100734E-5</v>
      </c>
      <c r="N63" s="88">
        <f t="shared" si="1"/>
        <v>1.6267582480295926E-3</v>
      </c>
      <c r="O63" s="88">
        <f>L63/'סכום נכסי הקרן'!$C$42</f>
        <v>1.8341403719740197E-5</v>
      </c>
    </row>
    <row r="64" spans="2:15" s="134" customFormat="1">
      <c r="B64" s="86" t="s">
        <v>825</v>
      </c>
      <c r="C64" s="80" t="s">
        <v>826</v>
      </c>
      <c r="D64" s="93" t="s">
        <v>129</v>
      </c>
      <c r="E64" s="93" t="s">
        <v>300</v>
      </c>
      <c r="F64" s="80" t="s">
        <v>827</v>
      </c>
      <c r="G64" s="93" t="s">
        <v>824</v>
      </c>
      <c r="H64" s="93" t="s">
        <v>173</v>
      </c>
      <c r="I64" s="87">
        <v>3551</v>
      </c>
      <c r="J64" s="89">
        <v>7792</v>
      </c>
      <c r="K64" s="80"/>
      <c r="L64" s="87">
        <v>276.69391999999999</v>
      </c>
      <c r="M64" s="88">
        <v>1.5794382492796566E-4</v>
      </c>
      <c r="N64" s="88">
        <f t="shared" si="1"/>
        <v>6.7292937787999099E-3</v>
      </c>
      <c r="O64" s="88">
        <f>L64/'סכום נכסי הקרן'!$C$42</f>
        <v>7.5871564871549376E-5</v>
      </c>
    </row>
    <row r="65" spans="2:15" s="134" customFormat="1">
      <c r="B65" s="86" t="s">
        <v>828</v>
      </c>
      <c r="C65" s="80" t="s">
        <v>829</v>
      </c>
      <c r="D65" s="93" t="s">
        <v>129</v>
      </c>
      <c r="E65" s="93" t="s">
        <v>300</v>
      </c>
      <c r="F65" s="80" t="s">
        <v>830</v>
      </c>
      <c r="G65" s="93" t="s">
        <v>480</v>
      </c>
      <c r="H65" s="93" t="s">
        <v>173</v>
      </c>
      <c r="I65" s="87">
        <v>817</v>
      </c>
      <c r="J65" s="89">
        <v>19500</v>
      </c>
      <c r="K65" s="80"/>
      <c r="L65" s="87">
        <v>159.315</v>
      </c>
      <c r="M65" s="88">
        <v>4.7301005768754242E-5</v>
      </c>
      <c r="N65" s="88">
        <f t="shared" si="1"/>
        <v>3.8745970217542464E-3</v>
      </c>
      <c r="O65" s="88">
        <f>L65/'סכום נכסי הקרן'!$C$42</f>
        <v>4.3685377537427962E-5</v>
      </c>
    </row>
    <row r="66" spans="2:15" s="134" customFormat="1">
      <c r="B66" s="86" t="s">
        <v>831</v>
      </c>
      <c r="C66" s="80" t="s">
        <v>832</v>
      </c>
      <c r="D66" s="93" t="s">
        <v>129</v>
      </c>
      <c r="E66" s="93" t="s">
        <v>300</v>
      </c>
      <c r="F66" s="80" t="s">
        <v>510</v>
      </c>
      <c r="G66" s="93" t="s">
        <v>336</v>
      </c>
      <c r="H66" s="93" t="s">
        <v>173</v>
      </c>
      <c r="I66" s="87">
        <v>274</v>
      </c>
      <c r="J66" s="89">
        <v>41480</v>
      </c>
      <c r="K66" s="87">
        <v>1.0960000000000001</v>
      </c>
      <c r="L66" s="87">
        <v>114.7512</v>
      </c>
      <c r="M66" s="88">
        <v>5.0704158629255633E-5</v>
      </c>
      <c r="N66" s="88">
        <f t="shared" si="1"/>
        <v>2.7907896793316752E-3</v>
      </c>
      <c r="O66" s="88">
        <f>L66/'סכום נכסי הקרן'!$C$42</f>
        <v>3.1465646642644471E-5</v>
      </c>
    </row>
    <row r="67" spans="2:15" s="134" customFormat="1">
      <c r="B67" s="86" t="s">
        <v>833</v>
      </c>
      <c r="C67" s="80" t="s">
        <v>834</v>
      </c>
      <c r="D67" s="93" t="s">
        <v>129</v>
      </c>
      <c r="E67" s="93" t="s">
        <v>300</v>
      </c>
      <c r="F67" s="80" t="s">
        <v>835</v>
      </c>
      <c r="G67" s="93" t="s">
        <v>381</v>
      </c>
      <c r="H67" s="93" t="s">
        <v>173</v>
      </c>
      <c r="I67" s="87">
        <v>4140</v>
      </c>
      <c r="J67" s="89">
        <v>6317</v>
      </c>
      <c r="K67" s="80"/>
      <c r="L67" s="87">
        <v>261.52379999999999</v>
      </c>
      <c r="M67" s="88">
        <v>7.4490915320076935E-5</v>
      </c>
      <c r="N67" s="88">
        <f t="shared" si="1"/>
        <v>6.3603511069130541E-3</v>
      </c>
      <c r="O67" s="88">
        <f>L67/'סכום נכסי הקרן'!$C$42</f>
        <v>7.1711803270393891E-5</v>
      </c>
    </row>
    <row r="68" spans="2:15" s="134" customFormat="1">
      <c r="B68" s="86" t="s">
        <v>836</v>
      </c>
      <c r="C68" s="80" t="s">
        <v>837</v>
      </c>
      <c r="D68" s="93" t="s">
        <v>129</v>
      </c>
      <c r="E68" s="93" t="s">
        <v>300</v>
      </c>
      <c r="F68" s="80" t="s">
        <v>838</v>
      </c>
      <c r="G68" s="93" t="s">
        <v>824</v>
      </c>
      <c r="H68" s="93" t="s">
        <v>173</v>
      </c>
      <c r="I68" s="87">
        <v>9842</v>
      </c>
      <c r="J68" s="89">
        <v>3955</v>
      </c>
      <c r="K68" s="80"/>
      <c r="L68" s="87">
        <v>389.25109999999995</v>
      </c>
      <c r="M68" s="88">
        <v>1.595676026015064E-4</v>
      </c>
      <c r="N68" s="88">
        <f t="shared" si="1"/>
        <v>9.4667241174689401E-3</v>
      </c>
      <c r="O68" s="88">
        <f>L68/'סכום נכסי הקרן'!$C$42</f>
        <v>1.0673559464180475E-4</v>
      </c>
    </row>
    <row r="69" spans="2:15" s="134" customFormat="1">
      <c r="B69" s="86" t="s">
        <v>839</v>
      </c>
      <c r="C69" s="80" t="s">
        <v>840</v>
      </c>
      <c r="D69" s="93" t="s">
        <v>129</v>
      </c>
      <c r="E69" s="93" t="s">
        <v>300</v>
      </c>
      <c r="F69" s="80" t="s">
        <v>841</v>
      </c>
      <c r="G69" s="93" t="s">
        <v>803</v>
      </c>
      <c r="H69" s="93" t="s">
        <v>173</v>
      </c>
      <c r="I69" s="87">
        <v>17069</v>
      </c>
      <c r="J69" s="89">
        <v>1735</v>
      </c>
      <c r="K69" s="80"/>
      <c r="L69" s="87">
        <v>296.14715000000001</v>
      </c>
      <c r="M69" s="88">
        <v>1.5853977336029317E-4</v>
      </c>
      <c r="N69" s="88">
        <f t="shared" si="1"/>
        <v>7.2024031973825951E-3</v>
      </c>
      <c r="O69" s="88">
        <f>L69/'סכום נכסי הקרן'!$C$42</f>
        <v>8.1205787618135838E-5</v>
      </c>
    </row>
    <row r="70" spans="2:15" s="134" customFormat="1">
      <c r="B70" s="86" t="s">
        <v>842</v>
      </c>
      <c r="C70" s="80" t="s">
        <v>843</v>
      </c>
      <c r="D70" s="93" t="s">
        <v>129</v>
      </c>
      <c r="E70" s="93" t="s">
        <v>300</v>
      </c>
      <c r="F70" s="80" t="s">
        <v>469</v>
      </c>
      <c r="G70" s="93" t="s">
        <v>381</v>
      </c>
      <c r="H70" s="93" t="s">
        <v>173</v>
      </c>
      <c r="I70" s="87">
        <v>4207</v>
      </c>
      <c r="J70" s="89">
        <v>4492</v>
      </c>
      <c r="K70" s="80"/>
      <c r="L70" s="87">
        <v>188.97844000000001</v>
      </c>
      <c r="M70" s="88">
        <v>6.6490779299907885E-5</v>
      </c>
      <c r="N70" s="88">
        <f t="shared" si="1"/>
        <v>4.5960223506874027E-3</v>
      </c>
      <c r="O70" s="88">
        <f>L70/'סכום נכסי הקרן'!$C$42</f>
        <v>5.1819317062638032E-5</v>
      </c>
    </row>
    <row r="71" spans="2:15" s="134" customFormat="1">
      <c r="B71" s="86" t="s">
        <v>844</v>
      </c>
      <c r="C71" s="80" t="s">
        <v>845</v>
      </c>
      <c r="D71" s="93" t="s">
        <v>129</v>
      </c>
      <c r="E71" s="93" t="s">
        <v>300</v>
      </c>
      <c r="F71" s="80" t="s">
        <v>846</v>
      </c>
      <c r="G71" s="93" t="s">
        <v>725</v>
      </c>
      <c r="H71" s="93" t="s">
        <v>173</v>
      </c>
      <c r="I71" s="87">
        <v>1866</v>
      </c>
      <c r="J71" s="89">
        <v>9438</v>
      </c>
      <c r="K71" s="80"/>
      <c r="L71" s="87">
        <v>176.11308</v>
      </c>
      <c r="M71" s="88">
        <v>6.6885786318766902E-5</v>
      </c>
      <c r="N71" s="88">
        <f t="shared" si="1"/>
        <v>4.2831322553429831E-3</v>
      </c>
      <c r="O71" s="88">
        <f>L71/'סכום נכסי הקרן'!$C$42</f>
        <v>4.8291538079146685E-5</v>
      </c>
    </row>
    <row r="72" spans="2:15" s="134" customFormat="1">
      <c r="B72" s="86" t="s">
        <v>847</v>
      </c>
      <c r="C72" s="80" t="s">
        <v>848</v>
      </c>
      <c r="D72" s="93" t="s">
        <v>129</v>
      </c>
      <c r="E72" s="93" t="s">
        <v>300</v>
      </c>
      <c r="F72" s="80" t="s">
        <v>849</v>
      </c>
      <c r="G72" s="93" t="s">
        <v>683</v>
      </c>
      <c r="H72" s="93" t="s">
        <v>173</v>
      </c>
      <c r="I72" s="87">
        <v>11002</v>
      </c>
      <c r="J72" s="89">
        <v>2275</v>
      </c>
      <c r="K72" s="80"/>
      <c r="L72" s="87">
        <v>250.2955</v>
      </c>
      <c r="M72" s="88">
        <v>1.1222002305294256E-4</v>
      </c>
      <c r="N72" s="88">
        <f t="shared" si="1"/>
        <v>6.087274888481875E-3</v>
      </c>
      <c r="O72" s="88">
        <f>L72/'סכום נכסי הקרן'!$C$42</f>
        <v>6.8632918516268405E-5</v>
      </c>
    </row>
    <row r="73" spans="2:15" s="134" customFormat="1">
      <c r="B73" s="86" t="s">
        <v>850</v>
      </c>
      <c r="C73" s="80" t="s">
        <v>851</v>
      </c>
      <c r="D73" s="93" t="s">
        <v>129</v>
      </c>
      <c r="E73" s="93" t="s">
        <v>300</v>
      </c>
      <c r="F73" s="80" t="s">
        <v>852</v>
      </c>
      <c r="G73" s="93" t="s">
        <v>201</v>
      </c>
      <c r="H73" s="93" t="s">
        <v>173</v>
      </c>
      <c r="I73" s="87">
        <v>1474</v>
      </c>
      <c r="J73" s="89">
        <v>3085</v>
      </c>
      <c r="K73" s="80"/>
      <c r="L73" s="87">
        <v>45.472900000000003</v>
      </c>
      <c r="M73" s="88">
        <v>2.962311876615731E-5</v>
      </c>
      <c r="N73" s="88">
        <f t="shared" si="1"/>
        <v>1.105916975241055E-3</v>
      </c>
      <c r="O73" s="88">
        <f>L73/'סכום נכסי הקרן'!$C$42</f>
        <v>1.2469012988241584E-5</v>
      </c>
    </row>
    <row r="74" spans="2:15" s="134" customFormat="1">
      <c r="B74" s="86" t="s">
        <v>853</v>
      </c>
      <c r="C74" s="80" t="s">
        <v>854</v>
      </c>
      <c r="D74" s="93" t="s">
        <v>129</v>
      </c>
      <c r="E74" s="93" t="s">
        <v>300</v>
      </c>
      <c r="F74" s="80" t="s">
        <v>855</v>
      </c>
      <c r="G74" s="93" t="s">
        <v>777</v>
      </c>
      <c r="H74" s="93" t="s">
        <v>173</v>
      </c>
      <c r="I74" s="87">
        <v>4410</v>
      </c>
      <c r="J74" s="89">
        <v>933.7</v>
      </c>
      <c r="K74" s="80"/>
      <c r="L74" s="87">
        <v>41.176169999999999</v>
      </c>
      <c r="M74" s="88">
        <v>6.6553799873357624E-5</v>
      </c>
      <c r="N74" s="88">
        <f t="shared" si="1"/>
        <v>1.0014189853387726E-3</v>
      </c>
      <c r="O74" s="88">
        <f>L74/'סכום נכסי הקרן'!$C$42</f>
        <v>1.1290817135833507E-5</v>
      </c>
    </row>
    <row r="75" spans="2:15" s="134" customFormat="1">
      <c r="B75" s="86" t="s">
        <v>856</v>
      </c>
      <c r="C75" s="80" t="s">
        <v>857</v>
      </c>
      <c r="D75" s="93" t="s">
        <v>129</v>
      </c>
      <c r="E75" s="93" t="s">
        <v>300</v>
      </c>
      <c r="F75" s="80" t="s">
        <v>858</v>
      </c>
      <c r="G75" s="93" t="s">
        <v>160</v>
      </c>
      <c r="H75" s="93" t="s">
        <v>173</v>
      </c>
      <c r="I75" s="87">
        <v>1320</v>
      </c>
      <c r="J75" s="89">
        <v>9753</v>
      </c>
      <c r="K75" s="80"/>
      <c r="L75" s="87">
        <v>128.7396</v>
      </c>
      <c r="M75" s="88">
        <v>1.2116903888718354E-4</v>
      </c>
      <c r="N75" s="88">
        <f t="shared" si="1"/>
        <v>3.1309925037933213E-3</v>
      </c>
      <c r="O75" s="88">
        <f>L75/'סכום נכסי הקרן'!$C$42</f>
        <v>3.5301371685136119E-5</v>
      </c>
    </row>
    <row r="76" spans="2:15" s="134" customFormat="1">
      <c r="B76" s="86" t="s">
        <v>859</v>
      </c>
      <c r="C76" s="80" t="s">
        <v>860</v>
      </c>
      <c r="D76" s="93" t="s">
        <v>129</v>
      </c>
      <c r="E76" s="93" t="s">
        <v>300</v>
      </c>
      <c r="F76" s="80" t="s">
        <v>861</v>
      </c>
      <c r="G76" s="93" t="s">
        <v>196</v>
      </c>
      <c r="H76" s="93" t="s">
        <v>173</v>
      </c>
      <c r="I76" s="87">
        <v>61</v>
      </c>
      <c r="J76" s="89">
        <v>6216</v>
      </c>
      <c r="K76" s="80"/>
      <c r="L76" s="87">
        <v>3.79176</v>
      </c>
      <c r="M76" s="88">
        <v>4.5264948730767125E-6</v>
      </c>
      <c r="N76" s="88">
        <f t="shared" si="1"/>
        <v>9.2216941299983569E-5</v>
      </c>
      <c r="O76" s="88">
        <f>L76/'סכום נכסי הקרן'!$C$42</f>
        <v>1.0397292604671114E-6</v>
      </c>
    </row>
    <row r="77" spans="2:15" s="134" customFormat="1">
      <c r="B77" s="86" t="s">
        <v>862</v>
      </c>
      <c r="C77" s="80" t="s">
        <v>863</v>
      </c>
      <c r="D77" s="93" t="s">
        <v>129</v>
      </c>
      <c r="E77" s="93" t="s">
        <v>300</v>
      </c>
      <c r="F77" s="80" t="s">
        <v>864</v>
      </c>
      <c r="G77" s="93" t="s">
        <v>824</v>
      </c>
      <c r="H77" s="93" t="s">
        <v>173</v>
      </c>
      <c r="I77" s="87">
        <v>781</v>
      </c>
      <c r="J77" s="89">
        <v>12780</v>
      </c>
      <c r="K77" s="80"/>
      <c r="L77" s="87">
        <v>99.811800000000005</v>
      </c>
      <c r="M77" s="88">
        <v>5.3025430072900803E-5</v>
      </c>
      <c r="N77" s="88">
        <f t="shared" si="1"/>
        <v>2.4274581992651699E-3</v>
      </c>
      <c r="O77" s="88">
        <f>L77/'סכום נכסי הקרן'!$C$42</f>
        <v>2.7369150209900214E-5</v>
      </c>
    </row>
    <row r="78" spans="2:15" s="134" customFormat="1">
      <c r="B78" s="86" t="s">
        <v>865</v>
      </c>
      <c r="C78" s="80" t="s">
        <v>866</v>
      </c>
      <c r="D78" s="93" t="s">
        <v>129</v>
      </c>
      <c r="E78" s="93" t="s">
        <v>300</v>
      </c>
      <c r="F78" s="80" t="s">
        <v>867</v>
      </c>
      <c r="G78" s="93" t="s">
        <v>423</v>
      </c>
      <c r="H78" s="93" t="s">
        <v>173</v>
      </c>
      <c r="I78" s="87">
        <v>722</v>
      </c>
      <c r="J78" s="89">
        <v>16140</v>
      </c>
      <c r="K78" s="80"/>
      <c r="L78" s="87">
        <v>116.5308</v>
      </c>
      <c r="M78" s="88">
        <v>7.5618286847811908E-5</v>
      </c>
      <c r="N78" s="88">
        <f t="shared" si="1"/>
        <v>2.8340701793468271E-3</v>
      </c>
      <c r="O78" s="88">
        <f>L78/'סכום נכסי הקרן'!$C$42</f>
        <v>3.1953626417716537E-5</v>
      </c>
    </row>
    <row r="79" spans="2:15" s="134" customFormat="1">
      <c r="B79" s="86" t="s">
        <v>868</v>
      </c>
      <c r="C79" s="80" t="s">
        <v>869</v>
      </c>
      <c r="D79" s="93" t="s">
        <v>129</v>
      </c>
      <c r="E79" s="93" t="s">
        <v>300</v>
      </c>
      <c r="F79" s="80" t="s">
        <v>870</v>
      </c>
      <c r="G79" s="93" t="s">
        <v>787</v>
      </c>
      <c r="H79" s="93" t="s">
        <v>173</v>
      </c>
      <c r="I79" s="87">
        <v>256</v>
      </c>
      <c r="J79" s="89">
        <v>33640</v>
      </c>
      <c r="K79" s="80"/>
      <c r="L79" s="87">
        <v>86.118399999999994</v>
      </c>
      <c r="M79" s="88">
        <v>1.0717938605470586E-4</v>
      </c>
      <c r="N79" s="88">
        <f t="shared" si="1"/>
        <v>2.0944298789080805E-3</v>
      </c>
      <c r="O79" s="88">
        <f>L79/'סכום נכסי הקרן'!$C$42</f>
        <v>2.3614316397823405E-5</v>
      </c>
    </row>
    <row r="80" spans="2:15" s="134" customFormat="1">
      <c r="B80" s="86" t="s">
        <v>871</v>
      </c>
      <c r="C80" s="80" t="s">
        <v>872</v>
      </c>
      <c r="D80" s="93" t="s">
        <v>129</v>
      </c>
      <c r="E80" s="93" t="s">
        <v>300</v>
      </c>
      <c r="F80" s="80" t="s">
        <v>873</v>
      </c>
      <c r="G80" s="93" t="s">
        <v>874</v>
      </c>
      <c r="H80" s="93" t="s">
        <v>173</v>
      </c>
      <c r="I80" s="87">
        <v>1351</v>
      </c>
      <c r="J80" s="89">
        <v>1609</v>
      </c>
      <c r="K80" s="80"/>
      <c r="L80" s="87">
        <v>21.737590000000001</v>
      </c>
      <c r="M80" s="88">
        <v>3.3554530794279458E-5</v>
      </c>
      <c r="N80" s="88">
        <f t="shared" si="1"/>
        <v>5.2866585992602632E-4</v>
      </c>
      <c r="O80" s="88">
        <f>L80/'סכום נכסי הקרן'!$C$42</f>
        <v>5.96061153001173E-6</v>
      </c>
    </row>
    <row r="81" spans="2:15" s="134" customFormat="1">
      <c r="B81" s="86" t="s">
        <v>875</v>
      </c>
      <c r="C81" s="80" t="s">
        <v>876</v>
      </c>
      <c r="D81" s="93" t="s">
        <v>129</v>
      </c>
      <c r="E81" s="93" t="s">
        <v>300</v>
      </c>
      <c r="F81" s="80" t="s">
        <v>877</v>
      </c>
      <c r="G81" s="93" t="s">
        <v>627</v>
      </c>
      <c r="H81" s="93" t="s">
        <v>173</v>
      </c>
      <c r="I81" s="87">
        <v>1440</v>
      </c>
      <c r="J81" s="89">
        <v>10320</v>
      </c>
      <c r="K81" s="80"/>
      <c r="L81" s="87">
        <v>148.608</v>
      </c>
      <c r="M81" s="88">
        <v>1.1448985150825274E-4</v>
      </c>
      <c r="N81" s="88">
        <f t="shared" si="1"/>
        <v>3.6141990032881716E-3</v>
      </c>
      <c r="O81" s="88">
        <f>L81/'סכום נכסי הקרן'!$C$42</f>
        <v>4.0749437184710131E-5</v>
      </c>
    </row>
    <row r="82" spans="2:15" s="134" customFormat="1">
      <c r="B82" s="86" t="s">
        <v>878</v>
      </c>
      <c r="C82" s="80" t="s">
        <v>879</v>
      </c>
      <c r="D82" s="93" t="s">
        <v>129</v>
      </c>
      <c r="E82" s="93" t="s">
        <v>300</v>
      </c>
      <c r="F82" s="80" t="s">
        <v>413</v>
      </c>
      <c r="G82" s="93" t="s">
        <v>336</v>
      </c>
      <c r="H82" s="93" t="s">
        <v>173</v>
      </c>
      <c r="I82" s="87">
        <v>16096</v>
      </c>
      <c r="J82" s="89">
        <v>1439</v>
      </c>
      <c r="K82" s="80"/>
      <c r="L82" s="87">
        <v>231.62144000000001</v>
      </c>
      <c r="M82" s="88">
        <v>9.3426230674958894E-5</v>
      </c>
      <c r="N82" s="88">
        <f t="shared" si="1"/>
        <v>5.6331151592657934E-3</v>
      </c>
      <c r="O82" s="88">
        <f>L82/'סכום נכסי הקרן'!$C$42</f>
        <v>6.3512350074774627E-5</v>
      </c>
    </row>
    <row r="83" spans="2:15" s="134" customFormat="1">
      <c r="B83" s="86" t="s">
        <v>880</v>
      </c>
      <c r="C83" s="80" t="s">
        <v>881</v>
      </c>
      <c r="D83" s="93" t="s">
        <v>129</v>
      </c>
      <c r="E83" s="93" t="s">
        <v>300</v>
      </c>
      <c r="F83" s="80" t="s">
        <v>882</v>
      </c>
      <c r="G83" s="93" t="s">
        <v>160</v>
      </c>
      <c r="H83" s="93" t="s">
        <v>173</v>
      </c>
      <c r="I83" s="87">
        <v>600</v>
      </c>
      <c r="J83" s="89">
        <v>17620</v>
      </c>
      <c r="K83" s="80"/>
      <c r="L83" s="87">
        <v>105.72</v>
      </c>
      <c r="M83" s="88">
        <v>4.4514450837461494E-5</v>
      </c>
      <c r="N83" s="88">
        <f t="shared" si="1"/>
        <v>2.5711477082500638E-3</v>
      </c>
      <c r="O83" s="88">
        <f>L83/'סכום נכסי הקרן'!$C$42</f>
        <v>2.8989223320195113E-5</v>
      </c>
    </row>
    <row r="84" spans="2:15" s="134" customFormat="1">
      <c r="B84" s="86" t="s">
        <v>883</v>
      </c>
      <c r="C84" s="80" t="s">
        <v>884</v>
      </c>
      <c r="D84" s="93" t="s">
        <v>129</v>
      </c>
      <c r="E84" s="93" t="s">
        <v>300</v>
      </c>
      <c r="F84" s="80" t="s">
        <v>885</v>
      </c>
      <c r="G84" s="93" t="s">
        <v>683</v>
      </c>
      <c r="H84" s="93" t="s">
        <v>173</v>
      </c>
      <c r="I84" s="87">
        <v>68358.880000000005</v>
      </c>
      <c r="J84" s="89">
        <v>271.10000000000002</v>
      </c>
      <c r="K84" s="80"/>
      <c r="L84" s="87">
        <v>185.32091</v>
      </c>
      <c r="M84" s="88">
        <v>6.544742411223864E-5</v>
      </c>
      <c r="N84" s="88">
        <f t="shared" si="1"/>
        <v>4.5070699303567567E-3</v>
      </c>
      <c r="O84" s="88">
        <f>L84/'סכום נכסי הקרן'!$C$42</f>
        <v>5.0816394683047478E-5</v>
      </c>
    </row>
    <row r="85" spans="2:15" s="134" customFormat="1">
      <c r="B85" s="86" t="s">
        <v>886</v>
      </c>
      <c r="C85" s="80" t="s">
        <v>887</v>
      </c>
      <c r="D85" s="93" t="s">
        <v>129</v>
      </c>
      <c r="E85" s="93" t="s">
        <v>300</v>
      </c>
      <c r="F85" s="80" t="s">
        <v>564</v>
      </c>
      <c r="G85" s="93" t="s">
        <v>336</v>
      </c>
      <c r="H85" s="93" t="s">
        <v>173</v>
      </c>
      <c r="I85" s="87">
        <v>56394</v>
      </c>
      <c r="J85" s="89">
        <v>577.5</v>
      </c>
      <c r="K85" s="80"/>
      <c r="L85" s="87">
        <v>325.67534999999998</v>
      </c>
      <c r="M85" s="88">
        <v>1.3916998334890894E-4</v>
      </c>
      <c r="N85" s="88">
        <f t="shared" si="1"/>
        <v>7.9205394417899873E-3</v>
      </c>
      <c r="O85" s="88">
        <f>L85/'סכום נכסי הקרן'!$C$42</f>
        <v>8.9302643312832997E-5</v>
      </c>
    </row>
    <row r="86" spans="2:15" s="134" customFormat="1">
      <c r="B86" s="86" t="s">
        <v>888</v>
      </c>
      <c r="C86" s="80" t="s">
        <v>889</v>
      </c>
      <c r="D86" s="93" t="s">
        <v>129</v>
      </c>
      <c r="E86" s="93" t="s">
        <v>300</v>
      </c>
      <c r="F86" s="80" t="s">
        <v>890</v>
      </c>
      <c r="G86" s="93" t="s">
        <v>336</v>
      </c>
      <c r="H86" s="93" t="s">
        <v>173</v>
      </c>
      <c r="I86" s="87">
        <v>19963</v>
      </c>
      <c r="J86" s="89">
        <v>1122</v>
      </c>
      <c r="K86" s="87">
        <v>3.4159099999999998</v>
      </c>
      <c r="L86" s="87">
        <v>227.40076999999999</v>
      </c>
      <c r="M86" s="88">
        <v>5.6931749663530737E-5</v>
      </c>
      <c r="N86" s="88">
        <f t="shared" si="1"/>
        <v>5.5304669754048415E-3</v>
      </c>
      <c r="O86" s="88">
        <f>L86/'סכום נכסי הקרן'!$C$42</f>
        <v>6.2355010449435542E-5</v>
      </c>
    </row>
    <row r="87" spans="2:15" s="134" customFormat="1">
      <c r="B87" s="83"/>
      <c r="C87" s="80"/>
      <c r="D87" s="80"/>
      <c r="E87" s="80"/>
      <c r="F87" s="80"/>
      <c r="G87" s="80"/>
      <c r="H87" s="80"/>
      <c r="I87" s="87"/>
      <c r="J87" s="89"/>
      <c r="K87" s="80"/>
      <c r="L87" s="80"/>
      <c r="M87" s="80"/>
      <c r="N87" s="88"/>
      <c r="O87" s="80"/>
    </row>
    <row r="88" spans="2:15" s="134" customFormat="1">
      <c r="B88" s="99" t="s">
        <v>29</v>
      </c>
      <c r="C88" s="82"/>
      <c r="D88" s="82"/>
      <c r="E88" s="82"/>
      <c r="F88" s="82"/>
      <c r="G88" s="82"/>
      <c r="H88" s="82"/>
      <c r="I88" s="90"/>
      <c r="J88" s="92"/>
      <c r="K88" s="90">
        <v>3.9610799999999999</v>
      </c>
      <c r="L88" s="90">
        <v>1119.4334600000002</v>
      </c>
      <c r="M88" s="82"/>
      <c r="N88" s="91">
        <f t="shared" ref="N88:N114" si="2">L88/$L$11</f>
        <v>2.7225016791689746E-2</v>
      </c>
      <c r="O88" s="91">
        <f>L88/'סכום נכסי הקרן'!$C$42</f>
        <v>3.0695711846423295E-4</v>
      </c>
    </row>
    <row r="89" spans="2:15" s="134" customFormat="1">
      <c r="B89" s="86" t="s">
        <v>891</v>
      </c>
      <c r="C89" s="80" t="s">
        <v>892</v>
      </c>
      <c r="D89" s="93" t="s">
        <v>129</v>
      </c>
      <c r="E89" s="93" t="s">
        <v>300</v>
      </c>
      <c r="F89" s="80" t="s">
        <v>893</v>
      </c>
      <c r="G89" s="93" t="s">
        <v>874</v>
      </c>
      <c r="H89" s="93" t="s">
        <v>173</v>
      </c>
      <c r="I89" s="87">
        <v>0.5</v>
      </c>
      <c r="J89" s="89">
        <v>1101</v>
      </c>
      <c r="K89" s="80"/>
      <c r="L89" s="87">
        <v>5.5100000000000001E-3</v>
      </c>
      <c r="M89" s="88">
        <v>1.9417063256947512E-8</v>
      </c>
      <c r="N89" s="88">
        <f t="shared" si="2"/>
        <v>1.3400514446138717E-7</v>
      </c>
      <c r="O89" s="88">
        <f>L89/'סכום נכסי הקרן'!$C$42</f>
        <v>1.5108836596128931E-9</v>
      </c>
    </row>
    <row r="90" spans="2:15" s="134" customFormat="1">
      <c r="B90" s="86" t="s">
        <v>894</v>
      </c>
      <c r="C90" s="80" t="s">
        <v>895</v>
      </c>
      <c r="D90" s="93" t="s">
        <v>129</v>
      </c>
      <c r="E90" s="93" t="s">
        <v>300</v>
      </c>
      <c r="F90" s="80" t="s">
        <v>896</v>
      </c>
      <c r="G90" s="93" t="s">
        <v>160</v>
      </c>
      <c r="H90" s="93" t="s">
        <v>173</v>
      </c>
      <c r="I90" s="87">
        <v>5553</v>
      </c>
      <c r="J90" s="89">
        <v>619.6</v>
      </c>
      <c r="K90" s="80"/>
      <c r="L90" s="87">
        <v>34.406390000000002</v>
      </c>
      <c r="M90" s="88">
        <v>1.009951284809718E-4</v>
      </c>
      <c r="N90" s="88">
        <f t="shared" si="2"/>
        <v>8.3677554670505037E-4</v>
      </c>
      <c r="O90" s="88">
        <f>L90/'סכום נכסי הקרן'!$C$42</f>
        <v>9.4344922753663257E-6</v>
      </c>
    </row>
    <row r="91" spans="2:15" s="134" customFormat="1">
      <c r="B91" s="86" t="s">
        <v>897</v>
      </c>
      <c r="C91" s="80" t="s">
        <v>898</v>
      </c>
      <c r="D91" s="93" t="s">
        <v>129</v>
      </c>
      <c r="E91" s="93" t="s">
        <v>300</v>
      </c>
      <c r="F91" s="80" t="s">
        <v>899</v>
      </c>
      <c r="G91" s="93" t="s">
        <v>637</v>
      </c>
      <c r="H91" s="93" t="s">
        <v>173</v>
      </c>
      <c r="I91" s="87">
        <v>448</v>
      </c>
      <c r="J91" s="89">
        <v>2243</v>
      </c>
      <c r="K91" s="80"/>
      <c r="L91" s="87">
        <v>10.048639999999999</v>
      </c>
      <c r="M91" s="88">
        <v>3.3748286596476256E-5</v>
      </c>
      <c r="N91" s="88">
        <f t="shared" si="2"/>
        <v>2.4438647093293531E-4</v>
      </c>
      <c r="O91" s="88">
        <f>L91/'סכום נכסי הקרן'!$C$42</f>
        <v>2.7554130630367515E-6</v>
      </c>
    </row>
    <row r="92" spans="2:15" s="134" customFormat="1">
      <c r="B92" s="86" t="s">
        <v>900</v>
      </c>
      <c r="C92" s="80" t="s">
        <v>901</v>
      </c>
      <c r="D92" s="93" t="s">
        <v>129</v>
      </c>
      <c r="E92" s="93" t="s">
        <v>300</v>
      </c>
      <c r="F92" s="80" t="s">
        <v>902</v>
      </c>
      <c r="G92" s="93" t="s">
        <v>739</v>
      </c>
      <c r="H92" s="93" t="s">
        <v>173</v>
      </c>
      <c r="I92" s="87">
        <v>0.9</v>
      </c>
      <c r="J92" s="89">
        <v>31.2</v>
      </c>
      <c r="K92" s="80"/>
      <c r="L92" s="87">
        <v>2.8000000000000003E-4</v>
      </c>
      <c r="M92" s="88">
        <v>9.6383064852951574E-9</v>
      </c>
      <c r="N92" s="88">
        <f t="shared" si="2"/>
        <v>6.8096988111049752E-9</v>
      </c>
      <c r="O92" s="88">
        <f>L92/'סכום נכסי הקרן'!$C$42</f>
        <v>7.6778117003921984E-11</v>
      </c>
    </row>
    <row r="93" spans="2:15" s="134" customFormat="1">
      <c r="B93" s="86" t="s">
        <v>903</v>
      </c>
      <c r="C93" s="80" t="s">
        <v>904</v>
      </c>
      <c r="D93" s="93" t="s">
        <v>129</v>
      </c>
      <c r="E93" s="93" t="s">
        <v>300</v>
      </c>
      <c r="F93" s="80" t="s">
        <v>905</v>
      </c>
      <c r="G93" s="93" t="s">
        <v>698</v>
      </c>
      <c r="H93" s="93" t="s">
        <v>173</v>
      </c>
      <c r="I93" s="87">
        <v>3514</v>
      </c>
      <c r="J93" s="89">
        <v>920.4</v>
      </c>
      <c r="K93" s="80"/>
      <c r="L93" s="87">
        <v>32.342860000000002</v>
      </c>
      <c r="M93" s="88">
        <v>6.4645995474927495E-5</v>
      </c>
      <c r="N93" s="88">
        <f t="shared" si="2"/>
        <v>7.8658976889190942E-4</v>
      </c>
      <c r="O93" s="88">
        <f>L93/'סכום נכסי הקרן'!$C$42</f>
        <v>8.8686567475766713E-6</v>
      </c>
    </row>
    <row r="94" spans="2:15" s="134" customFormat="1">
      <c r="B94" s="86" t="s">
        <v>906</v>
      </c>
      <c r="C94" s="80" t="s">
        <v>907</v>
      </c>
      <c r="D94" s="93" t="s">
        <v>129</v>
      </c>
      <c r="E94" s="93" t="s">
        <v>300</v>
      </c>
      <c r="F94" s="80" t="s">
        <v>908</v>
      </c>
      <c r="G94" s="93" t="s">
        <v>201</v>
      </c>
      <c r="H94" s="93" t="s">
        <v>173</v>
      </c>
      <c r="I94" s="87">
        <v>5209</v>
      </c>
      <c r="J94" s="89">
        <v>1923</v>
      </c>
      <c r="K94" s="80"/>
      <c r="L94" s="87">
        <v>100.16907</v>
      </c>
      <c r="M94" s="88">
        <v>1.555702667201302E-4</v>
      </c>
      <c r="N94" s="88">
        <f t="shared" si="2"/>
        <v>2.4361471317446105E-3</v>
      </c>
      <c r="O94" s="88">
        <f>L94/'סכום נכסי הקרן'!$C$42</f>
        <v>2.746711634512161E-5</v>
      </c>
    </row>
    <row r="95" spans="2:15" s="134" customFormat="1">
      <c r="B95" s="86" t="s">
        <v>909</v>
      </c>
      <c r="C95" s="80" t="s">
        <v>910</v>
      </c>
      <c r="D95" s="93" t="s">
        <v>129</v>
      </c>
      <c r="E95" s="93" t="s">
        <v>300</v>
      </c>
      <c r="F95" s="80" t="s">
        <v>911</v>
      </c>
      <c r="G95" s="93" t="s">
        <v>480</v>
      </c>
      <c r="H95" s="93" t="s">
        <v>173</v>
      </c>
      <c r="I95" s="87">
        <v>3200</v>
      </c>
      <c r="J95" s="89">
        <v>2906</v>
      </c>
      <c r="K95" s="80"/>
      <c r="L95" s="87">
        <v>92.992000000000004</v>
      </c>
      <c r="M95" s="88">
        <v>1.1431113218246315E-4</v>
      </c>
      <c r="N95" s="88">
        <f t="shared" si="2"/>
        <v>2.2615982565795494E-3</v>
      </c>
      <c r="O95" s="88">
        <f>L95/'סכום נכסי הקרן'!$C$42</f>
        <v>2.5499109487245402E-5</v>
      </c>
    </row>
    <row r="96" spans="2:15" s="134" customFormat="1">
      <c r="B96" s="86" t="s">
        <v>912</v>
      </c>
      <c r="C96" s="80" t="s">
        <v>913</v>
      </c>
      <c r="D96" s="93" t="s">
        <v>129</v>
      </c>
      <c r="E96" s="93" t="s">
        <v>300</v>
      </c>
      <c r="F96" s="80" t="s">
        <v>914</v>
      </c>
      <c r="G96" s="93" t="s">
        <v>637</v>
      </c>
      <c r="H96" s="93" t="s">
        <v>173</v>
      </c>
      <c r="I96" s="87">
        <v>1855</v>
      </c>
      <c r="J96" s="89">
        <v>2247</v>
      </c>
      <c r="K96" s="80"/>
      <c r="L96" s="87">
        <v>41.681849999999997</v>
      </c>
      <c r="M96" s="88">
        <v>2.7884631284000837E-4</v>
      </c>
      <c r="N96" s="88">
        <f t="shared" si="2"/>
        <v>1.0137173013916282E-3</v>
      </c>
      <c r="O96" s="88">
        <f>L96/'סכום נכסי הקרן'!$C$42</f>
        <v>1.142947841514259E-5</v>
      </c>
    </row>
    <row r="97" spans="2:15" s="134" customFormat="1">
      <c r="B97" s="86" t="s">
        <v>915</v>
      </c>
      <c r="C97" s="80" t="s">
        <v>916</v>
      </c>
      <c r="D97" s="93" t="s">
        <v>129</v>
      </c>
      <c r="E97" s="93" t="s">
        <v>300</v>
      </c>
      <c r="F97" s="80" t="s">
        <v>917</v>
      </c>
      <c r="G97" s="93" t="s">
        <v>787</v>
      </c>
      <c r="H97" s="93" t="s">
        <v>173</v>
      </c>
      <c r="I97" s="87">
        <v>832</v>
      </c>
      <c r="J97" s="89">
        <v>1099</v>
      </c>
      <c r="K97" s="80"/>
      <c r="L97" s="87">
        <v>9.1436799999999998</v>
      </c>
      <c r="M97" s="88">
        <v>5.2627217759661866E-4</v>
      </c>
      <c r="N97" s="88">
        <f t="shared" si="2"/>
        <v>2.2237752437544403E-4</v>
      </c>
      <c r="O97" s="88">
        <f>L97/'סכום נכסי הקרן'!$C$42</f>
        <v>2.507266188880076E-6</v>
      </c>
    </row>
    <row r="98" spans="2:15" s="134" customFormat="1">
      <c r="B98" s="86" t="s">
        <v>918</v>
      </c>
      <c r="C98" s="80" t="s">
        <v>919</v>
      </c>
      <c r="D98" s="93" t="s">
        <v>129</v>
      </c>
      <c r="E98" s="93" t="s">
        <v>300</v>
      </c>
      <c r="F98" s="80" t="s">
        <v>920</v>
      </c>
      <c r="G98" s="93" t="s">
        <v>739</v>
      </c>
      <c r="H98" s="93" t="s">
        <v>173</v>
      </c>
      <c r="I98" s="87">
        <v>6369.6</v>
      </c>
      <c r="J98" s="89">
        <v>1408</v>
      </c>
      <c r="K98" s="80"/>
      <c r="L98" s="87">
        <v>89.683970000000002</v>
      </c>
      <c r="M98" s="88">
        <v>2.4923871767900595E-4</v>
      </c>
      <c r="N98" s="88">
        <f t="shared" si="2"/>
        <v>2.1811457995863366E-3</v>
      </c>
      <c r="O98" s="88">
        <f>L98/'סכום נכסי הקרן'!$C$42</f>
        <v>2.4592022650129389E-5</v>
      </c>
    </row>
    <row r="99" spans="2:15" s="134" customFormat="1">
      <c r="B99" s="86" t="s">
        <v>921</v>
      </c>
      <c r="C99" s="80" t="s">
        <v>922</v>
      </c>
      <c r="D99" s="93" t="s">
        <v>129</v>
      </c>
      <c r="E99" s="93" t="s">
        <v>300</v>
      </c>
      <c r="F99" s="80" t="s">
        <v>923</v>
      </c>
      <c r="G99" s="93" t="s">
        <v>196</v>
      </c>
      <c r="H99" s="93" t="s">
        <v>173</v>
      </c>
      <c r="I99" s="87">
        <v>2128</v>
      </c>
      <c r="J99" s="89">
        <v>879</v>
      </c>
      <c r="K99" s="80"/>
      <c r="L99" s="87">
        <v>18.705119999999997</v>
      </c>
      <c r="M99" s="88">
        <v>3.5275333259069476E-4</v>
      </c>
      <c r="N99" s="88">
        <f t="shared" si="2"/>
        <v>4.5491511937705665E-4</v>
      </c>
      <c r="O99" s="88">
        <f>L99/'סכום נכסי הקרן'!$C$42</f>
        <v>5.1290853283300031E-6</v>
      </c>
    </row>
    <row r="100" spans="2:15" s="134" customFormat="1">
      <c r="B100" s="86" t="s">
        <v>924</v>
      </c>
      <c r="C100" s="80" t="s">
        <v>925</v>
      </c>
      <c r="D100" s="93" t="s">
        <v>129</v>
      </c>
      <c r="E100" s="93" t="s">
        <v>300</v>
      </c>
      <c r="F100" s="80" t="s">
        <v>926</v>
      </c>
      <c r="G100" s="93" t="s">
        <v>687</v>
      </c>
      <c r="H100" s="93" t="s">
        <v>173</v>
      </c>
      <c r="I100" s="87">
        <v>2756</v>
      </c>
      <c r="J100" s="89">
        <v>1514</v>
      </c>
      <c r="K100" s="80"/>
      <c r="L100" s="87">
        <v>41.725839999999998</v>
      </c>
      <c r="M100" s="88">
        <v>2.1442796788030875E-4</v>
      </c>
      <c r="N100" s="88">
        <f t="shared" si="2"/>
        <v>1.0147871537155584E-3</v>
      </c>
      <c r="O100" s="88">
        <f>L100/'סכום נכסי הקרן'!$C$42</f>
        <v>1.1441540805739027E-5</v>
      </c>
    </row>
    <row r="101" spans="2:15" s="134" customFormat="1">
      <c r="B101" s="86" t="s">
        <v>927</v>
      </c>
      <c r="C101" s="80" t="s">
        <v>928</v>
      </c>
      <c r="D101" s="93" t="s">
        <v>129</v>
      </c>
      <c r="E101" s="93" t="s">
        <v>300</v>
      </c>
      <c r="F101" s="80" t="s">
        <v>929</v>
      </c>
      <c r="G101" s="93" t="s">
        <v>423</v>
      </c>
      <c r="H101" s="93" t="s">
        <v>173</v>
      </c>
      <c r="I101" s="87">
        <v>7361.55</v>
      </c>
      <c r="J101" s="89">
        <v>783.2</v>
      </c>
      <c r="K101" s="80"/>
      <c r="L101" s="87">
        <v>57.655650000000001</v>
      </c>
      <c r="M101" s="88">
        <v>2.1504980246751578E-4</v>
      </c>
      <c r="N101" s="88">
        <f t="shared" si="2"/>
        <v>1.4022057544945876E-3</v>
      </c>
      <c r="O101" s="88">
        <f>L101/'סכום נכסי הקרן'!$C$42</f>
        <v>1.5809615148704192E-5</v>
      </c>
    </row>
    <row r="102" spans="2:15" s="134" customFormat="1">
      <c r="B102" s="86" t="s">
        <v>930</v>
      </c>
      <c r="C102" s="80" t="s">
        <v>931</v>
      </c>
      <c r="D102" s="93" t="s">
        <v>129</v>
      </c>
      <c r="E102" s="93" t="s">
        <v>300</v>
      </c>
      <c r="F102" s="80" t="s">
        <v>932</v>
      </c>
      <c r="G102" s="93" t="s">
        <v>874</v>
      </c>
      <c r="H102" s="93" t="s">
        <v>173</v>
      </c>
      <c r="I102" s="87">
        <v>0.8</v>
      </c>
      <c r="J102" s="89">
        <v>9.3000000000000007</v>
      </c>
      <c r="K102" s="80"/>
      <c r="L102" s="87">
        <v>7.0000000000000007E-5</v>
      </c>
      <c r="M102" s="88">
        <v>4.1713206438700377E-9</v>
      </c>
      <c r="N102" s="88">
        <f t="shared" si="2"/>
        <v>1.7024247027762438E-9</v>
      </c>
      <c r="O102" s="88">
        <f>L102/'סכום נכסי הקרן'!$C$42</f>
        <v>1.9194529250980496E-11</v>
      </c>
    </row>
    <row r="103" spans="2:15" s="134" customFormat="1">
      <c r="B103" s="86" t="s">
        <v>933</v>
      </c>
      <c r="C103" s="80" t="s">
        <v>934</v>
      </c>
      <c r="D103" s="93" t="s">
        <v>129</v>
      </c>
      <c r="E103" s="93" t="s">
        <v>300</v>
      </c>
      <c r="F103" s="80" t="s">
        <v>935</v>
      </c>
      <c r="G103" s="93" t="s">
        <v>739</v>
      </c>
      <c r="H103" s="93" t="s">
        <v>173</v>
      </c>
      <c r="I103" s="87">
        <v>0.77</v>
      </c>
      <c r="J103" s="89">
        <v>615.5</v>
      </c>
      <c r="K103" s="80"/>
      <c r="L103" s="87">
        <v>4.7400000000000003E-3</v>
      </c>
      <c r="M103" s="88">
        <v>4.2488712901007922E-7</v>
      </c>
      <c r="N103" s="88">
        <f t="shared" si="2"/>
        <v>1.152784727308485E-7</v>
      </c>
      <c r="O103" s="88">
        <f>L103/'סכום נכסי הקרן'!$C$42</f>
        <v>1.2997438378521079E-9</v>
      </c>
    </row>
    <row r="104" spans="2:15" s="134" customFormat="1">
      <c r="B104" s="86" t="s">
        <v>936</v>
      </c>
      <c r="C104" s="80" t="s">
        <v>937</v>
      </c>
      <c r="D104" s="93" t="s">
        <v>129</v>
      </c>
      <c r="E104" s="93" t="s">
        <v>300</v>
      </c>
      <c r="F104" s="80" t="s">
        <v>938</v>
      </c>
      <c r="G104" s="93" t="s">
        <v>160</v>
      </c>
      <c r="H104" s="93" t="s">
        <v>173</v>
      </c>
      <c r="I104" s="87">
        <v>168049</v>
      </c>
      <c r="J104" s="89">
        <v>146.19999999999999</v>
      </c>
      <c r="K104" s="87">
        <v>3.9610799999999999</v>
      </c>
      <c r="L104" s="87">
        <v>249.64872</v>
      </c>
      <c r="M104" s="88">
        <v>4.8013999999999999E-4</v>
      </c>
      <c r="N104" s="88">
        <f t="shared" si="2"/>
        <v>6.0715449706352804E-3</v>
      </c>
      <c r="O104" s="88">
        <f>L104/'סכום נכסי הקרן'!$C$42</f>
        <v>6.8455566550140563E-5</v>
      </c>
    </row>
    <row r="105" spans="2:15" s="134" customFormat="1">
      <c r="B105" s="86" t="s">
        <v>939</v>
      </c>
      <c r="C105" s="80" t="s">
        <v>940</v>
      </c>
      <c r="D105" s="93" t="s">
        <v>129</v>
      </c>
      <c r="E105" s="93" t="s">
        <v>300</v>
      </c>
      <c r="F105" s="80" t="s">
        <v>941</v>
      </c>
      <c r="G105" s="93" t="s">
        <v>777</v>
      </c>
      <c r="H105" s="93" t="s">
        <v>173</v>
      </c>
      <c r="I105" s="87">
        <v>1692</v>
      </c>
      <c r="J105" s="89">
        <v>4753</v>
      </c>
      <c r="K105" s="80"/>
      <c r="L105" s="87">
        <v>80.420760000000001</v>
      </c>
      <c r="M105" s="88">
        <v>1.6067240833126319E-4</v>
      </c>
      <c r="N105" s="88">
        <f t="shared" si="2"/>
        <v>1.9558612634291376E-3</v>
      </c>
      <c r="O105" s="88">
        <f>L105/'סכום נכסי הקרן'!$C$42</f>
        <v>2.205198043151546E-5</v>
      </c>
    </row>
    <row r="106" spans="2:15" s="134" customFormat="1">
      <c r="B106" s="86" t="s">
        <v>942</v>
      </c>
      <c r="C106" s="80" t="s">
        <v>943</v>
      </c>
      <c r="D106" s="93" t="s">
        <v>129</v>
      </c>
      <c r="E106" s="93" t="s">
        <v>300</v>
      </c>
      <c r="F106" s="80" t="s">
        <v>944</v>
      </c>
      <c r="G106" s="93" t="s">
        <v>423</v>
      </c>
      <c r="H106" s="93" t="s">
        <v>173</v>
      </c>
      <c r="I106" s="87">
        <v>0.28999999999999998</v>
      </c>
      <c r="J106" s="89">
        <v>391.1</v>
      </c>
      <c r="K106" s="80"/>
      <c r="L106" s="87">
        <v>1.1299999999999999E-3</v>
      </c>
      <c r="M106" s="88">
        <v>5.1346018160555454E-8</v>
      </c>
      <c r="N106" s="88">
        <f t="shared" si="2"/>
        <v>2.7481998773387929E-8</v>
      </c>
      <c r="O106" s="88">
        <f>L106/'סכום נכסי הקרן'!$C$42</f>
        <v>3.0985454362297083E-10</v>
      </c>
    </row>
    <row r="107" spans="2:15" s="134" customFormat="1">
      <c r="B107" s="86" t="s">
        <v>945</v>
      </c>
      <c r="C107" s="80" t="s">
        <v>946</v>
      </c>
      <c r="D107" s="93" t="s">
        <v>129</v>
      </c>
      <c r="E107" s="93" t="s">
        <v>300</v>
      </c>
      <c r="F107" s="80" t="s">
        <v>947</v>
      </c>
      <c r="G107" s="93" t="s">
        <v>336</v>
      </c>
      <c r="H107" s="93" t="s">
        <v>173</v>
      </c>
      <c r="I107" s="87">
        <v>165.24</v>
      </c>
      <c r="J107" s="89">
        <v>292.39999999999998</v>
      </c>
      <c r="K107" s="80"/>
      <c r="L107" s="87">
        <v>0.48316000000000003</v>
      </c>
      <c r="M107" s="88">
        <v>2.4102912610313055E-5</v>
      </c>
      <c r="N107" s="88">
        <f t="shared" si="2"/>
        <v>1.175062170561957E-5</v>
      </c>
      <c r="O107" s="88">
        <f>L107/'סכום נכסי הקרן'!$C$42</f>
        <v>1.3248612504148195E-7</v>
      </c>
    </row>
    <row r="108" spans="2:15" s="134" customFormat="1">
      <c r="B108" s="86" t="s">
        <v>948</v>
      </c>
      <c r="C108" s="80" t="s">
        <v>949</v>
      </c>
      <c r="D108" s="93" t="s">
        <v>129</v>
      </c>
      <c r="E108" s="93" t="s">
        <v>300</v>
      </c>
      <c r="F108" s="80" t="s">
        <v>950</v>
      </c>
      <c r="G108" s="93" t="s">
        <v>423</v>
      </c>
      <c r="H108" s="93" t="s">
        <v>173</v>
      </c>
      <c r="I108" s="87">
        <v>1400</v>
      </c>
      <c r="J108" s="89">
        <v>483.9</v>
      </c>
      <c r="K108" s="80"/>
      <c r="L108" s="87">
        <v>6.7746000000000004</v>
      </c>
      <c r="M108" s="88">
        <v>1.0666363538773336E-4</v>
      </c>
      <c r="N108" s="88">
        <f t="shared" si="2"/>
        <v>1.6476066273468485E-4</v>
      </c>
      <c r="O108" s="88">
        <f>L108/'סכום נכסי הקרן'!$C$42</f>
        <v>1.8576465409098924E-6</v>
      </c>
    </row>
    <row r="109" spans="2:15" s="134" customFormat="1">
      <c r="B109" s="86" t="s">
        <v>951</v>
      </c>
      <c r="C109" s="80" t="s">
        <v>952</v>
      </c>
      <c r="D109" s="93" t="s">
        <v>129</v>
      </c>
      <c r="E109" s="93" t="s">
        <v>300</v>
      </c>
      <c r="F109" s="80" t="s">
        <v>953</v>
      </c>
      <c r="G109" s="93" t="s">
        <v>423</v>
      </c>
      <c r="H109" s="93" t="s">
        <v>173</v>
      </c>
      <c r="I109" s="87">
        <v>2679</v>
      </c>
      <c r="J109" s="89">
        <v>2043</v>
      </c>
      <c r="K109" s="80"/>
      <c r="L109" s="87">
        <v>54.731970000000004</v>
      </c>
      <c r="M109" s="88">
        <v>1.04137970254946E-4</v>
      </c>
      <c r="N109" s="88">
        <f t="shared" si="2"/>
        <v>1.3311008251372612E-3</v>
      </c>
      <c r="O109" s="88">
        <f>L109/'סכום נכסי הקרן'!$C$42</f>
        <v>1.50079199875541E-5</v>
      </c>
    </row>
    <row r="110" spans="2:15" s="134" customFormat="1">
      <c r="B110" s="86" t="s">
        <v>954</v>
      </c>
      <c r="C110" s="80" t="s">
        <v>955</v>
      </c>
      <c r="D110" s="93" t="s">
        <v>129</v>
      </c>
      <c r="E110" s="93" t="s">
        <v>300</v>
      </c>
      <c r="F110" s="80" t="s">
        <v>956</v>
      </c>
      <c r="G110" s="93" t="s">
        <v>201</v>
      </c>
      <c r="H110" s="93" t="s">
        <v>173</v>
      </c>
      <c r="I110" s="87">
        <v>4542</v>
      </c>
      <c r="J110" s="89">
        <v>279.10000000000002</v>
      </c>
      <c r="K110" s="80"/>
      <c r="L110" s="87">
        <v>12.67672</v>
      </c>
      <c r="M110" s="88">
        <v>5.8568613265837329E-5</v>
      </c>
      <c r="N110" s="88">
        <f t="shared" si="2"/>
        <v>3.0830230397396659E-4</v>
      </c>
      <c r="O110" s="88">
        <f>L110/'סכום נכסי הקרן'!$C$42</f>
        <v>3.4760524692355636E-6</v>
      </c>
    </row>
    <row r="111" spans="2:15" s="134" customFormat="1">
      <c r="B111" s="86" t="s">
        <v>957</v>
      </c>
      <c r="C111" s="80" t="s">
        <v>958</v>
      </c>
      <c r="D111" s="93" t="s">
        <v>129</v>
      </c>
      <c r="E111" s="93" t="s">
        <v>300</v>
      </c>
      <c r="F111" s="80" t="s">
        <v>959</v>
      </c>
      <c r="G111" s="93" t="s">
        <v>196</v>
      </c>
      <c r="H111" s="93" t="s">
        <v>173</v>
      </c>
      <c r="I111" s="87">
        <v>529</v>
      </c>
      <c r="J111" s="89">
        <v>9604</v>
      </c>
      <c r="K111" s="80"/>
      <c r="L111" s="87">
        <v>50.805160000000001</v>
      </c>
      <c r="M111" s="88">
        <v>9.923938359023327E-5</v>
      </c>
      <c r="N111" s="88">
        <f t="shared" si="2"/>
        <v>1.2355994201785642E-3</v>
      </c>
      <c r="O111" s="88">
        <f>L111/'סכום נכסי הקרן'!$C$42</f>
        <v>1.3931158996010632E-5</v>
      </c>
    </row>
    <row r="112" spans="2:15" s="134" customFormat="1">
      <c r="B112" s="86" t="s">
        <v>960</v>
      </c>
      <c r="C112" s="80" t="s">
        <v>961</v>
      </c>
      <c r="D112" s="93" t="s">
        <v>129</v>
      </c>
      <c r="E112" s="93" t="s">
        <v>300</v>
      </c>
      <c r="F112" s="80" t="s">
        <v>962</v>
      </c>
      <c r="G112" s="93" t="s">
        <v>423</v>
      </c>
      <c r="H112" s="93" t="s">
        <v>173</v>
      </c>
      <c r="I112" s="87">
        <v>14595</v>
      </c>
      <c r="J112" s="89">
        <v>593.20000000000005</v>
      </c>
      <c r="K112" s="80"/>
      <c r="L112" s="87">
        <v>86.577539999999999</v>
      </c>
      <c r="M112" s="88">
        <v>1.8705111337321135E-4</v>
      </c>
      <c r="N112" s="88">
        <f t="shared" si="2"/>
        <v>2.1055963257371191E-3</v>
      </c>
      <c r="O112" s="88">
        <f>L112/'סכום נכסי הקרן'!$C$42</f>
        <v>2.3740216057256196E-5</v>
      </c>
    </row>
    <row r="113" spans="2:15" s="134" customFormat="1">
      <c r="B113" s="86" t="s">
        <v>963</v>
      </c>
      <c r="C113" s="80" t="s">
        <v>964</v>
      </c>
      <c r="D113" s="93" t="s">
        <v>129</v>
      </c>
      <c r="E113" s="93" t="s">
        <v>300</v>
      </c>
      <c r="F113" s="80" t="s">
        <v>965</v>
      </c>
      <c r="G113" s="93" t="s">
        <v>874</v>
      </c>
      <c r="H113" s="93" t="s">
        <v>173</v>
      </c>
      <c r="I113" s="87">
        <v>23029</v>
      </c>
      <c r="J113" s="89">
        <v>177.2</v>
      </c>
      <c r="K113" s="80"/>
      <c r="L113" s="87">
        <v>40.807389999999998</v>
      </c>
      <c r="M113" s="88">
        <v>1.0789477637014349E-4</v>
      </c>
      <c r="N113" s="88">
        <f t="shared" si="2"/>
        <v>9.924501255974892E-4</v>
      </c>
      <c r="O113" s="88">
        <f>L113/'סכום נכסי הקרן'!$C$42</f>
        <v>1.1189694871588127E-5</v>
      </c>
    </row>
    <row r="114" spans="2:15" s="134" customFormat="1">
      <c r="B114" s="86" t="s">
        <v>966</v>
      </c>
      <c r="C114" s="80" t="s">
        <v>967</v>
      </c>
      <c r="D114" s="93" t="s">
        <v>129</v>
      </c>
      <c r="E114" s="93" t="s">
        <v>300</v>
      </c>
      <c r="F114" s="80" t="s">
        <v>968</v>
      </c>
      <c r="G114" s="93" t="s">
        <v>787</v>
      </c>
      <c r="H114" s="93" t="s">
        <v>173</v>
      </c>
      <c r="I114" s="87">
        <v>33086</v>
      </c>
      <c r="J114" s="89">
        <v>24</v>
      </c>
      <c r="K114" s="80"/>
      <c r="L114" s="87">
        <v>7.9406400000000001</v>
      </c>
      <c r="M114" s="88">
        <v>8.0353723863473497E-5</v>
      </c>
      <c r="N114" s="88">
        <f t="shared" si="2"/>
        <v>1.9311916702647358E-4</v>
      </c>
      <c r="O114" s="88">
        <f>L114/'סכום נכסי הקרן'!$C$42</f>
        <v>2.1773835250215108E-6</v>
      </c>
    </row>
    <row r="115" spans="2:15" s="134" customFormat="1">
      <c r="B115" s="83"/>
      <c r="C115" s="80"/>
      <c r="D115" s="80"/>
      <c r="E115" s="80"/>
      <c r="F115" s="80"/>
      <c r="G115" s="80"/>
      <c r="H115" s="80"/>
      <c r="I115" s="87"/>
      <c r="J115" s="89"/>
      <c r="K115" s="80"/>
      <c r="L115" s="80"/>
      <c r="M115" s="80"/>
      <c r="N115" s="88"/>
      <c r="O115" s="80"/>
    </row>
    <row r="116" spans="2:15" s="134" customFormat="1">
      <c r="B116" s="81" t="s">
        <v>241</v>
      </c>
      <c r="C116" s="82"/>
      <c r="D116" s="82"/>
      <c r="E116" s="82"/>
      <c r="F116" s="82"/>
      <c r="G116" s="82"/>
      <c r="H116" s="82"/>
      <c r="I116" s="90"/>
      <c r="J116" s="92"/>
      <c r="K116" s="90">
        <f>K117+K137</f>
        <v>6.2865699999999993</v>
      </c>
      <c r="L116" s="90">
        <f>L117+L137</f>
        <v>9251.3790699999972</v>
      </c>
      <c r="M116" s="82"/>
      <c r="N116" s="91">
        <f t="shared" ref="N116:N177" si="3">L116/$L$11</f>
        <v>0.22499680376450151</v>
      </c>
      <c r="O116" s="91">
        <f>L116/'סכום נכסי הקרן'!$C$42</f>
        <v>2.5367980881574811E-3</v>
      </c>
    </row>
    <row r="117" spans="2:15" s="134" customFormat="1">
      <c r="B117" s="99" t="s">
        <v>67</v>
      </c>
      <c r="C117" s="82"/>
      <c r="D117" s="82"/>
      <c r="E117" s="82"/>
      <c r="F117" s="82"/>
      <c r="G117" s="82"/>
      <c r="H117" s="82"/>
      <c r="I117" s="90"/>
      <c r="J117" s="92"/>
      <c r="K117" s="90">
        <f>SUM(K118:K135)</f>
        <v>1.51389</v>
      </c>
      <c r="L117" s="90">
        <f>SUM(L118:L135)</f>
        <v>1829.1584399999997</v>
      </c>
      <c r="M117" s="82"/>
      <c r="N117" s="91">
        <f t="shared" si="3"/>
        <v>4.4485778764966524E-2</v>
      </c>
      <c r="O117" s="91">
        <f>L117/'סכום נכסי הקרן'!$C$42</f>
        <v>5.0156907401796916E-4</v>
      </c>
    </row>
    <row r="118" spans="2:15" s="134" customFormat="1">
      <c r="B118" s="86" t="s">
        <v>969</v>
      </c>
      <c r="C118" s="80" t="s">
        <v>970</v>
      </c>
      <c r="D118" s="93" t="s">
        <v>971</v>
      </c>
      <c r="E118" s="93" t="s">
        <v>972</v>
      </c>
      <c r="F118" s="80" t="s">
        <v>973</v>
      </c>
      <c r="G118" s="93" t="s">
        <v>974</v>
      </c>
      <c r="H118" s="93" t="s">
        <v>172</v>
      </c>
      <c r="I118" s="87">
        <v>1129</v>
      </c>
      <c r="J118" s="89">
        <v>6672</v>
      </c>
      <c r="K118" s="87">
        <v>0.99182999999999999</v>
      </c>
      <c r="L118" s="87">
        <v>265.69049000000001</v>
      </c>
      <c r="M118" s="88">
        <v>7.8718197220808374E-6</v>
      </c>
      <c r="N118" s="88">
        <f t="shared" si="3"/>
        <v>6.4616864781246366E-3</v>
      </c>
      <c r="O118" s="88">
        <f>L118/'סכום נכסי הקרן'!$C$42</f>
        <v>7.285434117160486E-5</v>
      </c>
    </row>
    <row r="119" spans="2:15" s="134" customFormat="1">
      <c r="B119" s="86" t="s">
        <v>975</v>
      </c>
      <c r="C119" s="80" t="s">
        <v>976</v>
      </c>
      <c r="D119" s="93" t="s">
        <v>977</v>
      </c>
      <c r="E119" s="93" t="s">
        <v>972</v>
      </c>
      <c r="F119" s="80" t="s">
        <v>978</v>
      </c>
      <c r="G119" s="93" t="s">
        <v>979</v>
      </c>
      <c r="H119" s="93" t="s">
        <v>172</v>
      </c>
      <c r="I119" s="87">
        <v>476</v>
      </c>
      <c r="J119" s="89">
        <v>1965</v>
      </c>
      <c r="K119" s="80"/>
      <c r="L119" s="87">
        <v>32.867849999999997</v>
      </c>
      <c r="M119" s="88">
        <v>1.3857891399548047E-5</v>
      </c>
      <c r="N119" s="88">
        <f t="shared" si="3"/>
        <v>7.9935771095920221E-4</v>
      </c>
      <c r="O119" s="88">
        <f>L119/'סכום נכסי הקרן'!$C$42</f>
        <v>9.0126129748834161E-6</v>
      </c>
    </row>
    <row r="120" spans="2:15" s="134" customFormat="1">
      <c r="B120" s="86" t="s">
        <v>980</v>
      </c>
      <c r="C120" s="80" t="s">
        <v>981</v>
      </c>
      <c r="D120" s="93" t="s">
        <v>977</v>
      </c>
      <c r="E120" s="93" t="s">
        <v>972</v>
      </c>
      <c r="F120" s="80" t="s">
        <v>982</v>
      </c>
      <c r="G120" s="93" t="s">
        <v>974</v>
      </c>
      <c r="H120" s="93" t="s">
        <v>172</v>
      </c>
      <c r="I120" s="87">
        <v>689</v>
      </c>
      <c r="J120" s="89">
        <v>9934</v>
      </c>
      <c r="K120" s="80"/>
      <c r="L120" s="87">
        <v>240.51665</v>
      </c>
      <c r="M120" s="88">
        <v>4.2155381788230195E-6</v>
      </c>
      <c r="N120" s="88">
        <f t="shared" si="3"/>
        <v>5.8494498055569688E-3</v>
      </c>
      <c r="O120" s="88">
        <f>L120/'סכום נכסי הקרן'!$C$42</f>
        <v>6.5951483911040544E-5</v>
      </c>
    </row>
    <row r="121" spans="2:15" s="134" customFormat="1">
      <c r="B121" s="86" t="s">
        <v>983</v>
      </c>
      <c r="C121" s="80" t="s">
        <v>984</v>
      </c>
      <c r="D121" s="93" t="s">
        <v>977</v>
      </c>
      <c r="E121" s="93" t="s">
        <v>972</v>
      </c>
      <c r="F121" s="80" t="s">
        <v>985</v>
      </c>
      <c r="G121" s="93" t="s">
        <v>874</v>
      </c>
      <c r="H121" s="93" t="s">
        <v>172</v>
      </c>
      <c r="I121" s="87">
        <v>3820</v>
      </c>
      <c r="J121" s="89">
        <v>632.5</v>
      </c>
      <c r="K121" s="80"/>
      <c r="L121" s="87">
        <v>84.903509999999997</v>
      </c>
      <c r="M121" s="88">
        <v>1.4649615332548184E-4</v>
      </c>
      <c r="N121" s="88">
        <f t="shared" si="3"/>
        <v>2.0648833253772833E-3</v>
      </c>
      <c r="O121" s="88">
        <f>L121/'סכום נכסי הקרן'!$C$42</f>
        <v>2.3281184374370212E-5</v>
      </c>
    </row>
    <row r="122" spans="2:15" s="134" customFormat="1">
      <c r="B122" s="86" t="s">
        <v>986</v>
      </c>
      <c r="C122" s="80" t="s">
        <v>987</v>
      </c>
      <c r="D122" s="93" t="s">
        <v>977</v>
      </c>
      <c r="E122" s="93" t="s">
        <v>972</v>
      </c>
      <c r="F122" s="80" t="s">
        <v>988</v>
      </c>
      <c r="G122" s="93" t="s">
        <v>637</v>
      </c>
      <c r="H122" s="93" t="s">
        <v>172</v>
      </c>
      <c r="I122" s="87">
        <v>615</v>
      </c>
      <c r="J122" s="89">
        <v>3110</v>
      </c>
      <c r="K122" s="87">
        <v>0.52205999999999997</v>
      </c>
      <c r="L122" s="87">
        <v>67.729190000000003</v>
      </c>
      <c r="M122" s="88">
        <v>2.9330244580378867E-5</v>
      </c>
      <c r="N122" s="88">
        <f t="shared" si="3"/>
        <v>1.6471978022146534E-3</v>
      </c>
      <c r="O122" s="88">
        <f>L122/'סכום נכסי הקרן'!$C$42</f>
        <v>1.8571855980003081E-5</v>
      </c>
    </row>
    <row r="123" spans="2:15" s="134" customFormat="1">
      <c r="B123" s="86" t="s">
        <v>989</v>
      </c>
      <c r="C123" s="80" t="s">
        <v>990</v>
      </c>
      <c r="D123" s="93" t="s">
        <v>977</v>
      </c>
      <c r="E123" s="93" t="s">
        <v>972</v>
      </c>
      <c r="F123" s="80" t="s">
        <v>873</v>
      </c>
      <c r="G123" s="93" t="s">
        <v>874</v>
      </c>
      <c r="H123" s="93" t="s">
        <v>172</v>
      </c>
      <c r="I123" s="87">
        <v>2802</v>
      </c>
      <c r="J123" s="89">
        <v>460</v>
      </c>
      <c r="K123" s="80"/>
      <c r="L123" s="87">
        <v>45.292650000000002</v>
      </c>
      <c r="M123" s="88">
        <v>6.9592742624404916E-5</v>
      </c>
      <c r="N123" s="88">
        <f t="shared" si="3"/>
        <v>1.1015332316314061E-3</v>
      </c>
      <c r="O123" s="88">
        <f>L123/'סכום נכסי הקרן'!$C$42</f>
        <v>1.241958707542031E-5</v>
      </c>
    </row>
    <row r="124" spans="2:15" s="134" customFormat="1">
      <c r="B124" s="86" t="s">
        <v>991</v>
      </c>
      <c r="C124" s="80" t="s">
        <v>992</v>
      </c>
      <c r="D124" s="93" t="s">
        <v>977</v>
      </c>
      <c r="E124" s="93" t="s">
        <v>972</v>
      </c>
      <c r="F124" s="80" t="s">
        <v>993</v>
      </c>
      <c r="G124" s="93" t="s">
        <v>28</v>
      </c>
      <c r="H124" s="93" t="s">
        <v>172</v>
      </c>
      <c r="I124" s="87">
        <v>1369</v>
      </c>
      <c r="J124" s="89">
        <v>1290</v>
      </c>
      <c r="K124" s="80"/>
      <c r="L124" s="87">
        <v>62.057589999999998</v>
      </c>
      <c r="M124" s="88">
        <v>3.9938940391029359E-5</v>
      </c>
      <c r="N124" s="88">
        <f t="shared" si="3"/>
        <v>1.5092624887251425E-3</v>
      </c>
      <c r="O124" s="88">
        <f>L124/'סכום נכסי הקרן'!$C$42</f>
        <v>1.7016660378576493E-5</v>
      </c>
    </row>
    <row r="125" spans="2:15" s="134" customFormat="1">
      <c r="B125" s="86" t="s">
        <v>994</v>
      </c>
      <c r="C125" s="80" t="s">
        <v>995</v>
      </c>
      <c r="D125" s="93" t="s">
        <v>977</v>
      </c>
      <c r="E125" s="93" t="s">
        <v>972</v>
      </c>
      <c r="F125" s="80" t="s">
        <v>996</v>
      </c>
      <c r="G125" s="93" t="s">
        <v>997</v>
      </c>
      <c r="H125" s="93" t="s">
        <v>172</v>
      </c>
      <c r="I125" s="87">
        <v>3661</v>
      </c>
      <c r="J125" s="89">
        <v>520</v>
      </c>
      <c r="K125" s="80"/>
      <c r="L125" s="87">
        <v>66.896729999999991</v>
      </c>
      <c r="M125" s="88">
        <v>1.3535328297520786E-4</v>
      </c>
      <c r="N125" s="88">
        <f t="shared" si="3"/>
        <v>1.62695208124218E-3</v>
      </c>
      <c r="O125" s="88">
        <f>L125/'סכום נכסי הקרן'!$C$42</f>
        <v>1.8343589153999204E-5</v>
      </c>
    </row>
    <row r="126" spans="2:15" s="134" customFormat="1">
      <c r="B126" s="86" t="s">
        <v>998</v>
      </c>
      <c r="C126" s="80" t="s">
        <v>999</v>
      </c>
      <c r="D126" s="93" t="s">
        <v>977</v>
      </c>
      <c r="E126" s="93" t="s">
        <v>972</v>
      </c>
      <c r="F126" s="80" t="s">
        <v>1000</v>
      </c>
      <c r="G126" s="93" t="s">
        <v>725</v>
      </c>
      <c r="H126" s="93" t="s">
        <v>172</v>
      </c>
      <c r="I126" s="87">
        <v>471</v>
      </c>
      <c r="J126" s="89">
        <v>7285</v>
      </c>
      <c r="K126" s="80"/>
      <c r="L126" s="87">
        <v>120.5736</v>
      </c>
      <c r="M126" s="88">
        <v>9.0362494614942096E-6</v>
      </c>
      <c r="N126" s="88">
        <f t="shared" si="3"/>
        <v>2.9323925020380238E-3</v>
      </c>
      <c r="O126" s="88">
        <f>L126/'סכום נכסי הקרן'!$C$42</f>
        <v>3.3062192744228878E-5</v>
      </c>
    </row>
    <row r="127" spans="2:15" s="134" customFormat="1">
      <c r="B127" s="86" t="s">
        <v>1001</v>
      </c>
      <c r="C127" s="80" t="s">
        <v>1002</v>
      </c>
      <c r="D127" s="93" t="s">
        <v>977</v>
      </c>
      <c r="E127" s="93" t="s">
        <v>972</v>
      </c>
      <c r="F127" s="80" t="s">
        <v>846</v>
      </c>
      <c r="G127" s="93" t="s">
        <v>725</v>
      </c>
      <c r="H127" s="93" t="s">
        <v>172</v>
      </c>
      <c r="I127" s="87">
        <v>70</v>
      </c>
      <c r="J127" s="89">
        <v>2713</v>
      </c>
      <c r="K127" s="80"/>
      <c r="L127" s="87">
        <v>6.6734399999999994</v>
      </c>
      <c r="M127" s="88">
        <v>2.5091130987747498E-6</v>
      </c>
      <c r="N127" s="88">
        <f t="shared" si="3"/>
        <v>1.623004158356442E-4</v>
      </c>
      <c r="O127" s="88">
        <f>L127/'סכום נכסי הקרן'!$C$42</f>
        <v>1.8299077040666179E-6</v>
      </c>
    </row>
    <row r="128" spans="2:15" s="134" customFormat="1">
      <c r="B128" s="86" t="s">
        <v>1003</v>
      </c>
      <c r="C128" s="80" t="s">
        <v>1004</v>
      </c>
      <c r="D128" s="93" t="s">
        <v>977</v>
      </c>
      <c r="E128" s="93" t="s">
        <v>972</v>
      </c>
      <c r="F128" s="80" t="s">
        <v>1005</v>
      </c>
      <c r="G128" s="93" t="s">
        <v>1006</v>
      </c>
      <c r="H128" s="93" t="s">
        <v>172</v>
      </c>
      <c r="I128" s="87">
        <v>282</v>
      </c>
      <c r="J128" s="89">
        <v>6218</v>
      </c>
      <c r="K128" s="80"/>
      <c r="L128" s="87">
        <v>61.617150000000002</v>
      </c>
      <c r="M128" s="88">
        <v>5.819504597955501E-6</v>
      </c>
      <c r="N128" s="88">
        <f t="shared" si="3"/>
        <v>1.4985508324952745E-3</v>
      </c>
      <c r="O128" s="88">
        <f>L128/'סכום נכסי הקרן'!$C$42</f>
        <v>1.6895888400529327E-5</v>
      </c>
    </row>
    <row r="129" spans="2:15" s="134" customFormat="1">
      <c r="B129" s="86" t="s">
        <v>1009</v>
      </c>
      <c r="C129" s="80" t="s">
        <v>1010</v>
      </c>
      <c r="D129" s="93" t="s">
        <v>977</v>
      </c>
      <c r="E129" s="93" t="s">
        <v>972</v>
      </c>
      <c r="F129" s="80" t="s">
        <v>965</v>
      </c>
      <c r="G129" s="93" t="s">
        <v>874</v>
      </c>
      <c r="H129" s="93" t="s">
        <v>172</v>
      </c>
      <c r="I129" s="87">
        <v>4091</v>
      </c>
      <c r="J129" s="89">
        <v>515</v>
      </c>
      <c r="K129" s="80"/>
      <c r="L129" s="87">
        <v>74.035240000000002</v>
      </c>
      <c r="M129" s="88">
        <v>1.9167030196810402E-4</v>
      </c>
      <c r="N129" s="88">
        <f t="shared" si="3"/>
        <v>1.8005631635995408E-3</v>
      </c>
      <c r="O129" s="88">
        <f>L129/'סכום נכסי הקרן'!$C$42</f>
        <v>2.0301022568333732E-5</v>
      </c>
    </row>
    <row r="130" spans="2:15" s="134" customFormat="1">
      <c r="B130" s="86" t="s">
        <v>1013</v>
      </c>
      <c r="C130" s="80" t="s">
        <v>1014</v>
      </c>
      <c r="D130" s="93" t="s">
        <v>977</v>
      </c>
      <c r="E130" s="93" t="s">
        <v>972</v>
      </c>
      <c r="F130" s="80" t="s">
        <v>749</v>
      </c>
      <c r="G130" s="93" t="s">
        <v>750</v>
      </c>
      <c r="H130" s="93" t="s">
        <v>172</v>
      </c>
      <c r="I130" s="87">
        <v>238</v>
      </c>
      <c r="J130" s="89">
        <v>9183</v>
      </c>
      <c r="K130" s="80"/>
      <c r="L130" s="87">
        <v>76.800359999999998</v>
      </c>
      <c r="M130" s="88">
        <v>1.0521649686801876E-5</v>
      </c>
      <c r="N130" s="88">
        <f t="shared" si="3"/>
        <v>1.8678118578015501E-3</v>
      </c>
      <c r="O130" s="88">
        <f>L130/'סכום נכסי הקרן'!$C$42</f>
        <v>2.1059239378654746E-5</v>
      </c>
    </row>
    <row r="131" spans="2:15" s="134" customFormat="1">
      <c r="B131" s="86" t="s">
        <v>1015</v>
      </c>
      <c r="C131" s="80" t="s">
        <v>1016</v>
      </c>
      <c r="D131" s="93" t="s">
        <v>977</v>
      </c>
      <c r="E131" s="93" t="s">
        <v>972</v>
      </c>
      <c r="F131" s="80" t="s">
        <v>1017</v>
      </c>
      <c r="G131" s="93" t="s">
        <v>1018</v>
      </c>
      <c r="H131" s="93" t="s">
        <v>172</v>
      </c>
      <c r="I131" s="87">
        <v>534</v>
      </c>
      <c r="J131" s="89">
        <v>5260</v>
      </c>
      <c r="K131" s="80"/>
      <c r="L131" s="87">
        <v>98.702640000000002</v>
      </c>
      <c r="M131" s="88">
        <v>1.2166444617660592E-5</v>
      </c>
      <c r="N131" s="88">
        <f t="shared" si="3"/>
        <v>2.4004830366461511E-3</v>
      </c>
      <c r="O131" s="88">
        <f>L131/'סכום נכסי הקרן'!$C$42</f>
        <v>2.7065010151842819E-5</v>
      </c>
    </row>
    <row r="132" spans="2:15" s="134" customFormat="1">
      <c r="B132" s="86" t="s">
        <v>1019</v>
      </c>
      <c r="C132" s="80" t="s">
        <v>1020</v>
      </c>
      <c r="D132" s="93" t="s">
        <v>977</v>
      </c>
      <c r="E132" s="93" t="s">
        <v>972</v>
      </c>
      <c r="F132" s="80" t="s">
        <v>728</v>
      </c>
      <c r="G132" s="93" t="s">
        <v>423</v>
      </c>
      <c r="H132" s="93" t="s">
        <v>172</v>
      </c>
      <c r="I132" s="87">
        <v>3312</v>
      </c>
      <c r="J132" s="89">
        <v>1709</v>
      </c>
      <c r="K132" s="80"/>
      <c r="L132" s="87">
        <v>198.89971</v>
      </c>
      <c r="M132" s="88">
        <v>3.2570306411421842E-6</v>
      </c>
      <c r="N132" s="88">
        <f t="shared" si="3"/>
        <v>4.8373111382718718E-3</v>
      </c>
      <c r="O132" s="88">
        <f>L132/'סכום נכסי הקרן'!$C$42</f>
        <v>5.4539804308664823E-5</v>
      </c>
    </row>
    <row r="133" spans="2:15" s="134" customFormat="1">
      <c r="B133" s="86" t="s">
        <v>1021</v>
      </c>
      <c r="C133" s="80" t="s">
        <v>1022</v>
      </c>
      <c r="D133" s="93" t="s">
        <v>977</v>
      </c>
      <c r="E133" s="93" t="s">
        <v>972</v>
      </c>
      <c r="F133" s="80" t="s">
        <v>724</v>
      </c>
      <c r="G133" s="93" t="s">
        <v>725</v>
      </c>
      <c r="H133" s="93" t="s">
        <v>172</v>
      </c>
      <c r="I133" s="87">
        <v>1733</v>
      </c>
      <c r="J133" s="89">
        <v>2691</v>
      </c>
      <c r="K133" s="80"/>
      <c r="L133" s="87">
        <v>163.87549999999999</v>
      </c>
      <c r="M133" s="88">
        <v>1.7601464393085611E-5</v>
      </c>
      <c r="N133" s="88">
        <f t="shared" si="3"/>
        <v>3.9855099911401187E-3</v>
      </c>
      <c r="O133" s="88">
        <f>L133/'סכום נכסי הקרן'!$C$42</f>
        <v>4.4935901118129336E-5</v>
      </c>
    </row>
    <row r="134" spans="2:15" s="134" customFormat="1">
      <c r="B134" s="86" t="s">
        <v>1023</v>
      </c>
      <c r="C134" s="80" t="s">
        <v>1024</v>
      </c>
      <c r="D134" s="93" t="s">
        <v>977</v>
      </c>
      <c r="E134" s="93" t="s">
        <v>972</v>
      </c>
      <c r="F134" s="80" t="s">
        <v>1025</v>
      </c>
      <c r="G134" s="93" t="s">
        <v>974</v>
      </c>
      <c r="H134" s="93" t="s">
        <v>172</v>
      </c>
      <c r="I134" s="87">
        <v>468</v>
      </c>
      <c r="J134" s="89">
        <v>4260</v>
      </c>
      <c r="K134" s="80"/>
      <c r="L134" s="87">
        <v>70.057910000000007</v>
      </c>
      <c r="M134" s="88">
        <v>7.3312739033013433E-6</v>
      </c>
      <c r="N134" s="88">
        <f t="shared" si="3"/>
        <v>1.7038330944124977E-3</v>
      </c>
      <c r="O134" s="88">
        <f>L134/'סכום נכסי הקרן'!$C$42</f>
        <v>1.9210408610822272E-5</v>
      </c>
    </row>
    <row r="135" spans="2:15" s="134" customFormat="1">
      <c r="B135" s="86" t="s">
        <v>1026</v>
      </c>
      <c r="C135" s="80" t="s">
        <v>1027</v>
      </c>
      <c r="D135" s="93" t="s">
        <v>977</v>
      </c>
      <c r="E135" s="93" t="s">
        <v>972</v>
      </c>
      <c r="F135" s="80" t="s">
        <v>1028</v>
      </c>
      <c r="G135" s="93" t="s">
        <v>974</v>
      </c>
      <c r="H135" s="93" t="s">
        <v>172</v>
      </c>
      <c r="I135" s="87">
        <v>329</v>
      </c>
      <c r="J135" s="89">
        <v>7955</v>
      </c>
      <c r="K135" s="80"/>
      <c r="L135" s="87">
        <v>91.968229999999991</v>
      </c>
      <c r="M135" s="88">
        <v>7.0166623336821755E-6</v>
      </c>
      <c r="N135" s="88">
        <f t="shared" si="3"/>
        <v>2.2366998088943885E-3</v>
      </c>
      <c r="O135" s="88">
        <f>L135/'סכום נכסי הקרן'!$C$42</f>
        <v>2.5218384012798595E-5</v>
      </c>
    </row>
    <row r="136" spans="2:15" s="134" customFormat="1">
      <c r="B136" s="83"/>
      <c r="C136" s="80"/>
      <c r="D136" s="80"/>
      <c r="E136" s="80"/>
      <c r="F136" s="80"/>
      <c r="G136" s="80"/>
      <c r="H136" s="80"/>
      <c r="I136" s="87"/>
      <c r="J136" s="89"/>
      <c r="K136" s="80"/>
      <c r="L136" s="80"/>
      <c r="M136" s="80"/>
      <c r="N136" s="88"/>
      <c r="O136" s="80"/>
    </row>
    <row r="137" spans="2:15" s="134" customFormat="1">
      <c r="B137" s="99" t="s">
        <v>66</v>
      </c>
      <c r="C137" s="82"/>
      <c r="D137" s="82"/>
      <c r="E137" s="82"/>
      <c r="F137" s="82"/>
      <c r="G137" s="82"/>
      <c r="H137" s="82"/>
      <c r="I137" s="90"/>
      <c r="J137" s="92"/>
      <c r="K137" s="90">
        <f>SUM(K138:K219)</f>
        <v>4.7726799999999994</v>
      </c>
      <c r="L137" s="90">
        <f>SUM(L138:L219)</f>
        <v>7422.220629999998</v>
      </c>
      <c r="M137" s="82"/>
      <c r="N137" s="91">
        <f t="shared" si="3"/>
        <v>0.180511024999535</v>
      </c>
      <c r="O137" s="91">
        <f>L137/'סכום נכסי הקרן'!$C$42</f>
        <v>2.035229014139512E-3</v>
      </c>
    </row>
    <row r="138" spans="2:15" s="134" customFormat="1">
      <c r="B138" s="86" t="s">
        <v>1029</v>
      </c>
      <c r="C138" s="80" t="s">
        <v>1030</v>
      </c>
      <c r="D138" s="93" t="s">
        <v>148</v>
      </c>
      <c r="E138" s="93" t="s">
        <v>972</v>
      </c>
      <c r="F138" s="80"/>
      <c r="G138" s="93" t="s">
        <v>1031</v>
      </c>
      <c r="H138" s="93" t="s">
        <v>1032</v>
      </c>
      <c r="I138" s="87">
        <v>331</v>
      </c>
      <c r="J138" s="89">
        <v>2272</v>
      </c>
      <c r="K138" s="80"/>
      <c r="L138" s="87">
        <v>27.633419999999997</v>
      </c>
      <c r="M138" s="88">
        <v>1.5266483639331042E-7</v>
      </c>
      <c r="N138" s="88">
        <f t="shared" si="3"/>
        <v>6.7205452614558711E-4</v>
      </c>
      <c r="O138" s="88">
        <f>L138/'סכום נכסי הקרן'!$C$42</f>
        <v>7.5772926927804193E-6</v>
      </c>
    </row>
    <row r="139" spans="2:15" s="134" customFormat="1">
      <c r="B139" s="86" t="s">
        <v>1033</v>
      </c>
      <c r="C139" s="80" t="s">
        <v>1034</v>
      </c>
      <c r="D139" s="93" t="s">
        <v>28</v>
      </c>
      <c r="E139" s="93" t="s">
        <v>972</v>
      </c>
      <c r="F139" s="80"/>
      <c r="G139" s="93" t="s">
        <v>750</v>
      </c>
      <c r="H139" s="93" t="s">
        <v>174</v>
      </c>
      <c r="I139" s="87">
        <v>140</v>
      </c>
      <c r="J139" s="89">
        <v>19810</v>
      </c>
      <c r="K139" s="80"/>
      <c r="L139" s="87">
        <v>120.05494</v>
      </c>
      <c r="M139" s="88">
        <v>6.6916428731761695E-7</v>
      </c>
      <c r="N139" s="88">
        <f t="shared" si="3"/>
        <v>2.919778507804568E-3</v>
      </c>
      <c r="O139" s="88">
        <f>L139/'סכום נכסי הקרן'!$C$42</f>
        <v>3.2919972250781546E-5</v>
      </c>
    </row>
    <row r="140" spans="2:15" s="134" customFormat="1">
      <c r="B140" s="86" t="s">
        <v>1035</v>
      </c>
      <c r="C140" s="80" t="s">
        <v>1036</v>
      </c>
      <c r="D140" s="93" t="s">
        <v>971</v>
      </c>
      <c r="E140" s="93" t="s">
        <v>972</v>
      </c>
      <c r="F140" s="80"/>
      <c r="G140" s="93" t="s">
        <v>1037</v>
      </c>
      <c r="H140" s="93" t="s">
        <v>172</v>
      </c>
      <c r="I140" s="87">
        <v>64</v>
      </c>
      <c r="J140" s="89">
        <v>12489</v>
      </c>
      <c r="K140" s="87">
        <v>0.20372999999999999</v>
      </c>
      <c r="L140" s="87">
        <v>28.289669999999997</v>
      </c>
      <c r="M140" s="88">
        <v>6.3216833828931912E-7</v>
      </c>
      <c r="N140" s="88">
        <f t="shared" si="3"/>
        <v>6.8801475773411442E-4</v>
      </c>
      <c r="O140" s="88">
        <f>L140/'סכום נכסי הקרן'!$C$42</f>
        <v>7.7572414045083611E-6</v>
      </c>
    </row>
    <row r="141" spans="2:15" s="134" customFormat="1">
      <c r="B141" s="86" t="s">
        <v>1038</v>
      </c>
      <c r="C141" s="80" t="s">
        <v>1039</v>
      </c>
      <c r="D141" s="93" t="s">
        <v>28</v>
      </c>
      <c r="E141" s="93" t="s">
        <v>972</v>
      </c>
      <c r="F141" s="80"/>
      <c r="G141" s="93" t="s">
        <v>1040</v>
      </c>
      <c r="H141" s="93" t="s">
        <v>174</v>
      </c>
      <c r="I141" s="87">
        <v>64</v>
      </c>
      <c r="J141" s="89">
        <v>18416</v>
      </c>
      <c r="K141" s="80"/>
      <c r="L141" s="87">
        <v>51.02028</v>
      </c>
      <c r="M141" s="88">
        <v>1.4537206464897418E-7</v>
      </c>
      <c r="N141" s="88">
        <f t="shared" si="3"/>
        <v>1.2408312144937246E-3</v>
      </c>
      <c r="O141" s="88">
        <f>L141/'סכום נכסי הקרן'!$C$42</f>
        <v>1.3990146526474502E-5</v>
      </c>
    </row>
    <row r="142" spans="2:15" s="134" customFormat="1">
      <c r="B142" s="86" t="s">
        <v>1041</v>
      </c>
      <c r="C142" s="80" t="s">
        <v>1042</v>
      </c>
      <c r="D142" s="93" t="s">
        <v>977</v>
      </c>
      <c r="E142" s="93" t="s">
        <v>972</v>
      </c>
      <c r="F142" s="80"/>
      <c r="G142" s="93" t="s">
        <v>974</v>
      </c>
      <c r="H142" s="93" t="s">
        <v>172</v>
      </c>
      <c r="I142" s="87">
        <v>81</v>
      </c>
      <c r="J142" s="89">
        <v>103179</v>
      </c>
      <c r="K142" s="80"/>
      <c r="L142" s="87">
        <v>293.68251000000004</v>
      </c>
      <c r="M142" s="88">
        <v>2.3153195573896786E-7</v>
      </c>
      <c r="N142" s="88">
        <f t="shared" si="3"/>
        <v>7.1424622828190178E-3</v>
      </c>
      <c r="O142" s="88">
        <f>L142/'סכום נכסי הקרן'!$C$42</f>
        <v>8.0529964695662465E-5</v>
      </c>
    </row>
    <row r="143" spans="2:15" s="134" customFormat="1">
      <c r="B143" s="86" t="s">
        <v>1043</v>
      </c>
      <c r="C143" s="80" t="s">
        <v>1044</v>
      </c>
      <c r="D143" s="93" t="s">
        <v>977</v>
      </c>
      <c r="E143" s="93" t="s">
        <v>972</v>
      </c>
      <c r="F143" s="80"/>
      <c r="G143" s="93" t="s">
        <v>1045</v>
      </c>
      <c r="H143" s="93" t="s">
        <v>172</v>
      </c>
      <c r="I143" s="87">
        <v>31</v>
      </c>
      <c r="J143" s="89">
        <v>144734</v>
      </c>
      <c r="K143" s="80"/>
      <c r="L143" s="87">
        <v>157.66452999999998</v>
      </c>
      <c r="M143" s="88">
        <v>6.4035405977440331E-8</v>
      </c>
      <c r="N143" s="88">
        <f t="shared" si="3"/>
        <v>3.8344570089086588E-3</v>
      </c>
      <c r="O143" s="88">
        <f>L143/'סכום נכסי הקרן'!$C$42</f>
        <v>4.3232806184672732E-5</v>
      </c>
    </row>
    <row r="144" spans="2:15" s="134" customFormat="1">
      <c r="B144" s="86" t="s">
        <v>1046</v>
      </c>
      <c r="C144" s="80" t="s">
        <v>1047</v>
      </c>
      <c r="D144" s="93" t="s">
        <v>971</v>
      </c>
      <c r="E144" s="93" t="s">
        <v>972</v>
      </c>
      <c r="F144" s="80"/>
      <c r="G144" s="93" t="s">
        <v>1048</v>
      </c>
      <c r="H144" s="93" t="s">
        <v>172</v>
      </c>
      <c r="I144" s="87">
        <v>322</v>
      </c>
      <c r="J144" s="89">
        <v>9328</v>
      </c>
      <c r="K144" s="80"/>
      <c r="L144" s="87">
        <v>105.54707000000001</v>
      </c>
      <c r="M144" s="88">
        <v>3.7435563150448505E-7</v>
      </c>
      <c r="N144" s="88">
        <f t="shared" si="3"/>
        <v>2.5669419896236197E-3</v>
      </c>
      <c r="O144" s="88">
        <f>L144/'סכום נכסי הקרן'!$C$42</f>
        <v>2.8941804606718369E-5</v>
      </c>
    </row>
    <row r="145" spans="2:15" s="134" customFormat="1">
      <c r="B145" s="86" t="s">
        <v>1049</v>
      </c>
      <c r="C145" s="80" t="s">
        <v>1050</v>
      </c>
      <c r="D145" s="93" t="s">
        <v>977</v>
      </c>
      <c r="E145" s="93" t="s">
        <v>972</v>
      </c>
      <c r="F145" s="80"/>
      <c r="G145" s="93" t="s">
        <v>1006</v>
      </c>
      <c r="H145" s="93" t="s">
        <v>172</v>
      </c>
      <c r="I145" s="87">
        <v>275</v>
      </c>
      <c r="J145" s="89">
        <v>16778</v>
      </c>
      <c r="K145" s="80"/>
      <c r="L145" s="87">
        <v>162.13420000000002</v>
      </c>
      <c r="M145" s="88">
        <v>5.4197732642781957E-8</v>
      </c>
      <c r="N145" s="88">
        <f t="shared" si="3"/>
        <v>3.9431609606409151E-3</v>
      </c>
      <c r="O145" s="88">
        <f>L145/'סכום נכסי הקרן'!$C$42</f>
        <v>4.4458423492633174E-5</v>
      </c>
    </row>
    <row r="146" spans="2:15" s="134" customFormat="1">
      <c r="B146" s="86" t="s">
        <v>1051</v>
      </c>
      <c r="C146" s="80" t="s">
        <v>1052</v>
      </c>
      <c r="D146" s="93" t="s">
        <v>971</v>
      </c>
      <c r="E146" s="93" t="s">
        <v>972</v>
      </c>
      <c r="F146" s="80"/>
      <c r="G146" s="93" t="s">
        <v>660</v>
      </c>
      <c r="H146" s="93" t="s">
        <v>172</v>
      </c>
      <c r="I146" s="87">
        <v>297</v>
      </c>
      <c r="J146" s="89">
        <v>8497</v>
      </c>
      <c r="K146" s="80"/>
      <c r="L146" s="87">
        <v>88.67962</v>
      </c>
      <c r="M146" s="88">
        <v>1.120754716981132E-6</v>
      </c>
      <c r="N146" s="88">
        <f t="shared" si="3"/>
        <v>2.1567196531544317E-3</v>
      </c>
      <c r="O146" s="88">
        <f>L146/'סכום נכסי הקרן'!$C$42</f>
        <v>2.4316622286511927E-5</v>
      </c>
    </row>
    <row r="147" spans="2:15" s="134" customFormat="1">
      <c r="B147" s="86" t="s">
        <v>1053</v>
      </c>
      <c r="C147" s="80" t="s">
        <v>1054</v>
      </c>
      <c r="D147" s="93" t="s">
        <v>132</v>
      </c>
      <c r="E147" s="93" t="s">
        <v>972</v>
      </c>
      <c r="F147" s="80"/>
      <c r="G147" s="93" t="s">
        <v>1045</v>
      </c>
      <c r="H147" s="93" t="s">
        <v>175</v>
      </c>
      <c r="I147" s="87">
        <v>200</v>
      </c>
      <c r="J147" s="89">
        <v>6960</v>
      </c>
      <c r="K147" s="80"/>
      <c r="L147" s="87">
        <v>68.823259999999991</v>
      </c>
      <c r="M147" s="88">
        <v>2.3914931432124982E-6</v>
      </c>
      <c r="N147" s="88">
        <f t="shared" si="3"/>
        <v>1.6738059707084589E-3</v>
      </c>
      <c r="O147" s="88">
        <f>L147/'סכום נכסי הקרן'!$C$42</f>
        <v>1.8871858245969081E-5</v>
      </c>
    </row>
    <row r="148" spans="2:15" s="134" customFormat="1">
      <c r="B148" s="86" t="s">
        <v>1055</v>
      </c>
      <c r="C148" s="80" t="s">
        <v>1056</v>
      </c>
      <c r="D148" s="93" t="s">
        <v>28</v>
      </c>
      <c r="E148" s="93" t="s">
        <v>972</v>
      </c>
      <c r="F148" s="80"/>
      <c r="G148" s="93" t="s">
        <v>1040</v>
      </c>
      <c r="H148" s="93" t="s">
        <v>174</v>
      </c>
      <c r="I148" s="87">
        <v>644</v>
      </c>
      <c r="J148" s="89">
        <v>1562.5</v>
      </c>
      <c r="K148" s="80"/>
      <c r="L148" s="87">
        <v>43.558550000000004</v>
      </c>
      <c r="M148" s="88">
        <v>4.1234254912655851E-7</v>
      </c>
      <c r="N148" s="88">
        <f t="shared" si="3"/>
        <v>1.0593593076730593E-3</v>
      </c>
      <c r="O148" s="88">
        <f>L148/'סכום נכסי הקרן'!$C$42</f>
        <v>1.1944083744361378E-5</v>
      </c>
    </row>
    <row r="149" spans="2:15" s="134" customFormat="1">
      <c r="B149" s="86" t="s">
        <v>1057</v>
      </c>
      <c r="C149" s="80" t="s">
        <v>1058</v>
      </c>
      <c r="D149" s="93" t="s">
        <v>28</v>
      </c>
      <c r="E149" s="93" t="s">
        <v>972</v>
      </c>
      <c r="F149" s="80"/>
      <c r="G149" s="93" t="s">
        <v>1040</v>
      </c>
      <c r="H149" s="93" t="s">
        <v>174</v>
      </c>
      <c r="I149" s="87">
        <v>483</v>
      </c>
      <c r="J149" s="89">
        <v>2160</v>
      </c>
      <c r="K149" s="80"/>
      <c r="L149" s="87">
        <v>45.16151</v>
      </c>
      <c r="M149" s="88">
        <v>1.9911392218671536E-7</v>
      </c>
      <c r="N149" s="88">
        <f t="shared" si="3"/>
        <v>1.0983438605525193E-3</v>
      </c>
      <c r="O149" s="88">
        <f>L149/'סכום נכסי הקרן'!$C$42</f>
        <v>1.2383627495906401E-5</v>
      </c>
    </row>
    <row r="150" spans="2:15" s="134" customFormat="1">
      <c r="B150" s="86" t="s">
        <v>1060</v>
      </c>
      <c r="C150" s="80" t="s">
        <v>1061</v>
      </c>
      <c r="D150" s="93" t="s">
        <v>28</v>
      </c>
      <c r="E150" s="93" t="s">
        <v>972</v>
      </c>
      <c r="F150" s="80"/>
      <c r="G150" s="93" t="s">
        <v>1062</v>
      </c>
      <c r="H150" s="93" t="s">
        <v>174</v>
      </c>
      <c r="I150" s="87">
        <v>134</v>
      </c>
      <c r="J150" s="89">
        <v>6810</v>
      </c>
      <c r="K150" s="80"/>
      <c r="L150" s="87">
        <v>39.502040000000001</v>
      </c>
      <c r="M150" s="88">
        <v>1.241944610549387E-6</v>
      </c>
      <c r="N150" s="88">
        <f t="shared" si="3"/>
        <v>9.6070355294364696E-4</v>
      </c>
      <c r="O150" s="88">
        <f>L150/'סכום נכסי הקרן'!$C$42</f>
        <v>1.083175803219145E-5</v>
      </c>
    </row>
    <row r="151" spans="2:15" s="134" customFormat="1">
      <c r="B151" s="86" t="s">
        <v>1063</v>
      </c>
      <c r="C151" s="80" t="s">
        <v>1064</v>
      </c>
      <c r="D151" s="93" t="s">
        <v>971</v>
      </c>
      <c r="E151" s="93" t="s">
        <v>972</v>
      </c>
      <c r="F151" s="80"/>
      <c r="G151" s="93" t="s">
        <v>1065</v>
      </c>
      <c r="H151" s="93" t="s">
        <v>172</v>
      </c>
      <c r="I151" s="87">
        <v>327</v>
      </c>
      <c r="J151" s="89">
        <v>1188</v>
      </c>
      <c r="K151" s="87">
        <v>1.4970000000000001E-2</v>
      </c>
      <c r="L151" s="87">
        <v>13.66602</v>
      </c>
      <c r="M151" s="88">
        <v>1.0705583768913881E-7</v>
      </c>
      <c r="N151" s="88">
        <f t="shared" si="3"/>
        <v>3.3236242909477431E-4</v>
      </c>
      <c r="O151" s="88">
        <f>L151/'סכום נכסי הקרן'!$C$42</f>
        <v>3.7473260090640635E-6</v>
      </c>
    </row>
    <row r="152" spans="2:15" s="134" customFormat="1">
      <c r="B152" s="86" t="s">
        <v>1066</v>
      </c>
      <c r="C152" s="80" t="s">
        <v>1067</v>
      </c>
      <c r="D152" s="93" t="s">
        <v>971</v>
      </c>
      <c r="E152" s="93" t="s">
        <v>972</v>
      </c>
      <c r="F152" s="80"/>
      <c r="G152" s="93" t="s">
        <v>1065</v>
      </c>
      <c r="H152" s="93" t="s">
        <v>172</v>
      </c>
      <c r="I152" s="87">
        <v>2622</v>
      </c>
      <c r="J152" s="89">
        <v>2999</v>
      </c>
      <c r="K152" s="80"/>
      <c r="L152" s="87">
        <v>276.31909999999999</v>
      </c>
      <c r="M152" s="88">
        <v>2.5645483104267908E-7</v>
      </c>
      <c r="N152" s="88">
        <f t="shared" si="3"/>
        <v>6.7201780241271302E-3</v>
      </c>
      <c r="O152" s="88">
        <f>L152/'סכום נכסי הקרן'!$C$42</f>
        <v>7.5768786393637204E-5</v>
      </c>
    </row>
    <row r="153" spans="2:15" s="134" customFormat="1">
      <c r="B153" s="86" t="s">
        <v>1068</v>
      </c>
      <c r="C153" s="80" t="s">
        <v>1069</v>
      </c>
      <c r="D153" s="93" t="s">
        <v>132</v>
      </c>
      <c r="E153" s="93" t="s">
        <v>972</v>
      </c>
      <c r="F153" s="80"/>
      <c r="G153" s="93" t="s">
        <v>1065</v>
      </c>
      <c r="H153" s="93" t="s">
        <v>175</v>
      </c>
      <c r="I153" s="87">
        <v>4314</v>
      </c>
      <c r="J153" s="89">
        <v>206.5</v>
      </c>
      <c r="K153" s="87">
        <v>0.42658999999999997</v>
      </c>
      <c r="L153" s="87">
        <v>44.471559999999997</v>
      </c>
      <c r="M153" s="88">
        <v>2.5277747573372722E-7</v>
      </c>
      <c r="N153" s="88">
        <f t="shared" si="3"/>
        <v>1.0815640330713698E-3</v>
      </c>
      <c r="O153" s="88">
        <f>L153/'סכום נכסי הקרן'!$C$42</f>
        <v>1.2194437989381915E-5</v>
      </c>
    </row>
    <row r="154" spans="2:15" s="134" customFormat="1">
      <c r="B154" s="86" t="s">
        <v>1070</v>
      </c>
      <c r="C154" s="80" t="s">
        <v>1071</v>
      </c>
      <c r="D154" s="93" t="s">
        <v>971</v>
      </c>
      <c r="E154" s="93" t="s">
        <v>972</v>
      </c>
      <c r="F154" s="80"/>
      <c r="G154" s="93" t="s">
        <v>997</v>
      </c>
      <c r="H154" s="93" t="s">
        <v>172</v>
      </c>
      <c r="I154" s="87">
        <v>37</v>
      </c>
      <c r="J154" s="89">
        <v>21670</v>
      </c>
      <c r="K154" s="80"/>
      <c r="L154" s="87">
        <v>28.174900000000001</v>
      </c>
      <c r="M154" s="88">
        <v>1.3897106544293204E-7</v>
      </c>
      <c r="N154" s="88">
        <f t="shared" si="3"/>
        <v>6.8522351083214839E-4</v>
      </c>
      <c r="O154" s="88">
        <f>L154/'סכום נכסי הקרן'!$C$42</f>
        <v>7.7257706027635761E-6</v>
      </c>
    </row>
    <row r="155" spans="2:15" s="134" customFormat="1">
      <c r="B155" s="86" t="s">
        <v>1072</v>
      </c>
      <c r="C155" s="80" t="s">
        <v>1073</v>
      </c>
      <c r="D155" s="93" t="s">
        <v>132</v>
      </c>
      <c r="E155" s="93" t="s">
        <v>972</v>
      </c>
      <c r="F155" s="80"/>
      <c r="G155" s="93" t="s">
        <v>687</v>
      </c>
      <c r="H155" s="93" t="s">
        <v>175</v>
      </c>
      <c r="I155" s="87">
        <v>642</v>
      </c>
      <c r="J155" s="89">
        <v>1403.6</v>
      </c>
      <c r="K155" s="80"/>
      <c r="L155" s="87">
        <v>44.552730000000004</v>
      </c>
      <c r="M155" s="88">
        <v>3.0396693957841196E-7</v>
      </c>
      <c r="N155" s="88">
        <f t="shared" si="3"/>
        <v>1.0835381161160033E-3</v>
      </c>
      <c r="O155" s="88">
        <f>L155/'סכום נכסי הקרן'!$C$42</f>
        <v>1.2216695417086232E-5</v>
      </c>
    </row>
    <row r="156" spans="2:15" s="134" customFormat="1">
      <c r="B156" s="86" t="s">
        <v>1074</v>
      </c>
      <c r="C156" s="80" t="s">
        <v>1075</v>
      </c>
      <c r="D156" s="93" t="s">
        <v>971</v>
      </c>
      <c r="E156" s="93" t="s">
        <v>972</v>
      </c>
      <c r="F156" s="80"/>
      <c r="G156" s="93" t="s">
        <v>1048</v>
      </c>
      <c r="H156" s="93" t="s">
        <v>172</v>
      </c>
      <c r="I156" s="87">
        <v>31</v>
      </c>
      <c r="J156" s="89">
        <v>54172</v>
      </c>
      <c r="K156" s="80"/>
      <c r="L156" s="87">
        <v>59.01173</v>
      </c>
      <c r="M156" s="88">
        <v>1.9288356821709112E-7</v>
      </c>
      <c r="N156" s="88">
        <f t="shared" si="3"/>
        <v>1.4351860986508847E-3</v>
      </c>
      <c r="O156" s="88">
        <f>L156/'סכום נכסי הקרן'!$C$42</f>
        <v>1.6181462537656616E-5</v>
      </c>
    </row>
    <row r="157" spans="2:15" s="134" customFormat="1">
      <c r="B157" s="86" t="s">
        <v>1076</v>
      </c>
      <c r="C157" s="80" t="s">
        <v>1077</v>
      </c>
      <c r="D157" s="93" t="s">
        <v>28</v>
      </c>
      <c r="E157" s="93" t="s">
        <v>972</v>
      </c>
      <c r="F157" s="80"/>
      <c r="G157" s="93" t="s">
        <v>1065</v>
      </c>
      <c r="H157" s="93" t="s">
        <v>174</v>
      </c>
      <c r="I157" s="87">
        <v>149</v>
      </c>
      <c r="J157" s="89">
        <v>6017</v>
      </c>
      <c r="K157" s="80"/>
      <c r="L157" s="87">
        <v>38.80912</v>
      </c>
      <c r="M157" s="88">
        <v>1.1923073329535256E-7</v>
      </c>
      <c r="N157" s="88">
        <f t="shared" si="3"/>
        <v>9.4385149401439385E-4</v>
      </c>
      <c r="O157" s="88">
        <f>L157/'סכום נכסי הקרן'!$C$42</f>
        <v>1.0641754129211601E-5</v>
      </c>
    </row>
    <row r="158" spans="2:15" s="134" customFormat="1">
      <c r="B158" s="86" t="s">
        <v>1078</v>
      </c>
      <c r="C158" s="80" t="s">
        <v>1079</v>
      </c>
      <c r="D158" s="93" t="s">
        <v>977</v>
      </c>
      <c r="E158" s="93" t="s">
        <v>972</v>
      </c>
      <c r="F158" s="80"/>
      <c r="G158" s="93" t="s">
        <v>1045</v>
      </c>
      <c r="H158" s="93" t="s">
        <v>172</v>
      </c>
      <c r="I158" s="87">
        <v>6</v>
      </c>
      <c r="J158" s="89">
        <v>208039</v>
      </c>
      <c r="K158" s="80"/>
      <c r="L158" s="87">
        <v>43.862940000000002</v>
      </c>
      <c r="M158" s="88">
        <v>1.2425294984786468E-7</v>
      </c>
      <c r="N158" s="88">
        <f t="shared" si="3"/>
        <v>1.0667621798913173E-3</v>
      </c>
      <c r="O158" s="88">
        <f>L158/'סכום נכסי הקרן'!$C$42</f>
        <v>1.2027549783771464E-5</v>
      </c>
    </row>
    <row r="159" spans="2:15" s="134" customFormat="1">
      <c r="B159" s="86" t="s">
        <v>1080</v>
      </c>
      <c r="C159" s="80" t="s">
        <v>1081</v>
      </c>
      <c r="D159" s="93" t="s">
        <v>971</v>
      </c>
      <c r="E159" s="93" t="s">
        <v>972</v>
      </c>
      <c r="F159" s="80"/>
      <c r="G159" s="93" t="s">
        <v>1037</v>
      </c>
      <c r="H159" s="93" t="s">
        <v>172</v>
      </c>
      <c r="I159" s="87">
        <v>65</v>
      </c>
      <c r="J159" s="89">
        <v>12322</v>
      </c>
      <c r="K159" s="87">
        <v>0.18392</v>
      </c>
      <c r="L159" s="87">
        <v>28.32741</v>
      </c>
      <c r="M159" s="88">
        <v>4.2114917874938261E-7</v>
      </c>
      <c r="N159" s="88">
        <f t="shared" si="3"/>
        <v>6.8893260785243989E-4</v>
      </c>
      <c r="O159" s="88">
        <f>L159/'סכום נכסי הקרן'!$C$42</f>
        <v>7.7675899978502483E-6</v>
      </c>
    </row>
    <row r="160" spans="2:15" s="134" customFormat="1">
      <c r="B160" s="86" t="s">
        <v>1082</v>
      </c>
      <c r="C160" s="80" t="s">
        <v>1083</v>
      </c>
      <c r="D160" s="93" t="s">
        <v>132</v>
      </c>
      <c r="E160" s="93" t="s">
        <v>972</v>
      </c>
      <c r="F160" s="80"/>
      <c r="G160" s="93" t="s">
        <v>687</v>
      </c>
      <c r="H160" s="93" t="s">
        <v>175</v>
      </c>
      <c r="I160" s="87">
        <v>1398</v>
      </c>
      <c r="J160" s="89">
        <v>479.25</v>
      </c>
      <c r="K160" s="80"/>
      <c r="L160" s="87">
        <v>33.125749999999996</v>
      </c>
      <c r="M160" s="88">
        <v>7.0064935562821393E-8</v>
      </c>
      <c r="N160" s="88">
        <f t="shared" si="3"/>
        <v>8.0562992997128778E-4</v>
      </c>
      <c r="O160" s="88">
        <f>L160/'סכום נכסי הקרן'!$C$42</f>
        <v>9.0833311047952429E-6</v>
      </c>
    </row>
    <row r="161" spans="2:15" s="134" customFormat="1">
      <c r="B161" s="86" t="s">
        <v>1084</v>
      </c>
      <c r="C161" s="80" t="s">
        <v>1085</v>
      </c>
      <c r="D161" s="93" t="s">
        <v>28</v>
      </c>
      <c r="E161" s="93" t="s">
        <v>972</v>
      </c>
      <c r="F161" s="80"/>
      <c r="G161" s="93" t="s">
        <v>1086</v>
      </c>
      <c r="H161" s="93" t="s">
        <v>174</v>
      </c>
      <c r="I161" s="87">
        <v>673</v>
      </c>
      <c r="J161" s="89">
        <v>1685</v>
      </c>
      <c r="K161" s="80"/>
      <c r="L161" s="87">
        <v>49.088809999999995</v>
      </c>
      <c r="M161" s="88">
        <v>8.6874825952643688E-7</v>
      </c>
      <c r="N161" s="88">
        <f t="shared" si="3"/>
        <v>1.1938571824841354E-3</v>
      </c>
      <c r="O161" s="88">
        <f>L161/'סכום נכסי הקרן'!$C$42</f>
        <v>1.3460522849154624E-5</v>
      </c>
    </row>
    <row r="162" spans="2:15" s="134" customFormat="1">
      <c r="B162" s="86" t="s">
        <v>1087</v>
      </c>
      <c r="C162" s="80" t="s">
        <v>1088</v>
      </c>
      <c r="D162" s="93" t="s">
        <v>971</v>
      </c>
      <c r="E162" s="93" t="s">
        <v>972</v>
      </c>
      <c r="F162" s="80"/>
      <c r="G162" s="93" t="s">
        <v>979</v>
      </c>
      <c r="H162" s="93" t="s">
        <v>172</v>
      </c>
      <c r="I162" s="87">
        <v>194</v>
      </c>
      <c r="J162" s="89">
        <v>3773</v>
      </c>
      <c r="K162" s="80"/>
      <c r="L162" s="87">
        <v>25.721150000000002</v>
      </c>
      <c r="M162" s="88">
        <v>8.3133741646848056E-7</v>
      </c>
      <c r="N162" s="88">
        <f t="shared" si="3"/>
        <v>6.2554744491161683E-4</v>
      </c>
      <c r="O162" s="88">
        <f>L162/'סכום נכסי הקרן'!$C$42</f>
        <v>7.0529338006265279E-6</v>
      </c>
    </row>
    <row r="163" spans="2:15" s="134" customFormat="1">
      <c r="B163" s="86" t="s">
        <v>1089</v>
      </c>
      <c r="C163" s="80" t="s">
        <v>1090</v>
      </c>
      <c r="D163" s="93" t="s">
        <v>971</v>
      </c>
      <c r="E163" s="93" t="s">
        <v>972</v>
      </c>
      <c r="F163" s="80"/>
      <c r="G163" s="93" t="s">
        <v>687</v>
      </c>
      <c r="H163" s="93" t="s">
        <v>172</v>
      </c>
      <c r="I163" s="87">
        <v>425</v>
      </c>
      <c r="J163" s="89">
        <v>11404</v>
      </c>
      <c r="K163" s="80"/>
      <c r="L163" s="87">
        <v>170.31304</v>
      </c>
      <c r="M163" s="88">
        <v>2.2248358884619013E-7</v>
      </c>
      <c r="N163" s="88">
        <f t="shared" si="3"/>
        <v>4.1420732357274068E-3</v>
      </c>
      <c r="O163" s="88">
        <f>L163/'סכום נכסי הקרן'!$C$42</f>
        <v>4.6701123258620154E-5</v>
      </c>
    </row>
    <row r="164" spans="2:15" s="134" customFormat="1">
      <c r="B164" s="86" t="s">
        <v>1091</v>
      </c>
      <c r="C164" s="80" t="s">
        <v>1092</v>
      </c>
      <c r="D164" s="93" t="s">
        <v>1093</v>
      </c>
      <c r="E164" s="93" t="s">
        <v>972</v>
      </c>
      <c r="F164" s="80"/>
      <c r="G164" s="93" t="s">
        <v>302</v>
      </c>
      <c r="H164" s="93" t="s">
        <v>177</v>
      </c>
      <c r="I164" s="87">
        <v>12331</v>
      </c>
      <c r="J164" s="89">
        <v>806</v>
      </c>
      <c r="K164" s="80"/>
      <c r="L164" s="87">
        <v>44.500920000000001</v>
      </c>
      <c r="M164" s="88">
        <v>9.9158829371773463E-6</v>
      </c>
      <c r="N164" s="88">
        <f t="shared" si="3"/>
        <v>1.0822780786324199E-3</v>
      </c>
      <c r="O164" s="88">
        <f>L164/'סכום נכסי הקרן'!$C$42</f>
        <v>1.2202488723364898E-5</v>
      </c>
    </row>
    <row r="165" spans="2:15" s="134" customFormat="1">
      <c r="B165" s="86" t="s">
        <v>1094</v>
      </c>
      <c r="C165" s="80" t="s">
        <v>1095</v>
      </c>
      <c r="D165" s="93" t="s">
        <v>977</v>
      </c>
      <c r="E165" s="93" t="s">
        <v>972</v>
      </c>
      <c r="F165" s="80"/>
      <c r="G165" s="93" t="s">
        <v>1006</v>
      </c>
      <c r="H165" s="93" t="s">
        <v>172</v>
      </c>
      <c r="I165" s="87">
        <v>485</v>
      </c>
      <c r="J165" s="89">
        <v>4289</v>
      </c>
      <c r="K165" s="80"/>
      <c r="L165" s="87">
        <v>73.096999999999994</v>
      </c>
      <c r="M165" s="88">
        <v>1.0067425994003828E-7</v>
      </c>
      <c r="N165" s="88">
        <f t="shared" si="3"/>
        <v>1.7777448356976438E-3</v>
      </c>
      <c r="O165" s="88">
        <f>L165/'סכום נכסי הקרן'!$C$42</f>
        <v>2.0043750066556016E-5</v>
      </c>
    </row>
    <row r="166" spans="2:15" s="134" customFormat="1">
      <c r="B166" s="86" t="s">
        <v>1096</v>
      </c>
      <c r="C166" s="80" t="s">
        <v>1097</v>
      </c>
      <c r="D166" s="93" t="s">
        <v>971</v>
      </c>
      <c r="E166" s="93" t="s">
        <v>972</v>
      </c>
      <c r="F166" s="80"/>
      <c r="G166" s="93" t="s">
        <v>1065</v>
      </c>
      <c r="H166" s="93" t="s">
        <v>172</v>
      </c>
      <c r="I166" s="87">
        <v>460</v>
      </c>
      <c r="J166" s="89">
        <v>6750</v>
      </c>
      <c r="K166" s="80"/>
      <c r="L166" s="87">
        <v>109.1097</v>
      </c>
      <c r="M166" s="88">
        <v>1.7966465374437576E-7</v>
      </c>
      <c r="N166" s="88">
        <f t="shared" si="3"/>
        <v>2.6535864084643586E-3</v>
      </c>
      <c r="O166" s="88">
        <f>L166/'סכום נכסי הקרן'!$C$42</f>
        <v>2.9918704688795808E-5</v>
      </c>
    </row>
    <row r="167" spans="2:15" s="134" customFormat="1">
      <c r="B167" s="86" t="s">
        <v>1098</v>
      </c>
      <c r="C167" s="80" t="s">
        <v>1099</v>
      </c>
      <c r="D167" s="93" t="s">
        <v>28</v>
      </c>
      <c r="E167" s="93" t="s">
        <v>972</v>
      </c>
      <c r="F167" s="80"/>
      <c r="G167" s="93" t="s">
        <v>1031</v>
      </c>
      <c r="H167" s="93" t="s">
        <v>174</v>
      </c>
      <c r="I167" s="87">
        <v>358</v>
      </c>
      <c r="J167" s="89">
        <v>4286</v>
      </c>
      <c r="K167" s="80"/>
      <c r="L167" s="87">
        <v>66.420580000000001</v>
      </c>
      <c r="M167" s="88">
        <v>6.466902249773875E-7</v>
      </c>
      <c r="N167" s="88">
        <f t="shared" si="3"/>
        <v>1.6153719452103672E-3</v>
      </c>
      <c r="O167" s="88">
        <f>L167/'סכום נכסי הקרן'!$C$42</f>
        <v>1.821302522395843E-5</v>
      </c>
    </row>
    <row r="168" spans="2:15" s="134" customFormat="1">
      <c r="B168" s="86" t="s">
        <v>1100</v>
      </c>
      <c r="C168" s="80" t="s">
        <v>1101</v>
      </c>
      <c r="D168" s="93" t="s">
        <v>28</v>
      </c>
      <c r="E168" s="93" t="s">
        <v>972</v>
      </c>
      <c r="F168" s="80"/>
      <c r="G168" s="93" t="s">
        <v>1102</v>
      </c>
      <c r="H168" s="93" t="s">
        <v>174</v>
      </c>
      <c r="I168" s="87">
        <v>201</v>
      </c>
      <c r="J168" s="89">
        <v>6573</v>
      </c>
      <c r="K168" s="80"/>
      <c r="L168" s="87">
        <v>57.190940000000005</v>
      </c>
      <c r="M168" s="88">
        <v>2.9968224736041071E-7</v>
      </c>
      <c r="N168" s="88">
        <f t="shared" si="3"/>
        <v>1.390903843299914E-3</v>
      </c>
      <c r="O168" s="88">
        <f>L168/'סכום נכסי הקרן'!$C$42</f>
        <v>1.568218815315815E-5</v>
      </c>
    </row>
    <row r="169" spans="2:15" s="134" customFormat="1">
      <c r="B169" s="86" t="s">
        <v>1103</v>
      </c>
      <c r="C169" s="80" t="s">
        <v>1104</v>
      </c>
      <c r="D169" s="93" t="s">
        <v>28</v>
      </c>
      <c r="E169" s="93" t="s">
        <v>972</v>
      </c>
      <c r="F169" s="80"/>
      <c r="G169" s="93" t="s">
        <v>974</v>
      </c>
      <c r="H169" s="93" t="s">
        <v>174</v>
      </c>
      <c r="I169" s="87">
        <v>114</v>
      </c>
      <c r="J169" s="89">
        <v>3930</v>
      </c>
      <c r="K169" s="80"/>
      <c r="L169" s="87">
        <v>19.393889999999999</v>
      </c>
      <c r="M169" s="88">
        <v>6.1971573084943435E-7</v>
      </c>
      <c r="N169" s="88">
        <f t="shared" si="3"/>
        <v>4.7166624884178803E-4</v>
      </c>
      <c r="O169" s="88">
        <f>L169/'סכום נכסי הקרן'!$C$42</f>
        <v>5.3179512699328297E-6</v>
      </c>
    </row>
    <row r="170" spans="2:15" s="134" customFormat="1">
      <c r="B170" s="86" t="s">
        <v>1105</v>
      </c>
      <c r="C170" s="80" t="s">
        <v>1106</v>
      </c>
      <c r="D170" s="93" t="s">
        <v>971</v>
      </c>
      <c r="E170" s="93" t="s">
        <v>972</v>
      </c>
      <c r="F170" s="80"/>
      <c r="G170" s="93" t="s">
        <v>1107</v>
      </c>
      <c r="H170" s="93" t="s">
        <v>172</v>
      </c>
      <c r="I170" s="87">
        <v>232</v>
      </c>
      <c r="J170" s="89">
        <v>5481</v>
      </c>
      <c r="K170" s="80"/>
      <c r="L170" s="87">
        <v>44.68374</v>
      </c>
      <c r="M170" s="88">
        <v>3.281873193857514E-7</v>
      </c>
      <c r="N170" s="88">
        <f t="shared" si="3"/>
        <v>1.0867243255490136E-3</v>
      </c>
      <c r="O170" s="88">
        <f>L170/'סכום נכסי הקרן'!$C$42</f>
        <v>1.2252619349617246E-5</v>
      </c>
    </row>
    <row r="171" spans="2:15" s="134" customFormat="1">
      <c r="B171" s="86" t="s">
        <v>1108</v>
      </c>
      <c r="C171" s="80" t="s">
        <v>1109</v>
      </c>
      <c r="D171" s="93" t="s">
        <v>28</v>
      </c>
      <c r="E171" s="93" t="s">
        <v>972</v>
      </c>
      <c r="F171" s="80"/>
      <c r="G171" s="93" t="s">
        <v>151</v>
      </c>
      <c r="H171" s="93" t="s">
        <v>174</v>
      </c>
      <c r="I171" s="87">
        <v>412</v>
      </c>
      <c r="J171" s="89">
        <v>3565</v>
      </c>
      <c r="K171" s="80"/>
      <c r="L171" s="87">
        <v>63.580550000000002</v>
      </c>
      <c r="M171" s="88">
        <v>3.3385013902074856E-7</v>
      </c>
      <c r="N171" s="88">
        <f t="shared" si="3"/>
        <v>1.5463014133728584E-3</v>
      </c>
      <c r="O171" s="88">
        <f>L171/'סכום נכסי הקרן'!$C$42</f>
        <v>1.7434267525263257E-5</v>
      </c>
    </row>
    <row r="172" spans="2:15" s="134" customFormat="1">
      <c r="B172" s="86" t="s">
        <v>1110</v>
      </c>
      <c r="C172" s="80" t="s">
        <v>1111</v>
      </c>
      <c r="D172" s="93" t="s">
        <v>28</v>
      </c>
      <c r="E172" s="93" t="s">
        <v>972</v>
      </c>
      <c r="F172" s="80"/>
      <c r="G172" s="93" t="s">
        <v>1031</v>
      </c>
      <c r="H172" s="93" t="s">
        <v>174</v>
      </c>
      <c r="I172" s="87">
        <v>143</v>
      </c>
      <c r="J172" s="89">
        <v>9248</v>
      </c>
      <c r="K172" s="80"/>
      <c r="L172" s="87">
        <v>57.24682</v>
      </c>
      <c r="M172" s="88">
        <v>1.4591276012801386E-6</v>
      </c>
      <c r="N172" s="88">
        <f t="shared" si="3"/>
        <v>1.3922628646197875E-3</v>
      </c>
      <c r="O172" s="88">
        <f>L172/'סכום נכסי הקרן'!$C$42</f>
        <v>1.5697510871651646E-5</v>
      </c>
    </row>
    <row r="173" spans="2:15" s="134" customFormat="1">
      <c r="B173" s="86" t="s">
        <v>1112</v>
      </c>
      <c r="C173" s="80" t="s">
        <v>1113</v>
      </c>
      <c r="D173" s="93" t="s">
        <v>28</v>
      </c>
      <c r="E173" s="93" t="s">
        <v>972</v>
      </c>
      <c r="F173" s="80"/>
      <c r="G173" s="93" t="s">
        <v>687</v>
      </c>
      <c r="H173" s="93" t="s">
        <v>174</v>
      </c>
      <c r="I173" s="87">
        <v>990</v>
      </c>
      <c r="J173" s="89">
        <v>1428.8</v>
      </c>
      <c r="K173" s="80"/>
      <c r="L173" s="87">
        <v>61.231400000000001</v>
      </c>
      <c r="M173" s="88">
        <v>2.7241318482786348E-7</v>
      </c>
      <c r="N173" s="88">
        <f t="shared" si="3"/>
        <v>1.4891692563653326E-3</v>
      </c>
      <c r="O173" s="88">
        <f>L173/'סכום נכסי הקרן'!$C$42</f>
        <v>1.6790112833978387E-5</v>
      </c>
    </row>
    <row r="174" spans="2:15" s="134" customFormat="1">
      <c r="B174" s="86" t="s">
        <v>1114</v>
      </c>
      <c r="C174" s="80" t="s">
        <v>1115</v>
      </c>
      <c r="D174" s="93" t="s">
        <v>28</v>
      </c>
      <c r="E174" s="93" t="s">
        <v>972</v>
      </c>
      <c r="F174" s="80"/>
      <c r="G174" s="93" t="s">
        <v>1006</v>
      </c>
      <c r="H174" s="93" t="s">
        <v>179</v>
      </c>
      <c r="I174" s="87">
        <v>1725</v>
      </c>
      <c r="J174" s="89">
        <v>5292</v>
      </c>
      <c r="K174" s="87">
        <v>0.72692000000000001</v>
      </c>
      <c r="L174" s="87">
        <v>39.158059999999999</v>
      </c>
      <c r="M174" s="88">
        <v>5.614511082685549E-7</v>
      </c>
      <c r="N174" s="88">
        <f t="shared" si="3"/>
        <v>9.5233783795420444E-4</v>
      </c>
      <c r="O174" s="88">
        <f>L174/'סכום נכסי הקרן'!$C$42</f>
        <v>1.0737436115452132E-5</v>
      </c>
    </row>
    <row r="175" spans="2:15" s="134" customFormat="1">
      <c r="B175" s="86" t="s">
        <v>1116</v>
      </c>
      <c r="C175" s="80" t="s">
        <v>1117</v>
      </c>
      <c r="D175" s="93" t="s">
        <v>977</v>
      </c>
      <c r="E175" s="93" t="s">
        <v>972</v>
      </c>
      <c r="F175" s="80"/>
      <c r="G175" s="93" t="s">
        <v>1045</v>
      </c>
      <c r="H175" s="93" t="s">
        <v>172</v>
      </c>
      <c r="I175" s="87">
        <v>70</v>
      </c>
      <c r="J175" s="89">
        <v>11041</v>
      </c>
      <c r="K175" s="80"/>
      <c r="L175" s="87">
        <v>27.158650000000002</v>
      </c>
      <c r="M175" s="88">
        <v>5.0347613227880212E-7</v>
      </c>
      <c r="N175" s="88">
        <f t="shared" si="3"/>
        <v>6.6050795220077185E-4</v>
      </c>
      <c r="O175" s="88">
        <f>L175/'סכום נכסי הקרן'!$C$42</f>
        <v>7.4471071691734489E-6</v>
      </c>
    </row>
    <row r="176" spans="2:15" s="134" customFormat="1">
      <c r="B176" s="86" t="s">
        <v>1118</v>
      </c>
      <c r="C176" s="80" t="s">
        <v>1119</v>
      </c>
      <c r="D176" s="93" t="s">
        <v>971</v>
      </c>
      <c r="E176" s="93" t="s">
        <v>972</v>
      </c>
      <c r="F176" s="80"/>
      <c r="G176" s="93" t="s">
        <v>687</v>
      </c>
      <c r="H176" s="93" t="s">
        <v>172</v>
      </c>
      <c r="I176" s="87">
        <v>578</v>
      </c>
      <c r="J176" s="89">
        <v>7461</v>
      </c>
      <c r="K176" s="80"/>
      <c r="L176" s="87">
        <v>151.53976999999998</v>
      </c>
      <c r="M176" s="88">
        <v>1.3640239801844093E-7</v>
      </c>
      <c r="N176" s="88">
        <f t="shared" si="3"/>
        <v>3.6855006843004323E-3</v>
      </c>
      <c r="O176" s="88">
        <f>L176/'סכום נכסי הקרן'!$C$42</f>
        <v>4.1553350685026509E-5</v>
      </c>
    </row>
    <row r="177" spans="2:15" s="134" customFormat="1">
      <c r="B177" s="86" t="s">
        <v>1120</v>
      </c>
      <c r="C177" s="80" t="s">
        <v>1121</v>
      </c>
      <c r="D177" s="93" t="s">
        <v>977</v>
      </c>
      <c r="E177" s="93" t="s">
        <v>972</v>
      </c>
      <c r="F177" s="80"/>
      <c r="G177" s="93" t="s">
        <v>1006</v>
      </c>
      <c r="H177" s="93" t="s">
        <v>172</v>
      </c>
      <c r="I177" s="87">
        <v>839</v>
      </c>
      <c r="J177" s="89">
        <v>15979</v>
      </c>
      <c r="K177" s="80"/>
      <c r="L177" s="87">
        <v>471.10021999999998</v>
      </c>
      <c r="M177" s="88">
        <v>3.5017839805098634E-7</v>
      </c>
      <c r="N177" s="88">
        <f t="shared" si="3"/>
        <v>1.1457323600161756E-2</v>
      </c>
      <c r="O177" s="88">
        <f>L177/'סכום נכסי הקרן'!$C$42</f>
        <v>1.2917924218476209E-4</v>
      </c>
    </row>
    <row r="178" spans="2:15" s="134" customFormat="1">
      <c r="B178" s="86" t="s">
        <v>1122</v>
      </c>
      <c r="C178" s="80" t="s">
        <v>1123</v>
      </c>
      <c r="D178" s="93" t="s">
        <v>971</v>
      </c>
      <c r="E178" s="93" t="s">
        <v>972</v>
      </c>
      <c r="F178" s="80"/>
      <c r="G178" s="93" t="s">
        <v>1048</v>
      </c>
      <c r="H178" s="93" t="s">
        <v>172</v>
      </c>
      <c r="I178" s="87">
        <v>305</v>
      </c>
      <c r="J178" s="89">
        <v>25186</v>
      </c>
      <c r="K178" s="80"/>
      <c r="L178" s="87">
        <v>269.93599999999998</v>
      </c>
      <c r="M178" s="88">
        <v>8.0468602495527658E-7</v>
      </c>
      <c r="N178" s="88">
        <f t="shared" ref="N178:N219" si="4">L178/$L$11</f>
        <v>6.5649387795515433E-3</v>
      </c>
      <c r="O178" s="88">
        <f>L178/'סכום נכסי הקרן'!$C$42</f>
        <v>7.4018492112752426E-5</v>
      </c>
    </row>
    <row r="179" spans="2:15" s="134" customFormat="1">
      <c r="B179" s="86" t="s">
        <v>1124</v>
      </c>
      <c r="C179" s="80" t="s">
        <v>1125</v>
      </c>
      <c r="D179" s="93" t="s">
        <v>1093</v>
      </c>
      <c r="E179" s="93" t="s">
        <v>972</v>
      </c>
      <c r="F179" s="80"/>
      <c r="G179" s="93" t="s">
        <v>1065</v>
      </c>
      <c r="H179" s="93" t="s">
        <v>177</v>
      </c>
      <c r="I179" s="87">
        <v>15611</v>
      </c>
      <c r="J179" s="89">
        <v>673</v>
      </c>
      <c r="K179" s="80"/>
      <c r="L179" s="87">
        <v>47.041519999999998</v>
      </c>
      <c r="M179" s="88">
        <v>1.7986257099710191E-7</v>
      </c>
      <c r="N179" s="88">
        <f t="shared" si="4"/>
        <v>1.1440663672020387E-3</v>
      </c>
      <c r="O179" s="88">
        <f>L179/'סכום נכסי הקרן'!$C$42</f>
        <v>1.2899140452151199E-5</v>
      </c>
    </row>
    <row r="180" spans="2:15" s="134" customFormat="1">
      <c r="B180" s="86" t="s">
        <v>1126</v>
      </c>
      <c r="C180" s="80" t="s">
        <v>1127</v>
      </c>
      <c r="D180" s="93" t="s">
        <v>971</v>
      </c>
      <c r="E180" s="93" t="s">
        <v>972</v>
      </c>
      <c r="F180" s="80"/>
      <c r="G180" s="93" t="s">
        <v>308</v>
      </c>
      <c r="H180" s="93" t="s">
        <v>172</v>
      </c>
      <c r="I180" s="87">
        <v>249</v>
      </c>
      <c r="J180" s="89">
        <v>1560</v>
      </c>
      <c r="K180" s="87">
        <v>9.689999999999999E-3</v>
      </c>
      <c r="L180" s="87">
        <v>13.659409999999999</v>
      </c>
      <c r="M180" s="88">
        <v>7.7076340833815313E-8</v>
      </c>
      <c r="N180" s="88">
        <f t="shared" si="4"/>
        <v>3.322016715621264E-4</v>
      </c>
      <c r="O180" s="88">
        <f>L180/'סכום נכסי הקרן'!$C$42</f>
        <v>3.7455134970876494E-6</v>
      </c>
    </row>
    <row r="181" spans="2:15" s="134" customFormat="1">
      <c r="B181" s="86" t="s">
        <v>1128</v>
      </c>
      <c r="C181" s="80" t="s">
        <v>1129</v>
      </c>
      <c r="D181" s="93" t="s">
        <v>971</v>
      </c>
      <c r="E181" s="93" t="s">
        <v>972</v>
      </c>
      <c r="F181" s="80"/>
      <c r="G181" s="93" t="s">
        <v>308</v>
      </c>
      <c r="H181" s="93" t="s">
        <v>172</v>
      </c>
      <c r="I181" s="87">
        <v>167</v>
      </c>
      <c r="J181" s="89">
        <v>10997</v>
      </c>
      <c r="K181" s="80"/>
      <c r="L181" s="87">
        <v>64.534580000000005</v>
      </c>
      <c r="M181" s="88">
        <v>4.8967706587439727E-8</v>
      </c>
      <c r="N181" s="88">
        <f t="shared" si="4"/>
        <v>1.569503759646996E-3</v>
      </c>
      <c r="O181" s="88">
        <f>L181/'סכום נכסי הקרן'!$C$42</f>
        <v>1.7695869764424869E-5</v>
      </c>
    </row>
    <row r="182" spans="2:15" s="134" customFormat="1">
      <c r="B182" s="86" t="s">
        <v>1130</v>
      </c>
      <c r="C182" s="80" t="s">
        <v>1131</v>
      </c>
      <c r="D182" s="93" t="s">
        <v>132</v>
      </c>
      <c r="E182" s="93" t="s">
        <v>972</v>
      </c>
      <c r="F182" s="80"/>
      <c r="G182" s="93" t="s">
        <v>974</v>
      </c>
      <c r="H182" s="93" t="s">
        <v>175</v>
      </c>
      <c r="I182" s="87">
        <v>820</v>
      </c>
      <c r="J182" s="89">
        <v>698.4</v>
      </c>
      <c r="K182" s="80"/>
      <c r="L182" s="87">
        <v>28.31484</v>
      </c>
      <c r="M182" s="88">
        <v>1.2057762623620924E-6</v>
      </c>
      <c r="N182" s="88">
        <f t="shared" si="4"/>
        <v>6.8862690101652703E-4</v>
      </c>
      <c r="O182" s="88">
        <f>L182/'סכום נכסי הקרן'!$C$42</f>
        <v>7.7641432088118937E-6</v>
      </c>
    </row>
    <row r="183" spans="2:15" s="134" customFormat="1">
      <c r="B183" s="86" t="s">
        <v>1132</v>
      </c>
      <c r="C183" s="80" t="s">
        <v>1133</v>
      </c>
      <c r="D183" s="93" t="s">
        <v>28</v>
      </c>
      <c r="E183" s="93" t="s">
        <v>972</v>
      </c>
      <c r="F183" s="80"/>
      <c r="G183" s="93" t="s">
        <v>151</v>
      </c>
      <c r="H183" s="93" t="s">
        <v>174</v>
      </c>
      <c r="I183" s="87">
        <v>274</v>
      </c>
      <c r="J183" s="89">
        <v>2335</v>
      </c>
      <c r="K183" s="80"/>
      <c r="L183" s="87">
        <v>27.695229999999999</v>
      </c>
      <c r="M183" s="88">
        <v>1.431556948798328E-6</v>
      </c>
      <c r="N183" s="88">
        <f t="shared" si="4"/>
        <v>6.7355776715813864E-4</v>
      </c>
      <c r="O183" s="88">
        <f>L183/'סכום נכסי הקרן'!$C$42</f>
        <v>7.5942414621090359E-6</v>
      </c>
    </row>
    <row r="184" spans="2:15" s="134" customFormat="1">
      <c r="B184" s="86" t="s">
        <v>1134</v>
      </c>
      <c r="C184" s="80" t="s">
        <v>1135</v>
      </c>
      <c r="D184" s="93" t="s">
        <v>28</v>
      </c>
      <c r="E184" s="93" t="s">
        <v>972</v>
      </c>
      <c r="F184" s="80"/>
      <c r="G184" s="93" t="s">
        <v>480</v>
      </c>
      <c r="H184" s="93" t="s">
        <v>174</v>
      </c>
      <c r="I184" s="87">
        <v>393</v>
      </c>
      <c r="J184" s="89">
        <v>3116.5</v>
      </c>
      <c r="K184" s="80"/>
      <c r="L184" s="87">
        <v>53.01849</v>
      </c>
      <c r="M184" s="88">
        <v>4.1768118779032609E-7</v>
      </c>
      <c r="N184" s="88">
        <f t="shared" si="4"/>
        <v>1.2894283868556463E-3</v>
      </c>
      <c r="O184" s="88">
        <f>L184/'סכום נכסי הקרן'!$C$42</f>
        <v>1.4538070816397384E-5</v>
      </c>
    </row>
    <row r="185" spans="2:15" s="134" customFormat="1">
      <c r="B185" s="86" t="s">
        <v>1136</v>
      </c>
      <c r="C185" s="80" t="s">
        <v>1137</v>
      </c>
      <c r="D185" s="93" t="s">
        <v>132</v>
      </c>
      <c r="E185" s="93" t="s">
        <v>972</v>
      </c>
      <c r="F185" s="80"/>
      <c r="G185" s="93" t="s">
        <v>308</v>
      </c>
      <c r="H185" s="93" t="s">
        <v>175</v>
      </c>
      <c r="I185" s="87">
        <v>12690</v>
      </c>
      <c r="J185" s="89">
        <v>64.66</v>
      </c>
      <c r="K185" s="80"/>
      <c r="L185" s="87">
        <v>40.568899999999999</v>
      </c>
      <c r="M185" s="88">
        <v>1.7584881834463381E-7</v>
      </c>
      <c r="N185" s="88">
        <f t="shared" si="4"/>
        <v>9.866499646351307E-4</v>
      </c>
      <c r="O185" s="88">
        <f>L185/'סכום נכסי הקרן'!$C$42</f>
        <v>1.1124299110430037E-5</v>
      </c>
    </row>
    <row r="186" spans="2:15" s="134" customFormat="1">
      <c r="B186" s="86" t="s">
        <v>1138</v>
      </c>
      <c r="C186" s="80" t="s">
        <v>1139</v>
      </c>
      <c r="D186" s="93" t="s">
        <v>971</v>
      </c>
      <c r="E186" s="93" t="s">
        <v>972</v>
      </c>
      <c r="F186" s="80"/>
      <c r="G186" s="93" t="s">
        <v>974</v>
      </c>
      <c r="H186" s="93" t="s">
        <v>172</v>
      </c>
      <c r="I186" s="87">
        <v>201</v>
      </c>
      <c r="J186" s="89">
        <v>17516</v>
      </c>
      <c r="K186" s="80"/>
      <c r="L186" s="87">
        <v>123.71796000000001</v>
      </c>
      <c r="M186" s="88">
        <v>1.9378232406664041E-7</v>
      </c>
      <c r="N186" s="88">
        <f t="shared" si="4"/>
        <v>3.008864446872617E-3</v>
      </c>
      <c r="O186" s="88">
        <f>L186/'סכום נכסי הקרן'!$C$42</f>
        <v>3.39244000298805E-5</v>
      </c>
    </row>
    <row r="187" spans="2:15" s="134" customFormat="1">
      <c r="B187" s="86" t="s">
        <v>1140</v>
      </c>
      <c r="C187" s="80" t="s">
        <v>1141</v>
      </c>
      <c r="D187" s="93" t="s">
        <v>971</v>
      </c>
      <c r="E187" s="93" t="s">
        <v>972</v>
      </c>
      <c r="F187" s="80"/>
      <c r="G187" s="93" t="s">
        <v>997</v>
      </c>
      <c r="H187" s="93" t="s">
        <v>172</v>
      </c>
      <c r="I187" s="87">
        <v>209</v>
      </c>
      <c r="J187" s="89">
        <v>5447</v>
      </c>
      <c r="K187" s="87">
        <v>0.35482999999999998</v>
      </c>
      <c r="L187" s="87">
        <v>40.356699999999996</v>
      </c>
      <c r="M187" s="88">
        <v>7.7516777781453662E-8</v>
      </c>
      <c r="N187" s="88">
        <f t="shared" si="4"/>
        <v>9.8148918575042881E-4</v>
      </c>
      <c r="O187" s="88">
        <f>L187/'סכום נכסי הקרן'!$C$42</f>
        <v>1.1066112266043493E-5</v>
      </c>
    </row>
    <row r="188" spans="2:15" s="134" customFormat="1">
      <c r="B188" s="86" t="s">
        <v>1142</v>
      </c>
      <c r="C188" s="80" t="s">
        <v>1143</v>
      </c>
      <c r="D188" s="93" t="s">
        <v>977</v>
      </c>
      <c r="E188" s="93" t="s">
        <v>972</v>
      </c>
      <c r="F188" s="80"/>
      <c r="G188" s="93" t="s">
        <v>1144</v>
      </c>
      <c r="H188" s="93" t="s">
        <v>172</v>
      </c>
      <c r="I188" s="87">
        <v>598</v>
      </c>
      <c r="J188" s="89">
        <v>9127</v>
      </c>
      <c r="K188" s="80"/>
      <c r="L188" s="87">
        <v>191.79222000000001</v>
      </c>
      <c r="M188" s="88">
        <v>7.7664427016977624E-8</v>
      </c>
      <c r="N188" s="88">
        <f t="shared" si="4"/>
        <v>4.6644544732613704E-3</v>
      </c>
      <c r="O188" s="88">
        <f>L188/'סכום נכסי הקרן'!$C$42</f>
        <v>5.2590876812864091E-5</v>
      </c>
    </row>
    <row r="189" spans="2:15" s="134" customFormat="1">
      <c r="B189" s="86" t="s">
        <v>1145</v>
      </c>
      <c r="C189" s="80" t="s">
        <v>1146</v>
      </c>
      <c r="D189" s="93" t="s">
        <v>971</v>
      </c>
      <c r="E189" s="93" t="s">
        <v>972</v>
      </c>
      <c r="F189" s="80"/>
      <c r="G189" s="93" t="s">
        <v>1048</v>
      </c>
      <c r="H189" s="93" t="s">
        <v>172</v>
      </c>
      <c r="I189" s="87">
        <v>77</v>
      </c>
      <c r="J189" s="89">
        <v>16130</v>
      </c>
      <c r="K189" s="80"/>
      <c r="L189" s="87">
        <v>43.64423</v>
      </c>
      <c r="M189" s="88">
        <v>4.0291242472922205E-7</v>
      </c>
      <c r="N189" s="88">
        <f t="shared" si="4"/>
        <v>1.0614430755092573E-3</v>
      </c>
      <c r="O189" s="88">
        <f>L189/'סכום נכסי הקרן'!$C$42</f>
        <v>1.1967577848164577E-5</v>
      </c>
    </row>
    <row r="190" spans="2:15" s="134" customFormat="1">
      <c r="B190" s="86" t="s">
        <v>1147</v>
      </c>
      <c r="C190" s="80" t="s">
        <v>1148</v>
      </c>
      <c r="D190" s="93" t="s">
        <v>971</v>
      </c>
      <c r="E190" s="93" t="s">
        <v>972</v>
      </c>
      <c r="F190" s="80"/>
      <c r="G190" s="93" t="s">
        <v>979</v>
      </c>
      <c r="H190" s="93" t="s">
        <v>172</v>
      </c>
      <c r="I190" s="87">
        <v>286</v>
      </c>
      <c r="J190" s="89">
        <v>2428</v>
      </c>
      <c r="K190" s="80"/>
      <c r="L190" s="87">
        <v>24.401499999999999</v>
      </c>
      <c r="M190" s="88">
        <v>7.4205259594075846E-7</v>
      </c>
      <c r="N190" s="88">
        <f t="shared" si="4"/>
        <v>5.9345309121135008E-4</v>
      </c>
      <c r="O190" s="88">
        <f>L190/'סכום נכסי הקרן'!$C$42</f>
        <v>6.6910757931114356E-6</v>
      </c>
    </row>
    <row r="191" spans="2:15" s="134" customFormat="1">
      <c r="B191" s="86" t="s">
        <v>1149</v>
      </c>
      <c r="C191" s="80" t="s">
        <v>1150</v>
      </c>
      <c r="D191" s="93" t="s">
        <v>977</v>
      </c>
      <c r="E191" s="93" t="s">
        <v>972</v>
      </c>
      <c r="F191" s="80"/>
      <c r="G191" s="93" t="s">
        <v>1151</v>
      </c>
      <c r="H191" s="93" t="s">
        <v>172</v>
      </c>
      <c r="I191" s="87">
        <v>2471</v>
      </c>
      <c r="J191" s="89">
        <v>4117</v>
      </c>
      <c r="K191" s="80"/>
      <c r="L191" s="87">
        <v>357.48298</v>
      </c>
      <c r="M191" s="88">
        <v>4.8000928486757869E-6</v>
      </c>
      <c r="N191" s="88">
        <f t="shared" si="4"/>
        <v>8.6941122282009412E-3</v>
      </c>
      <c r="O191" s="88">
        <f>L191/'סכום נכסי הקרן'!$C$42</f>
        <v>9.8024535947681074E-5</v>
      </c>
    </row>
    <row r="192" spans="2:15" s="134" customFormat="1">
      <c r="B192" s="86" t="s">
        <v>1152</v>
      </c>
      <c r="C192" s="80" t="s">
        <v>1153</v>
      </c>
      <c r="D192" s="93" t="s">
        <v>971</v>
      </c>
      <c r="E192" s="93" t="s">
        <v>972</v>
      </c>
      <c r="F192" s="80"/>
      <c r="G192" s="93" t="s">
        <v>750</v>
      </c>
      <c r="H192" s="93" t="s">
        <v>172</v>
      </c>
      <c r="I192" s="87">
        <v>140</v>
      </c>
      <c r="J192" s="89">
        <v>6644</v>
      </c>
      <c r="K192" s="87">
        <v>9.8390000000000005E-2</v>
      </c>
      <c r="L192" s="87">
        <v>32.784210000000002</v>
      </c>
      <c r="M192" s="88">
        <v>1.0786864130703521E-7</v>
      </c>
      <c r="N192" s="88">
        <f t="shared" si="4"/>
        <v>7.9732355664291368E-4</v>
      </c>
      <c r="O192" s="88">
        <f>L192/'סכום נכסי הקרן'!$C$42</f>
        <v>8.989678254504103E-6</v>
      </c>
    </row>
    <row r="193" spans="2:15" s="134" customFormat="1">
      <c r="B193" s="86" t="s">
        <v>1154</v>
      </c>
      <c r="C193" s="80" t="s">
        <v>1155</v>
      </c>
      <c r="D193" s="93" t="s">
        <v>28</v>
      </c>
      <c r="E193" s="93" t="s">
        <v>972</v>
      </c>
      <c r="F193" s="80"/>
      <c r="G193" s="93" t="s">
        <v>1006</v>
      </c>
      <c r="H193" s="93" t="s">
        <v>174</v>
      </c>
      <c r="I193" s="87">
        <v>2036</v>
      </c>
      <c r="J193" s="89">
        <v>448.5</v>
      </c>
      <c r="K193" s="80"/>
      <c r="L193" s="87">
        <v>39.528260000000003</v>
      </c>
      <c r="M193" s="88">
        <v>3.6153735106504114E-7</v>
      </c>
      <c r="N193" s="88">
        <f t="shared" si="4"/>
        <v>9.6134123259660116E-4</v>
      </c>
      <c r="O193" s="88">
        <f>L193/'סכום נכסי הקרן'!$C$42</f>
        <v>1.0838947754433748E-5</v>
      </c>
    </row>
    <row r="194" spans="2:15" s="134" customFormat="1">
      <c r="B194" s="86" t="s">
        <v>1156</v>
      </c>
      <c r="C194" s="80" t="s">
        <v>1157</v>
      </c>
      <c r="D194" s="93" t="s">
        <v>971</v>
      </c>
      <c r="E194" s="93" t="s">
        <v>972</v>
      </c>
      <c r="F194" s="80"/>
      <c r="G194" s="93" t="s">
        <v>979</v>
      </c>
      <c r="H194" s="93" t="s">
        <v>172</v>
      </c>
      <c r="I194" s="87">
        <v>155</v>
      </c>
      <c r="J194" s="89">
        <v>4726</v>
      </c>
      <c r="K194" s="87">
        <v>0.21928999999999998</v>
      </c>
      <c r="L194" s="87">
        <v>25.95898</v>
      </c>
      <c r="M194" s="88">
        <v>2.4060907701033933E-7</v>
      </c>
      <c r="N194" s="88">
        <f t="shared" si="4"/>
        <v>6.3133155444106365E-4</v>
      </c>
      <c r="O194" s="88">
        <f>L194/'סכום נכסי הקרן'!$C$42</f>
        <v>7.1181485847945378E-6</v>
      </c>
    </row>
    <row r="195" spans="2:15" s="134" customFormat="1">
      <c r="B195" s="86" t="s">
        <v>1158</v>
      </c>
      <c r="C195" s="80" t="s">
        <v>1159</v>
      </c>
      <c r="D195" s="93" t="s">
        <v>977</v>
      </c>
      <c r="E195" s="93" t="s">
        <v>972</v>
      </c>
      <c r="F195" s="80"/>
      <c r="G195" s="93" t="s">
        <v>974</v>
      </c>
      <c r="H195" s="93" t="s">
        <v>172</v>
      </c>
      <c r="I195" s="87">
        <v>318</v>
      </c>
      <c r="J195" s="89">
        <v>4575</v>
      </c>
      <c r="K195" s="80"/>
      <c r="L195" s="87">
        <v>51.123429999999999</v>
      </c>
      <c r="M195" s="88">
        <v>7.7897015735932057E-8</v>
      </c>
      <c r="N195" s="88">
        <f t="shared" si="4"/>
        <v>1.24333985889503E-3</v>
      </c>
      <c r="O195" s="88">
        <f>L195/'סכום נכסי הקרן'!$C$42</f>
        <v>1.4018431036363625E-5</v>
      </c>
    </row>
    <row r="196" spans="2:15" s="134" customFormat="1">
      <c r="B196" s="86" t="s">
        <v>1007</v>
      </c>
      <c r="C196" s="80" t="s">
        <v>1008</v>
      </c>
      <c r="D196" s="93" t="s">
        <v>971</v>
      </c>
      <c r="E196" s="93" t="s">
        <v>972</v>
      </c>
      <c r="F196" s="80" t="s">
        <v>691</v>
      </c>
      <c r="G196" s="93" t="s">
        <v>692</v>
      </c>
      <c r="H196" s="93" t="s">
        <v>172</v>
      </c>
      <c r="I196" s="87">
        <v>5838</v>
      </c>
      <c r="J196" s="89">
        <v>5638</v>
      </c>
      <c r="K196" s="80"/>
      <c r="L196" s="87">
        <v>1156.62059</v>
      </c>
      <c r="M196" s="88">
        <v>1.1516825721368452E-4</v>
      </c>
      <c r="N196" s="88">
        <f>L196/$L$11</f>
        <v>2.8129420916509048E-2</v>
      </c>
      <c r="O196" s="88">
        <f>L196/'סכום נכסי הקרן'!$C$42</f>
        <v>3.171541106720188E-4</v>
      </c>
    </row>
    <row r="197" spans="2:15" s="134" customFormat="1">
      <c r="B197" s="86" t="s">
        <v>1160</v>
      </c>
      <c r="C197" s="80" t="s">
        <v>1161</v>
      </c>
      <c r="D197" s="93" t="s">
        <v>977</v>
      </c>
      <c r="E197" s="93" t="s">
        <v>972</v>
      </c>
      <c r="F197" s="80"/>
      <c r="G197" s="93" t="s">
        <v>1006</v>
      </c>
      <c r="H197" s="93" t="s">
        <v>172</v>
      </c>
      <c r="I197" s="87">
        <v>198</v>
      </c>
      <c r="J197" s="89">
        <v>7587</v>
      </c>
      <c r="K197" s="80"/>
      <c r="L197" s="87">
        <v>52.788220000000003</v>
      </c>
      <c r="M197" s="88">
        <v>1.649779472603081E-7</v>
      </c>
      <c r="N197" s="88">
        <f t="shared" si="4"/>
        <v>1.2838281391940995E-3</v>
      </c>
      <c r="O197" s="88">
        <f>L197/'סכום נכסי הקרן'!$C$42</f>
        <v>1.447492904138848E-5</v>
      </c>
    </row>
    <row r="198" spans="2:15" s="134" customFormat="1">
      <c r="B198" s="86" t="s">
        <v>1162</v>
      </c>
      <c r="C198" s="80" t="s">
        <v>1163</v>
      </c>
      <c r="D198" s="93" t="s">
        <v>971</v>
      </c>
      <c r="E198" s="93" t="s">
        <v>972</v>
      </c>
      <c r="F198" s="80"/>
      <c r="G198" s="93" t="s">
        <v>997</v>
      </c>
      <c r="H198" s="93" t="s">
        <v>172</v>
      </c>
      <c r="I198" s="87">
        <v>946</v>
      </c>
      <c r="J198" s="89">
        <v>3549</v>
      </c>
      <c r="K198" s="80"/>
      <c r="L198" s="87">
        <v>117.97742</v>
      </c>
      <c r="M198" s="88">
        <v>1.5891508367313147E-7</v>
      </c>
      <c r="N198" s="88">
        <f t="shared" si="4"/>
        <v>2.8692524882544005E-3</v>
      </c>
      <c r="O198" s="88">
        <f>L198/'סכום נכסי הקרן'!$C$42</f>
        <v>3.2350300559217299E-5</v>
      </c>
    </row>
    <row r="199" spans="2:15" s="134" customFormat="1">
      <c r="B199" s="86" t="s">
        <v>1164</v>
      </c>
      <c r="C199" s="80" t="s">
        <v>1165</v>
      </c>
      <c r="D199" s="93" t="s">
        <v>971</v>
      </c>
      <c r="E199" s="93" t="s">
        <v>972</v>
      </c>
      <c r="F199" s="80"/>
      <c r="G199" s="93" t="s">
        <v>302</v>
      </c>
      <c r="H199" s="93" t="s">
        <v>172</v>
      </c>
      <c r="I199" s="87">
        <v>378</v>
      </c>
      <c r="J199" s="89">
        <v>6299</v>
      </c>
      <c r="K199" s="80"/>
      <c r="L199" s="87">
        <v>83.669119999999992</v>
      </c>
      <c r="M199" s="88">
        <v>7.1380041767559346E-7</v>
      </c>
      <c r="N199" s="88">
        <f t="shared" si="4"/>
        <v>2.0348625249649978E-3</v>
      </c>
      <c r="O199" s="88">
        <f>L199/'סכום נכסי הקרן'!$C$42</f>
        <v>2.2942705303482815E-5</v>
      </c>
    </row>
    <row r="200" spans="2:15" s="134" customFormat="1">
      <c r="B200" s="86" t="s">
        <v>1166</v>
      </c>
      <c r="C200" s="80" t="s">
        <v>1167</v>
      </c>
      <c r="D200" s="93" t="s">
        <v>28</v>
      </c>
      <c r="E200" s="93" t="s">
        <v>972</v>
      </c>
      <c r="F200" s="80"/>
      <c r="G200" s="93" t="s">
        <v>1062</v>
      </c>
      <c r="H200" s="93" t="s">
        <v>174</v>
      </c>
      <c r="I200" s="87">
        <v>137</v>
      </c>
      <c r="J200" s="89">
        <v>5658</v>
      </c>
      <c r="K200" s="80"/>
      <c r="L200" s="87">
        <v>33.554519999999997</v>
      </c>
      <c r="M200" s="88">
        <v>5.9357323527156874E-7</v>
      </c>
      <c r="N200" s="88">
        <f t="shared" si="4"/>
        <v>8.1605776768285026E-4</v>
      </c>
      <c r="O200" s="88">
        <f>L200/'סכום נכסי הקרן'!$C$42</f>
        <v>9.2009030806087139E-6</v>
      </c>
    </row>
    <row r="201" spans="2:15" s="134" customFormat="1">
      <c r="B201" s="86" t="s">
        <v>1168</v>
      </c>
      <c r="C201" s="80" t="s">
        <v>1169</v>
      </c>
      <c r="D201" s="93" t="s">
        <v>132</v>
      </c>
      <c r="E201" s="93" t="s">
        <v>972</v>
      </c>
      <c r="F201" s="80"/>
      <c r="G201" s="93" t="s">
        <v>979</v>
      </c>
      <c r="H201" s="93" t="s">
        <v>175</v>
      </c>
      <c r="I201" s="87">
        <v>143</v>
      </c>
      <c r="J201" s="89">
        <v>3611</v>
      </c>
      <c r="K201" s="87">
        <v>0.91933000000000009</v>
      </c>
      <c r="L201" s="87">
        <v>26.445580000000003</v>
      </c>
      <c r="M201" s="88">
        <v>1.0756978345224684E-7</v>
      </c>
      <c r="N201" s="88">
        <f t="shared" si="4"/>
        <v>6.4316583816064821E-4</v>
      </c>
      <c r="O201" s="88">
        <f>L201/'סכום נכסי הקרן'!$C$42</f>
        <v>7.251577983844926E-6</v>
      </c>
    </row>
    <row r="202" spans="2:15" s="134" customFormat="1">
      <c r="B202" s="86" t="s">
        <v>1170</v>
      </c>
      <c r="C202" s="80" t="s">
        <v>1171</v>
      </c>
      <c r="D202" s="93" t="s">
        <v>148</v>
      </c>
      <c r="E202" s="93" t="s">
        <v>972</v>
      </c>
      <c r="F202" s="80"/>
      <c r="G202" s="93" t="s">
        <v>997</v>
      </c>
      <c r="H202" s="93" t="s">
        <v>1032</v>
      </c>
      <c r="I202" s="87">
        <v>65</v>
      </c>
      <c r="J202" s="89">
        <v>21910</v>
      </c>
      <c r="K202" s="80"/>
      <c r="L202" s="87">
        <v>52.330400000000004</v>
      </c>
      <c r="M202" s="88">
        <v>9.2518432874389716E-8</v>
      </c>
      <c r="N202" s="88">
        <f t="shared" si="4"/>
        <v>1.2726937952308849E-3</v>
      </c>
      <c r="O202" s="88">
        <f>L202/'סכום נכסי הקרן'!$C$42</f>
        <v>1.4349391335935853E-5</v>
      </c>
    </row>
    <row r="203" spans="2:15" s="134" customFormat="1">
      <c r="B203" s="86" t="s">
        <v>1172</v>
      </c>
      <c r="C203" s="80" t="s">
        <v>1173</v>
      </c>
      <c r="D203" s="93" t="s">
        <v>132</v>
      </c>
      <c r="E203" s="93" t="s">
        <v>972</v>
      </c>
      <c r="F203" s="80"/>
      <c r="G203" s="93" t="s">
        <v>687</v>
      </c>
      <c r="H203" s="93" t="s">
        <v>175</v>
      </c>
      <c r="I203" s="87">
        <v>340</v>
      </c>
      <c r="J203" s="89">
        <v>2233.5</v>
      </c>
      <c r="K203" s="80"/>
      <c r="L203" s="87">
        <v>37.545760000000001</v>
      </c>
      <c r="M203" s="88">
        <v>7.3959090247068065E-8</v>
      </c>
      <c r="N203" s="88">
        <f t="shared" si="4"/>
        <v>9.1312613297868828E-4</v>
      </c>
      <c r="O203" s="88">
        <f>L203/'סכום נכסי הקרן'!$C$42</f>
        <v>1.0295331265289905E-5</v>
      </c>
    </row>
    <row r="204" spans="2:15" s="134" customFormat="1">
      <c r="B204" s="86" t="s">
        <v>1011</v>
      </c>
      <c r="C204" s="80" t="s">
        <v>1012</v>
      </c>
      <c r="D204" s="93" t="s">
        <v>977</v>
      </c>
      <c r="E204" s="93" t="s">
        <v>972</v>
      </c>
      <c r="F204" s="80" t="s">
        <v>852</v>
      </c>
      <c r="G204" s="93" t="s">
        <v>201</v>
      </c>
      <c r="H204" s="93" t="s">
        <v>172</v>
      </c>
      <c r="I204" s="87">
        <v>2479</v>
      </c>
      <c r="J204" s="89">
        <v>853</v>
      </c>
      <c r="K204" s="80"/>
      <c r="L204" s="87">
        <v>74.306579999999997</v>
      </c>
      <c r="M204" s="88">
        <v>4.9820699743082753E-5</v>
      </c>
      <c r="N204" s="88">
        <f>L204/$L$11</f>
        <v>1.8071622481545594E-3</v>
      </c>
      <c r="O204" s="88">
        <f>L204/'סכום נכסי הקרן'!$C$42</f>
        <v>2.0375426047861745E-5</v>
      </c>
    </row>
    <row r="205" spans="2:15" s="134" customFormat="1">
      <c r="B205" s="86" t="s">
        <v>1174</v>
      </c>
      <c r="C205" s="80" t="s">
        <v>1175</v>
      </c>
      <c r="D205" s="93" t="s">
        <v>971</v>
      </c>
      <c r="E205" s="93" t="s">
        <v>972</v>
      </c>
      <c r="F205" s="80"/>
      <c r="G205" s="93" t="s">
        <v>1048</v>
      </c>
      <c r="H205" s="93" t="s">
        <v>172</v>
      </c>
      <c r="I205" s="87">
        <v>71</v>
      </c>
      <c r="J205" s="89">
        <v>19106</v>
      </c>
      <c r="K205" s="80"/>
      <c r="L205" s="87">
        <v>47.668320000000001</v>
      </c>
      <c r="M205" s="88">
        <v>2.8472996106225544E-7</v>
      </c>
      <c r="N205" s="88">
        <f t="shared" si="4"/>
        <v>1.1593103643977552E-3</v>
      </c>
      <c r="O205" s="88">
        <f>L205/'סכום נכסי הקרן'!$C$42</f>
        <v>1.3071013751215694E-5</v>
      </c>
    </row>
    <row r="206" spans="2:15" s="134" customFormat="1">
      <c r="B206" s="86" t="s">
        <v>1176</v>
      </c>
      <c r="C206" s="80" t="s">
        <v>1177</v>
      </c>
      <c r="D206" s="93" t="s">
        <v>28</v>
      </c>
      <c r="E206" s="93" t="s">
        <v>972</v>
      </c>
      <c r="F206" s="80"/>
      <c r="G206" s="93" t="s">
        <v>1031</v>
      </c>
      <c r="H206" s="93" t="s">
        <v>174</v>
      </c>
      <c r="I206" s="87">
        <v>98</v>
      </c>
      <c r="J206" s="89">
        <v>10374</v>
      </c>
      <c r="K206" s="80"/>
      <c r="L206" s="87">
        <v>44.008830000000003</v>
      </c>
      <c r="M206" s="88">
        <v>1.1529411764705882E-7</v>
      </c>
      <c r="N206" s="88">
        <f t="shared" si="4"/>
        <v>1.070310276175432E-3</v>
      </c>
      <c r="O206" s="88">
        <f>L206/'סכום נכסי הקרן'!$C$42</f>
        <v>1.2067553924806114E-5</v>
      </c>
    </row>
    <row r="207" spans="2:15" s="134" customFormat="1">
      <c r="B207" s="86" t="s">
        <v>1178</v>
      </c>
      <c r="C207" s="80" t="s">
        <v>1179</v>
      </c>
      <c r="D207" s="93" t="s">
        <v>971</v>
      </c>
      <c r="E207" s="93" t="s">
        <v>972</v>
      </c>
      <c r="F207" s="80"/>
      <c r="G207" s="93" t="s">
        <v>1037</v>
      </c>
      <c r="H207" s="93" t="s">
        <v>172</v>
      </c>
      <c r="I207" s="87">
        <v>83</v>
      </c>
      <c r="J207" s="89">
        <v>9683</v>
      </c>
      <c r="K207" s="87">
        <v>0.23854</v>
      </c>
      <c r="L207" s="87">
        <v>28.478619999999999</v>
      </c>
      <c r="M207" s="88">
        <v>9.1888261482728028E-7</v>
      </c>
      <c r="N207" s="88">
        <f t="shared" si="4"/>
        <v>6.9261008841396546E-4</v>
      </c>
      <c r="O207" s="88">
        <f>L207/'סכום נכסי הקרן'!$C$42</f>
        <v>7.8090529231079729E-6</v>
      </c>
    </row>
    <row r="208" spans="2:15" s="134" customFormat="1">
      <c r="B208" s="86" t="s">
        <v>1180</v>
      </c>
      <c r="C208" s="80" t="s">
        <v>1181</v>
      </c>
      <c r="D208" s="93" t="s">
        <v>971</v>
      </c>
      <c r="E208" s="93" t="s">
        <v>972</v>
      </c>
      <c r="F208" s="80"/>
      <c r="G208" s="93" t="s">
        <v>1107</v>
      </c>
      <c r="H208" s="93" t="s">
        <v>172</v>
      </c>
      <c r="I208" s="87">
        <v>263</v>
      </c>
      <c r="J208" s="89">
        <v>5728</v>
      </c>
      <c r="K208" s="80"/>
      <c r="L208" s="87">
        <v>52.937150000000003</v>
      </c>
      <c r="M208" s="88">
        <v>4.4731620845536043E-7</v>
      </c>
      <c r="N208" s="88">
        <f t="shared" si="4"/>
        <v>1.2874501693510203E-3</v>
      </c>
      <c r="O208" s="88">
        <f>L208/'סכום נכסי הקרן'!$C$42</f>
        <v>1.4515766773407745E-5</v>
      </c>
    </row>
    <row r="209" spans="2:15" s="134" customFormat="1">
      <c r="B209" s="86" t="s">
        <v>1182</v>
      </c>
      <c r="C209" s="80" t="s">
        <v>1183</v>
      </c>
      <c r="D209" s="93" t="s">
        <v>971</v>
      </c>
      <c r="E209" s="93" t="s">
        <v>972</v>
      </c>
      <c r="F209" s="80"/>
      <c r="G209" s="93" t="s">
        <v>1048</v>
      </c>
      <c r="H209" s="93" t="s">
        <v>172</v>
      </c>
      <c r="I209" s="87">
        <v>548</v>
      </c>
      <c r="J209" s="89">
        <v>3353</v>
      </c>
      <c r="K209" s="80"/>
      <c r="L209" s="87">
        <v>64.567790000000002</v>
      </c>
      <c r="M209" s="88">
        <v>7.2084690092494063E-7</v>
      </c>
      <c r="N209" s="88">
        <f t="shared" si="4"/>
        <v>1.5703114385666988E-3</v>
      </c>
      <c r="O209" s="88">
        <f>L209/'סכום נכסי הקרן'!$C$42</f>
        <v>1.7704976197516657E-5</v>
      </c>
    </row>
    <row r="210" spans="2:15" s="134" customFormat="1">
      <c r="B210" s="86" t="s">
        <v>1184</v>
      </c>
      <c r="C210" s="80" t="s">
        <v>1185</v>
      </c>
      <c r="D210" s="93" t="s">
        <v>28</v>
      </c>
      <c r="E210" s="93" t="s">
        <v>972</v>
      </c>
      <c r="F210" s="80"/>
      <c r="G210" s="93" t="s">
        <v>687</v>
      </c>
      <c r="H210" s="93" t="s">
        <v>174</v>
      </c>
      <c r="I210" s="87">
        <v>252</v>
      </c>
      <c r="J210" s="89">
        <v>4613</v>
      </c>
      <c r="K210" s="87">
        <v>0.67769000000000001</v>
      </c>
      <c r="L210" s="87">
        <v>50.997589999999995</v>
      </c>
      <c r="M210" s="88">
        <v>9.5678679211661231E-8</v>
      </c>
      <c r="N210" s="88">
        <f t="shared" si="4"/>
        <v>1.2402793856864961E-3</v>
      </c>
      <c r="O210" s="88">
        <f>L210/'סכום נכסי הקרן'!$C$42</f>
        <v>1.3983924756921575E-5</v>
      </c>
    </row>
    <row r="211" spans="2:15" s="134" customFormat="1">
      <c r="B211" s="86" t="s">
        <v>1186</v>
      </c>
      <c r="C211" s="80" t="s">
        <v>1187</v>
      </c>
      <c r="D211" s="93" t="s">
        <v>971</v>
      </c>
      <c r="E211" s="93" t="s">
        <v>972</v>
      </c>
      <c r="F211" s="80"/>
      <c r="G211" s="93" t="s">
        <v>1107</v>
      </c>
      <c r="H211" s="93" t="s">
        <v>172</v>
      </c>
      <c r="I211" s="87">
        <v>113</v>
      </c>
      <c r="J211" s="89">
        <v>6947</v>
      </c>
      <c r="K211" s="80"/>
      <c r="L211" s="87">
        <v>27.585290000000001</v>
      </c>
      <c r="M211" s="88">
        <v>3.9690826445795342E-7</v>
      </c>
      <c r="N211" s="88">
        <f t="shared" si="4"/>
        <v>6.7088398756066404E-4</v>
      </c>
      <c r="O211" s="88">
        <f>L211/'סכום נכסי הקרן'!$C$42</f>
        <v>7.5640950828825675E-6</v>
      </c>
    </row>
    <row r="212" spans="2:15" s="134" customFormat="1">
      <c r="B212" s="86" t="s">
        <v>1188</v>
      </c>
      <c r="C212" s="80" t="s">
        <v>1189</v>
      </c>
      <c r="D212" s="93" t="s">
        <v>971</v>
      </c>
      <c r="E212" s="93" t="s">
        <v>972</v>
      </c>
      <c r="F212" s="80"/>
      <c r="G212" s="93" t="s">
        <v>1065</v>
      </c>
      <c r="H212" s="93" t="s">
        <v>172</v>
      </c>
      <c r="I212" s="87">
        <v>363</v>
      </c>
      <c r="J212" s="89">
        <v>5050</v>
      </c>
      <c r="K212" s="87">
        <v>0.38267000000000001</v>
      </c>
      <c r="L212" s="87">
        <v>64.79956</v>
      </c>
      <c r="M212" s="88">
        <v>2.1988926656394906E-7</v>
      </c>
      <c r="N212" s="88">
        <f t="shared" si="4"/>
        <v>1.5759481667575908E-3</v>
      </c>
      <c r="O212" s="88">
        <f>L212/'סכום נכסי הקרן'!$C$42</f>
        <v>1.776852928386665E-5</v>
      </c>
    </row>
    <row r="213" spans="2:15" s="134" customFormat="1">
      <c r="B213" s="86" t="s">
        <v>1190</v>
      </c>
      <c r="C213" s="80" t="s">
        <v>1191</v>
      </c>
      <c r="D213" s="93" t="s">
        <v>28</v>
      </c>
      <c r="E213" s="93" t="s">
        <v>972</v>
      </c>
      <c r="F213" s="80"/>
      <c r="G213" s="93" t="s">
        <v>1031</v>
      </c>
      <c r="H213" s="93" t="s">
        <v>174</v>
      </c>
      <c r="I213" s="87">
        <v>227</v>
      </c>
      <c r="J213" s="89">
        <v>7990</v>
      </c>
      <c r="K213" s="80"/>
      <c r="L213" s="87">
        <v>78.512740000000008</v>
      </c>
      <c r="M213" s="88">
        <v>3.8349015873363831E-7</v>
      </c>
      <c r="N213" s="88">
        <f t="shared" si="4"/>
        <v>1.9094575436949786E-3</v>
      </c>
      <c r="O213" s="88">
        <f>L213/'סכום נכסי הקרן'!$C$42</f>
        <v>2.1528786921494663E-5</v>
      </c>
    </row>
    <row r="214" spans="2:15" s="134" customFormat="1">
      <c r="B214" s="86" t="s">
        <v>1192</v>
      </c>
      <c r="C214" s="80" t="s">
        <v>1193</v>
      </c>
      <c r="D214" s="93" t="s">
        <v>971</v>
      </c>
      <c r="E214" s="93" t="s">
        <v>972</v>
      </c>
      <c r="F214" s="80"/>
      <c r="G214" s="93" t="s">
        <v>974</v>
      </c>
      <c r="H214" s="93" t="s">
        <v>172</v>
      </c>
      <c r="I214" s="87">
        <v>273</v>
      </c>
      <c r="J214" s="89">
        <v>11962</v>
      </c>
      <c r="K214" s="80"/>
      <c r="L214" s="87">
        <v>114.75408999999999</v>
      </c>
      <c r="M214" s="88">
        <v>1.5144584365031331E-7</v>
      </c>
      <c r="N214" s="88">
        <f t="shared" si="4"/>
        <v>2.7908599651515469E-3</v>
      </c>
      <c r="O214" s="88">
        <f>L214/'סכום נכסי הקרן'!$C$42</f>
        <v>3.1466439102494972E-5</v>
      </c>
    </row>
    <row r="215" spans="2:15" s="134" customFormat="1">
      <c r="B215" s="86" t="s">
        <v>1194</v>
      </c>
      <c r="C215" s="80" t="s">
        <v>1195</v>
      </c>
      <c r="D215" s="93" t="s">
        <v>28</v>
      </c>
      <c r="E215" s="93" t="s">
        <v>972</v>
      </c>
      <c r="F215" s="80"/>
      <c r="G215" s="93" t="s">
        <v>660</v>
      </c>
      <c r="H215" s="93" t="s">
        <v>174</v>
      </c>
      <c r="I215" s="87">
        <v>25</v>
      </c>
      <c r="J215" s="89">
        <v>16160</v>
      </c>
      <c r="K215" s="80"/>
      <c r="L215" s="87">
        <v>17.488349999999997</v>
      </c>
      <c r="M215" s="88">
        <v>1.2123831162654313E-7</v>
      </c>
      <c r="N215" s="88">
        <f t="shared" si="4"/>
        <v>4.2532284358281304E-4</v>
      </c>
      <c r="O215" s="88">
        <f>L215/'סכום נכסי הקרן'!$C$42</f>
        <v>4.7954377946626385E-6</v>
      </c>
    </row>
    <row r="216" spans="2:15" s="134" customFormat="1">
      <c r="B216" s="86" t="s">
        <v>1196</v>
      </c>
      <c r="C216" s="80" t="s">
        <v>1197</v>
      </c>
      <c r="D216" s="93" t="s">
        <v>971</v>
      </c>
      <c r="E216" s="93" t="s">
        <v>972</v>
      </c>
      <c r="F216" s="80"/>
      <c r="G216" s="93" t="s">
        <v>1086</v>
      </c>
      <c r="H216" s="93" t="s">
        <v>172</v>
      </c>
      <c r="I216" s="87">
        <v>173</v>
      </c>
      <c r="J216" s="89">
        <v>8897</v>
      </c>
      <c r="K216" s="87">
        <v>0.31612000000000001</v>
      </c>
      <c r="L216" s="87">
        <v>54.402940000000001</v>
      </c>
      <c r="M216" s="88">
        <v>5.8630218782443541E-8</v>
      </c>
      <c r="N216" s="88">
        <f t="shared" si="4"/>
        <v>1.323098699423626E-3</v>
      </c>
      <c r="O216" s="88">
        <f>L216/'סכום נכסי הקרן'!$C$42</f>
        <v>1.4917697473847669E-5</v>
      </c>
    </row>
    <row r="217" spans="2:15" s="134" customFormat="1">
      <c r="B217" s="86" t="s">
        <v>1198</v>
      </c>
      <c r="C217" s="80" t="s">
        <v>1199</v>
      </c>
      <c r="D217" s="93" t="s">
        <v>971</v>
      </c>
      <c r="E217" s="93" t="s">
        <v>972</v>
      </c>
      <c r="F217" s="80"/>
      <c r="G217" s="93" t="s">
        <v>1065</v>
      </c>
      <c r="H217" s="93" t="s">
        <v>172</v>
      </c>
      <c r="I217" s="87">
        <v>1190</v>
      </c>
      <c r="J217" s="89">
        <v>5241</v>
      </c>
      <c r="K217" s="80"/>
      <c r="L217" s="87">
        <v>219.16079999999999</v>
      </c>
      <c r="M217" s="88">
        <v>2.4404785172805585E-7</v>
      </c>
      <c r="N217" s="88">
        <f t="shared" si="4"/>
        <v>5.3300679971457678E-3</v>
      </c>
      <c r="O217" s="88">
        <f>L217/'סכום נכסי הקרן'!$C$42</f>
        <v>6.0095548375261222E-5</v>
      </c>
    </row>
    <row r="218" spans="2:15" s="134" customFormat="1">
      <c r="B218" s="86" t="s">
        <v>1200</v>
      </c>
      <c r="C218" s="80" t="s">
        <v>1201</v>
      </c>
      <c r="D218" s="93" t="s">
        <v>132</v>
      </c>
      <c r="E218" s="93" t="s">
        <v>972</v>
      </c>
      <c r="F218" s="80"/>
      <c r="G218" s="93" t="s">
        <v>1062</v>
      </c>
      <c r="H218" s="93" t="s">
        <v>175</v>
      </c>
      <c r="I218" s="87">
        <v>464</v>
      </c>
      <c r="J218" s="89">
        <v>1132.5</v>
      </c>
      <c r="K218" s="80"/>
      <c r="L218" s="87">
        <v>25.980779999999999</v>
      </c>
      <c r="M218" s="88">
        <v>3.6652819815889503E-7</v>
      </c>
      <c r="N218" s="88">
        <f t="shared" si="4"/>
        <v>6.3186173813421385E-4</v>
      </c>
      <c r="O218" s="88">
        <f>L218/'סכום נכסי הקרן'!$C$42</f>
        <v>7.1241263096184142E-6</v>
      </c>
    </row>
    <row r="219" spans="2:15" s="134" customFormat="1">
      <c r="B219" s="86" t="s">
        <v>1202</v>
      </c>
      <c r="C219" s="80" t="s">
        <v>1203</v>
      </c>
      <c r="D219" s="93" t="s">
        <v>28</v>
      </c>
      <c r="E219" s="93" t="s">
        <v>972</v>
      </c>
      <c r="F219" s="80"/>
      <c r="G219" s="93" t="s">
        <v>1045</v>
      </c>
      <c r="H219" s="93" t="s">
        <v>174</v>
      </c>
      <c r="I219" s="87">
        <v>248</v>
      </c>
      <c r="J219" s="89">
        <v>4422</v>
      </c>
      <c r="K219" s="80"/>
      <c r="L219" s="87">
        <v>47.472050000000003</v>
      </c>
      <c r="M219" s="88">
        <v>1.0000824342141943E-6</v>
      </c>
      <c r="N219" s="88">
        <f t="shared" si="4"/>
        <v>1.1545370087346998E-3</v>
      </c>
      <c r="O219" s="88">
        <f>L219/'סכום נכסי הקרן'!$C$42</f>
        <v>1.3017195033271552E-5</v>
      </c>
    </row>
    <row r="220" spans="2:15" s="134" customFormat="1">
      <c r="B220" s="135"/>
      <c r="C220" s="135"/>
      <c r="D220" s="135"/>
    </row>
    <row r="221" spans="2:15" s="134" customFormat="1">
      <c r="B221" s="135"/>
      <c r="C221" s="135"/>
      <c r="D221" s="135"/>
    </row>
    <row r="222" spans="2:15" s="134" customFormat="1">
      <c r="B222" s="135"/>
      <c r="C222" s="135"/>
      <c r="D222" s="135"/>
    </row>
    <row r="223" spans="2:15" s="134" customFormat="1">
      <c r="B223" s="138" t="s">
        <v>263</v>
      </c>
      <c r="C223" s="135"/>
      <c r="D223" s="135"/>
    </row>
    <row r="224" spans="2:15" s="134" customFormat="1">
      <c r="B224" s="138" t="s">
        <v>121</v>
      </c>
      <c r="C224" s="135"/>
      <c r="D224" s="135"/>
    </row>
    <row r="225" spans="2:4" s="134" customFormat="1">
      <c r="B225" s="138" t="s">
        <v>246</v>
      </c>
      <c r="C225" s="135"/>
      <c r="D225" s="135"/>
    </row>
    <row r="226" spans="2:4" s="134" customFormat="1">
      <c r="B226" s="138" t="s">
        <v>254</v>
      </c>
      <c r="C226" s="135"/>
      <c r="D226" s="135"/>
    </row>
    <row r="227" spans="2:4" s="134" customFormat="1">
      <c r="B227" s="138" t="s">
        <v>260</v>
      </c>
      <c r="C227" s="135"/>
      <c r="D227" s="135"/>
    </row>
    <row r="228" spans="2:4" s="134" customFormat="1">
      <c r="B228" s="135"/>
      <c r="C228" s="135"/>
      <c r="D228" s="135"/>
    </row>
    <row r="229" spans="2:4" s="134" customFormat="1">
      <c r="B229" s="135"/>
      <c r="C229" s="135"/>
      <c r="D229" s="135"/>
    </row>
    <row r="230" spans="2:4" s="134" customFormat="1">
      <c r="B230" s="135"/>
      <c r="C230" s="135"/>
      <c r="D230" s="135"/>
    </row>
    <row r="231" spans="2:4" s="134" customFormat="1">
      <c r="B231" s="135"/>
      <c r="C231" s="135"/>
      <c r="D231" s="135"/>
    </row>
    <row r="232" spans="2:4" s="134" customFormat="1">
      <c r="B232" s="135"/>
      <c r="C232" s="135"/>
      <c r="D232" s="135"/>
    </row>
    <row r="233" spans="2:4" s="134" customFormat="1">
      <c r="B233" s="135"/>
      <c r="C233" s="135"/>
      <c r="D233" s="135"/>
    </row>
    <row r="234" spans="2:4" s="134" customFormat="1">
      <c r="B234" s="135"/>
      <c r="C234" s="135"/>
      <c r="D234" s="135"/>
    </row>
    <row r="235" spans="2:4" s="134" customFormat="1">
      <c r="B235" s="135"/>
      <c r="C235" s="135"/>
      <c r="D235" s="135"/>
    </row>
    <row r="236" spans="2:4" s="134" customFormat="1">
      <c r="B236" s="135"/>
      <c r="C236" s="135"/>
      <c r="D236" s="135"/>
    </row>
    <row r="237" spans="2:4" s="134" customFormat="1">
      <c r="B237" s="135"/>
      <c r="C237" s="135"/>
      <c r="D237" s="135"/>
    </row>
    <row r="238" spans="2:4" s="134" customFormat="1">
      <c r="B238" s="135"/>
      <c r="C238" s="135"/>
      <c r="D238" s="135"/>
    </row>
    <row r="239" spans="2:4" s="134" customFormat="1">
      <c r="B239" s="135"/>
      <c r="C239" s="135"/>
      <c r="D239" s="135"/>
    </row>
    <row r="240" spans="2:4" s="134" customFormat="1">
      <c r="B240" s="135"/>
      <c r="C240" s="135"/>
      <c r="D240" s="135"/>
    </row>
    <row r="241" spans="2:4" s="134" customFormat="1">
      <c r="B241" s="135"/>
      <c r="C241" s="135"/>
      <c r="D241" s="135"/>
    </row>
    <row r="242" spans="2:4" s="134" customFormat="1">
      <c r="B242" s="135"/>
      <c r="C242" s="135"/>
      <c r="D242" s="135"/>
    </row>
    <row r="243" spans="2:4" s="134" customFormat="1">
      <c r="B243" s="135"/>
      <c r="C243" s="135"/>
      <c r="D243" s="135"/>
    </row>
    <row r="244" spans="2:4" s="134" customFormat="1">
      <c r="B244" s="135"/>
      <c r="C244" s="135"/>
      <c r="D244" s="135"/>
    </row>
    <row r="245" spans="2:4" s="134" customFormat="1">
      <c r="B245" s="135"/>
      <c r="C245" s="135"/>
      <c r="D245" s="135"/>
    </row>
    <row r="246" spans="2:4" s="134" customFormat="1">
      <c r="B246" s="135"/>
      <c r="C246" s="135"/>
      <c r="D246" s="135"/>
    </row>
    <row r="247" spans="2:4" s="134" customFormat="1">
      <c r="B247" s="135"/>
      <c r="C247" s="135"/>
      <c r="D247" s="135"/>
    </row>
    <row r="248" spans="2:4" s="134" customFormat="1">
      <c r="B248" s="135"/>
      <c r="C248" s="135"/>
      <c r="D248" s="135"/>
    </row>
    <row r="249" spans="2:4" s="134" customFormat="1">
      <c r="B249" s="135"/>
      <c r="C249" s="135"/>
      <c r="D249" s="135"/>
    </row>
    <row r="250" spans="2:4" s="134" customFormat="1">
      <c r="B250" s="135"/>
      <c r="C250" s="135"/>
      <c r="D250" s="135"/>
    </row>
    <row r="251" spans="2:4" s="134" customFormat="1">
      <c r="B251" s="135"/>
      <c r="C251" s="135"/>
      <c r="D251" s="135"/>
    </row>
    <row r="252" spans="2:4" s="134" customFormat="1">
      <c r="B252" s="135"/>
      <c r="C252" s="135"/>
      <c r="D252" s="135"/>
    </row>
    <row r="253" spans="2:4" s="134" customFormat="1">
      <c r="B253" s="135"/>
      <c r="C253" s="135"/>
      <c r="D253" s="135"/>
    </row>
    <row r="254" spans="2:4" s="134" customFormat="1">
      <c r="B254" s="135"/>
      <c r="C254" s="135"/>
      <c r="D254" s="135"/>
    </row>
    <row r="255" spans="2:4" s="134" customFormat="1">
      <c r="B255" s="135"/>
      <c r="C255" s="135"/>
      <c r="D255" s="135"/>
    </row>
    <row r="256" spans="2:4" s="134" customFormat="1">
      <c r="B256" s="135"/>
      <c r="C256" s="135"/>
      <c r="D256" s="135"/>
    </row>
    <row r="257" spans="2:4" s="134" customFormat="1">
      <c r="B257" s="135"/>
      <c r="C257" s="135"/>
      <c r="D257" s="135"/>
    </row>
    <row r="258" spans="2:4" s="134" customFormat="1">
      <c r="B258" s="135"/>
      <c r="C258" s="135"/>
      <c r="D258" s="135"/>
    </row>
    <row r="259" spans="2:4" s="134" customFormat="1">
      <c r="B259" s="135"/>
      <c r="C259" s="135"/>
      <c r="D259" s="135"/>
    </row>
    <row r="260" spans="2:4" s="134" customFormat="1">
      <c r="B260" s="135"/>
      <c r="C260" s="135"/>
      <c r="D260" s="135"/>
    </row>
    <row r="261" spans="2:4" s="134" customFormat="1">
      <c r="B261" s="135"/>
      <c r="C261" s="135"/>
      <c r="D261" s="135"/>
    </row>
    <row r="262" spans="2:4" s="134" customFormat="1">
      <c r="B262" s="135"/>
      <c r="C262" s="135"/>
      <c r="D262" s="135"/>
    </row>
    <row r="263" spans="2:4" s="134" customFormat="1">
      <c r="B263" s="135"/>
      <c r="C263" s="135"/>
      <c r="D263" s="135"/>
    </row>
    <row r="264" spans="2:4" s="134" customFormat="1">
      <c r="B264" s="135"/>
      <c r="C264" s="135"/>
      <c r="D264" s="135"/>
    </row>
    <row r="265" spans="2:4" s="134" customFormat="1">
      <c r="B265" s="135"/>
      <c r="C265" s="135"/>
      <c r="D265" s="135"/>
    </row>
    <row r="266" spans="2:4" s="134" customFormat="1">
      <c r="B266" s="135"/>
      <c r="C266" s="135"/>
      <c r="D266" s="135"/>
    </row>
    <row r="267" spans="2:4" s="134" customFormat="1">
      <c r="B267" s="135"/>
      <c r="C267" s="135"/>
      <c r="D267" s="135"/>
    </row>
    <row r="268" spans="2:4" s="134" customFormat="1">
      <c r="B268" s="135"/>
      <c r="C268" s="135"/>
      <c r="D268" s="135"/>
    </row>
    <row r="269" spans="2:4" s="134" customFormat="1">
      <c r="B269" s="135"/>
      <c r="C269" s="135"/>
      <c r="D269" s="135"/>
    </row>
    <row r="270" spans="2:4" s="134" customFormat="1">
      <c r="B270" s="135"/>
      <c r="C270" s="135"/>
      <c r="D270" s="135"/>
    </row>
    <row r="271" spans="2:4" s="134" customFormat="1">
      <c r="B271" s="135"/>
      <c r="C271" s="135"/>
      <c r="D271" s="135"/>
    </row>
    <row r="272" spans="2:4" s="134" customFormat="1">
      <c r="B272" s="135"/>
      <c r="C272" s="135"/>
      <c r="D272" s="135"/>
    </row>
    <row r="273" spans="2:4" s="134" customFormat="1">
      <c r="B273" s="140"/>
      <c r="C273" s="135"/>
      <c r="D273" s="135"/>
    </row>
    <row r="274" spans="2:4" s="134" customFormat="1">
      <c r="B274" s="140"/>
      <c r="C274" s="135"/>
      <c r="D274" s="135"/>
    </row>
    <row r="275" spans="2:4" s="134" customFormat="1">
      <c r="B275" s="137"/>
      <c r="C275" s="135"/>
      <c r="D275" s="135"/>
    </row>
    <row r="276" spans="2:4" s="134" customFormat="1">
      <c r="B276" s="135"/>
      <c r="C276" s="135"/>
      <c r="D276" s="135"/>
    </row>
    <row r="277" spans="2:4" s="134" customFormat="1">
      <c r="B277" s="135"/>
      <c r="C277" s="135"/>
      <c r="D277" s="135"/>
    </row>
    <row r="278" spans="2:4" s="134" customFormat="1">
      <c r="B278" s="135"/>
      <c r="C278" s="135"/>
      <c r="D278" s="135"/>
    </row>
    <row r="279" spans="2:4" s="134" customFormat="1">
      <c r="B279" s="135"/>
      <c r="C279" s="135"/>
      <c r="D279" s="135"/>
    </row>
    <row r="280" spans="2:4" s="134" customFormat="1">
      <c r="B280" s="135"/>
      <c r="C280" s="135"/>
      <c r="D280" s="135"/>
    </row>
    <row r="281" spans="2:4" s="134" customFormat="1">
      <c r="B281" s="135"/>
      <c r="C281" s="135"/>
      <c r="D281" s="135"/>
    </row>
    <row r="282" spans="2:4" s="134" customFormat="1">
      <c r="B282" s="135"/>
      <c r="C282" s="135"/>
      <c r="D282" s="135"/>
    </row>
    <row r="283" spans="2:4" s="134" customFormat="1">
      <c r="B283" s="135"/>
      <c r="C283" s="135"/>
      <c r="D283" s="135"/>
    </row>
    <row r="284" spans="2:4" s="134" customFormat="1">
      <c r="B284" s="135"/>
      <c r="C284" s="135"/>
      <c r="D284" s="135"/>
    </row>
    <row r="285" spans="2:4" s="134" customFormat="1">
      <c r="B285" s="135"/>
      <c r="C285" s="135"/>
      <c r="D285" s="135"/>
    </row>
    <row r="286" spans="2:4" s="134" customFormat="1">
      <c r="B286" s="135"/>
      <c r="C286" s="135"/>
      <c r="D286" s="135"/>
    </row>
    <row r="287" spans="2:4" s="134" customFormat="1">
      <c r="B287" s="135"/>
      <c r="C287" s="135"/>
      <c r="D287" s="135"/>
    </row>
    <row r="288" spans="2:4" s="134" customFormat="1">
      <c r="B288" s="135"/>
      <c r="C288" s="135"/>
      <c r="D288" s="135"/>
    </row>
    <row r="289" spans="2:4" s="134" customFormat="1">
      <c r="B289" s="135"/>
      <c r="C289" s="135"/>
      <c r="D289" s="135"/>
    </row>
    <row r="290" spans="2:4" s="134" customFormat="1">
      <c r="B290" s="135"/>
      <c r="C290" s="135"/>
      <c r="D290" s="135"/>
    </row>
    <row r="291" spans="2:4" s="134" customFormat="1">
      <c r="B291" s="135"/>
      <c r="C291" s="135"/>
      <c r="D291" s="135"/>
    </row>
    <row r="292" spans="2:4" s="134" customFormat="1">
      <c r="B292" s="135"/>
      <c r="C292" s="135"/>
      <c r="D292" s="135"/>
    </row>
    <row r="293" spans="2:4" s="134" customFormat="1">
      <c r="B293" s="135"/>
      <c r="C293" s="135"/>
      <c r="D293" s="135"/>
    </row>
    <row r="294" spans="2:4" s="134" customFormat="1">
      <c r="B294" s="140"/>
      <c r="C294" s="135"/>
      <c r="D294" s="135"/>
    </row>
    <row r="295" spans="2:4" s="134" customFormat="1">
      <c r="B295" s="140"/>
      <c r="C295" s="135"/>
      <c r="D295" s="135"/>
    </row>
    <row r="296" spans="2:4" s="134" customFormat="1">
      <c r="B296" s="137"/>
      <c r="C296" s="135"/>
      <c r="D296" s="135"/>
    </row>
    <row r="297" spans="2:4" s="134" customFormat="1">
      <c r="B297" s="135"/>
      <c r="C297" s="135"/>
      <c r="D297" s="135"/>
    </row>
    <row r="298" spans="2:4" s="134" customFormat="1">
      <c r="B298" s="135"/>
      <c r="C298" s="135"/>
      <c r="D298" s="135"/>
    </row>
    <row r="299" spans="2:4" s="134" customFormat="1">
      <c r="B299" s="135"/>
      <c r="C299" s="135"/>
      <c r="D299" s="135"/>
    </row>
    <row r="300" spans="2:4" s="134" customFormat="1">
      <c r="B300" s="135"/>
      <c r="C300" s="135"/>
      <c r="D300" s="135"/>
    </row>
    <row r="301" spans="2:4" s="134" customFormat="1">
      <c r="B301" s="135"/>
      <c r="C301" s="135"/>
      <c r="D301" s="135"/>
    </row>
    <row r="302" spans="2:4" s="134" customFormat="1">
      <c r="B302" s="135"/>
      <c r="C302" s="135"/>
      <c r="D302" s="135"/>
    </row>
    <row r="303" spans="2:4" s="134" customFormat="1">
      <c r="B303" s="135"/>
      <c r="C303" s="135"/>
      <c r="D303" s="135"/>
    </row>
    <row r="304" spans="2:4" s="134" customFormat="1">
      <c r="B304" s="135"/>
      <c r="C304" s="135"/>
      <c r="D304" s="135"/>
    </row>
    <row r="305" spans="2:4" s="134" customFormat="1">
      <c r="B305" s="135"/>
      <c r="C305" s="135"/>
      <c r="D305" s="135"/>
    </row>
    <row r="306" spans="2:4" s="134" customFormat="1">
      <c r="B306" s="135"/>
      <c r="C306" s="135"/>
      <c r="D306" s="135"/>
    </row>
    <row r="307" spans="2:4" s="134" customFormat="1">
      <c r="B307" s="135"/>
      <c r="C307" s="135"/>
      <c r="D307" s="135"/>
    </row>
    <row r="308" spans="2:4" s="134" customFormat="1">
      <c r="B308" s="135"/>
      <c r="C308" s="135"/>
      <c r="D308" s="135"/>
    </row>
    <row r="309" spans="2:4" s="134" customFormat="1">
      <c r="B309" s="135"/>
      <c r="C309" s="135"/>
      <c r="D309" s="135"/>
    </row>
    <row r="310" spans="2:4" s="134" customFormat="1">
      <c r="B310" s="135"/>
      <c r="C310" s="135"/>
      <c r="D310" s="135"/>
    </row>
    <row r="311" spans="2:4" s="134" customFormat="1">
      <c r="B311" s="135"/>
      <c r="C311" s="135"/>
      <c r="D311" s="135"/>
    </row>
    <row r="312" spans="2:4" s="134" customFormat="1">
      <c r="B312" s="135"/>
      <c r="C312" s="135"/>
      <c r="D312" s="135"/>
    </row>
    <row r="313" spans="2:4" s="134" customFormat="1">
      <c r="B313" s="135"/>
      <c r="C313" s="135"/>
      <c r="D313" s="135"/>
    </row>
    <row r="314" spans="2:4" s="134" customFormat="1">
      <c r="B314" s="135"/>
      <c r="C314" s="135"/>
      <c r="D314" s="135"/>
    </row>
    <row r="315" spans="2:4" s="134" customFormat="1">
      <c r="B315" s="135"/>
      <c r="C315" s="135"/>
      <c r="D315" s="135"/>
    </row>
    <row r="316" spans="2:4" s="134" customFormat="1">
      <c r="B316" s="135"/>
      <c r="C316" s="135"/>
      <c r="D316" s="135"/>
    </row>
    <row r="317" spans="2:4" s="134" customFormat="1">
      <c r="B317" s="135"/>
      <c r="C317" s="135"/>
      <c r="D317" s="135"/>
    </row>
    <row r="318" spans="2:4" s="134" customFormat="1">
      <c r="B318" s="135"/>
      <c r="C318" s="135"/>
      <c r="D318" s="135"/>
    </row>
    <row r="319" spans="2:4" s="134" customFormat="1">
      <c r="B319" s="135"/>
      <c r="C319" s="135"/>
      <c r="D319" s="135"/>
    </row>
    <row r="320" spans="2:4" s="134" customFormat="1">
      <c r="B320" s="135"/>
      <c r="C320" s="135"/>
      <c r="D320" s="135"/>
    </row>
    <row r="321" spans="2:4" s="134" customFormat="1">
      <c r="B321" s="135"/>
      <c r="C321" s="135"/>
      <c r="D321" s="135"/>
    </row>
    <row r="322" spans="2:4" s="134" customFormat="1">
      <c r="B322" s="135"/>
      <c r="C322" s="135"/>
      <c r="D322" s="135"/>
    </row>
    <row r="323" spans="2:4" s="134" customFormat="1">
      <c r="B323" s="135"/>
      <c r="C323" s="135"/>
      <c r="D323" s="135"/>
    </row>
    <row r="324" spans="2:4" s="134" customFormat="1">
      <c r="B324" s="135"/>
      <c r="C324" s="135"/>
      <c r="D324" s="135"/>
    </row>
    <row r="325" spans="2:4" s="134" customFormat="1">
      <c r="B325" s="135"/>
      <c r="C325" s="135"/>
      <c r="D325" s="135"/>
    </row>
    <row r="326" spans="2:4" s="134" customFormat="1">
      <c r="B326" s="135"/>
      <c r="C326" s="135"/>
      <c r="D326" s="135"/>
    </row>
    <row r="327" spans="2:4" s="134" customFormat="1">
      <c r="B327" s="135"/>
      <c r="C327" s="135"/>
      <c r="D327" s="135"/>
    </row>
    <row r="328" spans="2:4" s="134" customFormat="1">
      <c r="B328" s="135"/>
      <c r="C328" s="135"/>
      <c r="D328" s="135"/>
    </row>
    <row r="329" spans="2:4" s="134" customFormat="1">
      <c r="B329" s="135"/>
      <c r="C329" s="135"/>
      <c r="D329" s="135"/>
    </row>
    <row r="330" spans="2:4" s="134" customFormat="1">
      <c r="B330" s="135"/>
      <c r="C330" s="135"/>
      <c r="D330" s="135"/>
    </row>
    <row r="331" spans="2:4" s="134" customFormat="1">
      <c r="B331" s="135"/>
      <c r="C331" s="135"/>
      <c r="D331" s="135"/>
    </row>
    <row r="332" spans="2:4" s="134" customFormat="1">
      <c r="B332" s="135"/>
      <c r="C332" s="135"/>
      <c r="D332" s="135"/>
    </row>
    <row r="333" spans="2:4" s="134" customFormat="1">
      <c r="B333" s="135"/>
      <c r="C333" s="135"/>
      <c r="D333" s="135"/>
    </row>
    <row r="334" spans="2:4" s="134" customFormat="1">
      <c r="B334" s="135"/>
      <c r="C334" s="135"/>
      <c r="D334" s="135"/>
    </row>
    <row r="335" spans="2:4" s="134" customFormat="1">
      <c r="B335" s="135"/>
      <c r="C335" s="135"/>
      <c r="D335" s="135"/>
    </row>
    <row r="336" spans="2:4" s="134" customFormat="1">
      <c r="B336" s="135"/>
      <c r="C336" s="135"/>
      <c r="D336" s="135"/>
    </row>
    <row r="337" spans="2:4" s="134" customFormat="1">
      <c r="B337" s="135"/>
      <c r="C337" s="135"/>
      <c r="D337" s="135"/>
    </row>
    <row r="338" spans="2:4" s="134" customFormat="1">
      <c r="B338" s="135"/>
      <c r="C338" s="135"/>
      <c r="D338" s="135"/>
    </row>
    <row r="339" spans="2:4" s="134" customFormat="1">
      <c r="B339" s="135"/>
      <c r="C339" s="135"/>
      <c r="D339" s="135"/>
    </row>
    <row r="340" spans="2:4" s="134" customFormat="1">
      <c r="B340" s="135"/>
      <c r="C340" s="135"/>
      <c r="D340" s="135"/>
    </row>
    <row r="341" spans="2:4" s="134" customFormat="1">
      <c r="B341" s="135"/>
      <c r="C341" s="135"/>
      <c r="D341" s="135"/>
    </row>
    <row r="342" spans="2:4" s="134" customFormat="1">
      <c r="B342" s="135"/>
      <c r="C342" s="135"/>
      <c r="D342" s="135"/>
    </row>
    <row r="343" spans="2:4" s="134" customFormat="1">
      <c r="B343" s="135"/>
      <c r="C343" s="135"/>
      <c r="D343" s="135"/>
    </row>
    <row r="344" spans="2:4" s="134" customFormat="1">
      <c r="B344" s="135"/>
      <c r="C344" s="135"/>
      <c r="D344" s="135"/>
    </row>
    <row r="345" spans="2:4" s="134" customFormat="1">
      <c r="B345" s="135"/>
      <c r="C345" s="135"/>
      <c r="D345" s="135"/>
    </row>
    <row r="346" spans="2:4" s="134" customFormat="1">
      <c r="B346" s="135"/>
      <c r="C346" s="135"/>
      <c r="D346" s="135"/>
    </row>
    <row r="347" spans="2:4" s="134" customFormat="1">
      <c r="B347" s="135"/>
      <c r="C347" s="135"/>
      <c r="D347" s="135"/>
    </row>
    <row r="348" spans="2:4" s="134" customFormat="1">
      <c r="B348" s="135"/>
      <c r="C348" s="135"/>
      <c r="D348" s="135"/>
    </row>
    <row r="349" spans="2:4" s="134" customFormat="1">
      <c r="B349" s="135"/>
      <c r="C349" s="135"/>
      <c r="D349" s="135"/>
    </row>
    <row r="350" spans="2:4" s="134" customFormat="1">
      <c r="B350" s="135"/>
      <c r="C350" s="135"/>
      <c r="D350" s="135"/>
    </row>
    <row r="351" spans="2:4" s="134" customFormat="1">
      <c r="B351" s="135"/>
      <c r="C351" s="135"/>
      <c r="D351" s="135"/>
    </row>
    <row r="352" spans="2:4" s="134" customFormat="1">
      <c r="B352" s="135"/>
      <c r="C352" s="135"/>
      <c r="D352" s="135"/>
    </row>
    <row r="353" spans="2:7" s="134" customFormat="1">
      <c r="B353" s="135"/>
      <c r="C353" s="135"/>
      <c r="D353" s="135"/>
    </row>
    <row r="354" spans="2:7" s="134" customFormat="1">
      <c r="B354" s="135"/>
      <c r="C354" s="135"/>
      <c r="D354" s="135"/>
    </row>
    <row r="355" spans="2:7" s="134" customFormat="1">
      <c r="B355" s="135"/>
      <c r="C355" s="135"/>
      <c r="D355" s="135"/>
    </row>
    <row r="356" spans="2:7" s="134" customFormat="1">
      <c r="B356" s="135"/>
      <c r="C356" s="135"/>
      <c r="D356" s="135"/>
    </row>
    <row r="357" spans="2:7" s="134" customFormat="1">
      <c r="B357" s="135"/>
      <c r="C357" s="135"/>
      <c r="D357" s="135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3"/>
      <c r="E361" s="1"/>
      <c r="F361" s="1"/>
      <c r="G361" s="1"/>
    </row>
    <row r="362" spans="2:7">
      <c r="B362" s="43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6" type="noConversion"/>
  <dataValidations count="4">
    <dataValidation allowBlank="1" showInputMessage="1" showErrorMessage="1" sqref="A1 B34 K9 B36:I36 B225 B227"/>
    <dataValidation type="list" allowBlank="1" showInputMessage="1" showErrorMessage="1" sqref="E12:E35 E37:E128 E129 E130:E357">
      <formula1>$BF$6:$BF$23</formula1>
    </dataValidation>
    <dataValidation type="list" allowBlank="1" showInputMessage="1" showErrorMessage="1" sqref="H12:H35 H37:H128 H129 H130:H357">
      <formula1>$BJ$6:$BJ$19</formula1>
    </dataValidation>
    <dataValidation type="list" allowBlank="1" showInputMessage="1" showErrorMessage="1" sqref="G12:G35 G37:G128 G129 G130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>
      <pane ySplit="10" topLeftCell="A11" activePane="bottomLeft" state="frozen"/>
      <selection pane="bottomLeft" activeCell="C17" sqref="C17"/>
    </sheetView>
  </sheetViews>
  <sheetFormatPr defaultColWidth="9.140625" defaultRowHeight="18"/>
  <cols>
    <col min="1" max="1" width="6.28515625" style="1" customWidth="1"/>
    <col min="2" max="2" width="47.140625" style="2" bestFit="1" customWidth="1"/>
    <col min="3" max="3" width="41.710937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0.140625" style="1" bestFit="1" customWidth="1"/>
    <col min="9" max="9" width="10.7109375" style="1" bestFit="1" customWidth="1"/>
    <col min="10" max="10" width="8.28515625" style="1" bestFit="1" customWidth="1"/>
    <col min="11" max="11" width="10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6" t="s">
        <v>188</v>
      </c>
      <c r="C1" s="78" t="s" vm="1">
        <v>264</v>
      </c>
    </row>
    <row r="2" spans="2:63">
      <c r="B2" s="56" t="s">
        <v>187</v>
      </c>
      <c r="C2" s="78" t="s">
        <v>265</v>
      </c>
    </row>
    <row r="3" spans="2:63">
      <c r="B3" s="56" t="s">
        <v>189</v>
      </c>
      <c r="C3" s="78" t="s">
        <v>266</v>
      </c>
    </row>
    <row r="4" spans="2:63">
      <c r="B4" s="56" t="s">
        <v>190</v>
      </c>
      <c r="C4" s="78">
        <v>2207</v>
      </c>
    </row>
    <row r="6" spans="2:63" ht="26.25" customHeight="1">
      <c r="B6" s="211" t="s">
        <v>218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3"/>
      <c r="BK6" s="3"/>
    </row>
    <row r="7" spans="2:63" ht="26.25" customHeight="1">
      <c r="B7" s="211" t="s">
        <v>99</v>
      </c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3"/>
      <c r="BH7" s="3"/>
      <c r="BK7" s="3"/>
    </row>
    <row r="8" spans="2:63" s="3" customFormat="1" ht="74.25" customHeight="1">
      <c r="B8" s="22" t="s">
        <v>124</v>
      </c>
      <c r="C8" s="30" t="s">
        <v>48</v>
      </c>
      <c r="D8" s="30" t="s">
        <v>128</v>
      </c>
      <c r="E8" s="30" t="s">
        <v>126</v>
      </c>
      <c r="F8" s="30" t="s">
        <v>68</v>
      </c>
      <c r="G8" s="30" t="s">
        <v>110</v>
      </c>
      <c r="H8" s="30" t="s">
        <v>248</v>
      </c>
      <c r="I8" s="30" t="s">
        <v>247</v>
      </c>
      <c r="J8" s="30" t="s">
        <v>262</v>
      </c>
      <c r="K8" s="30" t="s">
        <v>65</v>
      </c>
      <c r="L8" s="30" t="s">
        <v>62</v>
      </c>
      <c r="M8" s="30" t="s">
        <v>191</v>
      </c>
      <c r="N8" s="14" t="s">
        <v>193</v>
      </c>
      <c r="O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32" t="s">
        <v>255</v>
      </c>
      <c r="I9" s="32"/>
      <c r="J9" s="16" t="s">
        <v>251</v>
      </c>
      <c r="K9" s="32" t="s">
        <v>251</v>
      </c>
      <c r="L9" s="32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5"/>
      <c r="BH10" s="1"/>
      <c r="BI10" s="3"/>
      <c r="BK10" s="1"/>
    </row>
    <row r="11" spans="2:63" s="133" customFormat="1" ht="18" customHeight="1">
      <c r="B11" s="97" t="s">
        <v>31</v>
      </c>
      <c r="C11" s="98"/>
      <c r="D11" s="98"/>
      <c r="E11" s="98"/>
      <c r="F11" s="98"/>
      <c r="G11" s="98"/>
      <c r="H11" s="100"/>
      <c r="I11" s="102"/>
      <c r="J11" s="100">
        <f>J16</f>
        <v>4.24</v>
      </c>
      <c r="K11" s="100">
        <v>21574.888650000205</v>
      </c>
      <c r="L11" s="98"/>
      <c r="M11" s="103">
        <v>1</v>
      </c>
      <c r="N11" s="103">
        <f>K11/'סכום נכסי הקרן'!$C$42</f>
        <v>5.9159975897010858E-3</v>
      </c>
      <c r="O11" s="136"/>
      <c r="BH11" s="134"/>
      <c r="BI11" s="137"/>
      <c r="BK11" s="134"/>
    </row>
    <row r="12" spans="2:63" s="134" customFormat="1" ht="20.25">
      <c r="B12" s="81" t="s">
        <v>242</v>
      </c>
      <c r="C12" s="82"/>
      <c r="D12" s="82"/>
      <c r="E12" s="82"/>
      <c r="F12" s="82"/>
      <c r="G12" s="82"/>
      <c r="H12" s="90"/>
      <c r="I12" s="92"/>
      <c r="J12" s="82"/>
      <c r="K12" s="90">
        <v>214.02779999999998</v>
      </c>
      <c r="L12" s="82"/>
      <c r="M12" s="91">
        <v>9.9202273287282046E-3</v>
      </c>
      <c r="N12" s="91">
        <f>K12/'סכום נכסי הקרן'!$C$42</f>
        <v>5.8688040966042893E-5</v>
      </c>
      <c r="BI12" s="133"/>
    </row>
    <row r="13" spans="2:63" s="134" customFormat="1">
      <c r="B13" s="99" t="s">
        <v>70</v>
      </c>
      <c r="C13" s="82"/>
      <c r="D13" s="82"/>
      <c r="E13" s="82"/>
      <c r="F13" s="82"/>
      <c r="G13" s="82"/>
      <c r="H13" s="90"/>
      <c r="I13" s="92"/>
      <c r="J13" s="82"/>
      <c r="K13" s="90">
        <v>214.02779999999998</v>
      </c>
      <c r="L13" s="82"/>
      <c r="M13" s="91">
        <v>9.9202273287282046E-3</v>
      </c>
      <c r="N13" s="91">
        <f>K13/'סכום נכסי הקרן'!$C$42</f>
        <v>5.8688040966042893E-5</v>
      </c>
    </row>
    <row r="14" spans="2:63" s="134" customFormat="1">
      <c r="B14" s="86" t="s">
        <v>1204</v>
      </c>
      <c r="C14" s="80" t="s">
        <v>1205</v>
      </c>
      <c r="D14" s="93" t="s">
        <v>129</v>
      </c>
      <c r="E14" s="80" t="s">
        <v>1206</v>
      </c>
      <c r="F14" s="93" t="s">
        <v>1207</v>
      </c>
      <c r="G14" s="93" t="s">
        <v>173</v>
      </c>
      <c r="H14" s="87">
        <v>11670</v>
      </c>
      <c r="I14" s="89">
        <v>1834</v>
      </c>
      <c r="J14" s="80"/>
      <c r="K14" s="87">
        <v>214.02779999999998</v>
      </c>
      <c r="L14" s="88">
        <v>1.6344537815126051E-4</v>
      </c>
      <c r="M14" s="88">
        <v>9.9202273287282046E-3</v>
      </c>
      <c r="N14" s="88">
        <f>K14/'סכום נכסי הקרן'!$C$42</f>
        <v>5.8688040966042893E-5</v>
      </c>
    </row>
    <row r="15" spans="2:63" s="134" customFormat="1">
      <c r="B15" s="83"/>
      <c r="C15" s="80"/>
      <c r="D15" s="80"/>
      <c r="E15" s="80"/>
      <c r="F15" s="80"/>
      <c r="G15" s="80"/>
      <c r="H15" s="87"/>
      <c r="I15" s="89"/>
      <c r="J15" s="80"/>
      <c r="K15" s="80"/>
      <c r="L15" s="80"/>
      <c r="M15" s="88"/>
      <c r="N15" s="80"/>
    </row>
    <row r="16" spans="2:63" s="134" customFormat="1" ht="20.25">
      <c r="B16" s="81" t="s">
        <v>241</v>
      </c>
      <c r="C16" s="82"/>
      <c r="D16" s="82"/>
      <c r="E16" s="82"/>
      <c r="F16" s="82"/>
      <c r="G16" s="82"/>
      <c r="H16" s="90"/>
      <c r="I16" s="92"/>
      <c r="J16" s="90">
        <f>J17</f>
        <v>4.24</v>
      </c>
      <c r="K16" s="90">
        <v>21360.86085000019</v>
      </c>
      <c r="L16" s="82"/>
      <c r="M16" s="91">
        <v>0.99007977267127112</v>
      </c>
      <c r="N16" s="91">
        <f>K16/'סכום נכסי הקרן'!$C$42</f>
        <v>5.857309548735039E-3</v>
      </c>
      <c r="BH16" s="133"/>
    </row>
    <row r="17" spans="2:14" s="134" customFormat="1">
      <c r="B17" s="99" t="s">
        <v>71</v>
      </c>
      <c r="C17" s="82"/>
      <c r="D17" s="82"/>
      <c r="E17" s="82"/>
      <c r="F17" s="82"/>
      <c r="G17" s="82"/>
      <c r="H17" s="90"/>
      <c r="I17" s="92"/>
      <c r="J17" s="90">
        <f>J65</f>
        <v>4.24</v>
      </c>
      <c r="K17" s="90">
        <v>21360.86085000019</v>
      </c>
      <c r="L17" s="82"/>
      <c r="M17" s="91">
        <v>0.99007977267127112</v>
      </c>
      <c r="N17" s="91">
        <f>K17/'סכום נכסי הקרן'!$C$42</f>
        <v>5.857309548735039E-3</v>
      </c>
    </row>
    <row r="18" spans="2:14" s="134" customFormat="1">
      <c r="B18" s="86" t="s">
        <v>1208</v>
      </c>
      <c r="C18" s="80" t="s">
        <v>1209</v>
      </c>
      <c r="D18" s="93" t="s">
        <v>28</v>
      </c>
      <c r="E18" s="80"/>
      <c r="F18" s="93" t="s">
        <v>1207</v>
      </c>
      <c r="G18" s="93" t="s">
        <v>172</v>
      </c>
      <c r="H18" s="87">
        <v>3063.0000000000005</v>
      </c>
      <c r="I18" s="89">
        <v>3558</v>
      </c>
      <c r="J18" s="80"/>
      <c r="K18" s="87">
        <v>382.96113000010007</v>
      </c>
      <c r="L18" s="88">
        <v>1.4816923199867187E-4</v>
      </c>
      <c r="M18" s="88">
        <v>1.7750317798284277E-2</v>
      </c>
      <c r="N18" s="88">
        <f>K18/'סכום נכסי הקרן'!$C$42</f>
        <v>1.0501083731107807E-4</v>
      </c>
    </row>
    <row r="19" spans="2:14" s="134" customFormat="1">
      <c r="B19" s="86" t="s">
        <v>1210</v>
      </c>
      <c r="C19" s="80" t="s">
        <v>1211</v>
      </c>
      <c r="D19" s="93" t="s">
        <v>28</v>
      </c>
      <c r="E19" s="80"/>
      <c r="F19" s="93" t="s">
        <v>1207</v>
      </c>
      <c r="G19" s="93" t="s">
        <v>174</v>
      </c>
      <c r="H19" s="87">
        <v>376</v>
      </c>
      <c r="I19" s="89">
        <v>9114</v>
      </c>
      <c r="J19" s="80"/>
      <c r="K19" s="87">
        <v>148.34208999999998</v>
      </c>
      <c r="L19" s="88">
        <v>1.7975491182686926E-4</v>
      </c>
      <c r="M19" s="88">
        <v>6.8756827627937068E-3</v>
      </c>
      <c r="N19" s="88">
        <f>K19/'סכום נכסי הקרן'!$C$42</f>
        <v>4.0676522652236867E-5</v>
      </c>
    </row>
    <row r="20" spans="2:14" s="134" customFormat="1">
      <c r="B20" s="86" t="s">
        <v>1212</v>
      </c>
      <c r="C20" s="80" t="s">
        <v>1213</v>
      </c>
      <c r="D20" s="93" t="s">
        <v>28</v>
      </c>
      <c r="E20" s="80"/>
      <c r="F20" s="93" t="s">
        <v>1207</v>
      </c>
      <c r="G20" s="93" t="s">
        <v>174</v>
      </c>
      <c r="H20" s="87">
        <v>151</v>
      </c>
      <c r="I20" s="89">
        <v>10230</v>
      </c>
      <c r="J20" s="80"/>
      <c r="K20" s="87">
        <v>66.868269999900022</v>
      </c>
      <c r="L20" s="88">
        <v>2.879080524640925E-4</v>
      </c>
      <c r="M20" s="88">
        <v>3.0993564363030624E-3</v>
      </c>
      <c r="N20" s="88">
        <f>K20/'סכום נכסי הקרן'!$C$42</f>
        <v>1.8335785206793462E-5</v>
      </c>
    </row>
    <row r="21" spans="2:14" s="134" customFormat="1">
      <c r="B21" s="86" t="s">
        <v>1214</v>
      </c>
      <c r="C21" s="80" t="s">
        <v>1215</v>
      </c>
      <c r="D21" s="93" t="s">
        <v>971</v>
      </c>
      <c r="E21" s="80"/>
      <c r="F21" s="93" t="s">
        <v>1207</v>
      </c>
      <c r="G21" s="93" t="s">
        <v>172</v>
      </c>
      <c r="H21" s="87">
        <v>1215</v>
      </c>
      <c r="I21" s="89">
        <v>10129</v>
      </c>
      <c r="J21" s="80"/>
      <c r="K21" s="87">
        <v>432.45866999999998</v>
      </c>
      <c r="L21" s="88">
        <v>9.5931212251857542E-6</v>
      </c>
      <c r="M21" s="88">
        <v>2.004453775014018E-2</v>
      </c>
      <c r="N21" s="88">
        <f>K21/'סכום נכסי הקרן'!$C$42</f>
        <v>1.1858343701650172E-4</v>
      </c>
    </row>
    <row r="22" spans="2:14" s="134" customFormat="1">
      <c r="B22" s="86" t="s">
        <v>1216</v>
      </c>
      <c r="C22" s="80" t="s">
        <v>1217</v>
      </c>
      <c r="D22" s="93" t="s">
        <v>971</v>
      </c>
      <c r="E22" s="80"/>
      <c r="F22" s="93" t="s">
        <v>1207</v>
      </c>
      <c r="G22" s="93" t="s">
        <v>172</v>
      </c>
      <c r="H22" s="87">
        <v>1475</v>
      </c>
      <c r="I22" s="89">
        <v>5263</v>
      </c>
      <c r="J22" s="80"/>
      <c r="K22" s="87">
        <v>272.78919000000002</v>
      </c>
      <c r="L22" s="88">
        <v>8.852382583362781E-6</v>
      </c>
      <c r="M22" s="88">
        <v>1.2643828407429459E-2</v>
      </c>
      <c r="N22" s="88">
        <f>K22/'סכום נכסי הקרן'!$C$42</f>
        <v>7.4800858382946796E-5</v>
      </c>
    </row>
    <row r="23" spans="2:14" s="134" customFormat="1">
      <c r="B23" s="86" t="s">
        <v>1218</v>
      </c>
      <c r="C23" s="80" t="s">
        <v>1219</v>
      </c>
      <c r="D23" s="93" t="s">
        <v>133</v>
      </c>
      <c r="E23" s="80"/>
      <c r="F23" s="93" t="s">
        <v>1207</v>
      </c>
      <c r="G23" s="93" t="s">
        <v>182</v>
      </c>
      <c r="H23" s="87">
        <v>58952</v>
      </c>
      <c r="I23" s="89">
        <v>1808</v>
      </c>
      <c r="J23" s="80"/>
      <c r="K23" s="87">
        <v>3516.2462700000001</v>
      </c>
      <c r="L23" s="88">
        <v>3.0147729196680592E-5</v>
      </c>
      <c r="M23" s="88">
        <v>0.16297865203582251</v>
      </c>
      <c r="N23" s="88">
        <f>K23/'סכום נכסי הקרן'!$C$42</f>
        <v>9.6418131261665797E-4</v>
      </c>
    </row>
    <row r="24" spans="2:14" s="134" customFormat="1">
      <c r="B24" s="86" t="s">
        <v>1220</v>
      </c>
      <c r="C24" s="80" t="s">
        <v>1221</v>
      </c>
      <c r="D24" s="93" t="s">
        <v>28</v>
      </c>
      <c r="E24" s="80"/>
      <c r="F24" s="93" t="s">
        <v>1207</v>
      </c>
      <c r="G24" s="93" t="s">
        <v>174</v>
      </c>
      <c r="H24" s="87">
        <v>1505.0000000000007</v>
      </c>
      <c r="I24" s="89">
        <v>2507</v>
      </c>
      <c r="J24" s="80"/>
      <c r="K24" s="87">
        <v>163.32714000009994</v>
      </c>
      <c r="L24" s="88">
        <v>9.6869574418811559E-5</v>
      </c>
      <c r="M24" s="88">
        <v>7.570242546772004E-3</v>
      </c>
      <c r="N24" s="88">
        <f>K24/'סכום נכסי הקרן'!$C$42</f>
        <v>4.478553666015578E-5</v>
      </c>
    </row>
    <row r="25" spans="2:14" s="134" customFormat="1">
      <c r="B25" s="86" t="s">
        <v>1222</v>
      </c>
      <c r="C25" s="80" t="s">
        <v>1223</v>
      </c>
      <c r="D25" s="93" t="s">
        <v>28</v>
      </c>
      <c r="E25" s="80"/>
      <c r="F25" s="93" t="s">
        <v>1207</v>
      </c>
      <c r="G25" s="93" t="s">
        <v>174</v>
      </c>
      <c r="H25" s="87">
        <v>2769</v>
      </c>
      <c r="I25" s="89">
        <v>1005</v>
      </c>
      <c r="J25" s="80"/>
      <c r="K25" s="87">
        <v>120.46378999999999</v>
      </c>
      <c r="L25" s="88">
        <v>1.175796178343949E-4</v>
      </c>
      <c r="M25" s="88">
        <v>5.5835185040456212E-3</v>
      </c>
      <c r="N25" s="88">
        <f>K25/'סכום נכסי הקרן'!$C$42</f>
        <v>3.3032082011985302E-5</v>
      </c>
    </row>
    <row r="26" spans="2:14" s="134" customFormat="1">
      <c r="B26" s="86" t="s">
        <v>1224</v>
      </c>
      <c r="C26" s="80" t="s">
        <v>1225</v>
      </c>
      <c r="D26" s="93" t="s">
        <v>28</v>
      </c>
      <c r="E26" s="80"/>
      <c r="F26" s="93" t="s">
        <v>1207</v>
      </c>
      <c r="G26" s="93" t="s">
        <v>174</v>
      </c>
      <c r="H26" s="87">
        <v>4066</v>
      </c>
      <c r="I26" s="89">
        <v>3948.5</v>
      </c>
      <c r="J26" s="80"/>
      <c r="K26" s="87">
        <v>694.97156999999993</v>
      </c>
      <c r="L26" s="88">
        <v>6.7308235881100148E-5</v>
      </c>
      <c r="M26" s="88">
        <v>3.221205825319489E-2</v>
      </c>
      <c r="N26" s="88">
        <f>K26/'סכום נכסי הקרן'!$C$42</f>
        <v>1.9056645898521196E-4</v>
      </c>
    </row>
    <row r="27" spans="2:14" s="134" customFormat="1">
      <c r="B27" s="86" t="s">
        <v>1226</v>
      </c>
      <c r="C27" s="80" t="s">
        <v>1227</v>
      </c>
      <c r="D27" s="93" t="s">
        <v>28</v>
      </c>
      <c r="E27" s="80"/>
      <c r="F27" s="93" t="s">
        <v>1207</v>
      </c>
      <c r="G27" s="93" t="s">
        <v>174</v>
      </c>
      <c r="H27" s="87">
        <v>5613</v>
      </c>
      <c r="I27" s="89">
        <v>3399</v>
      </c>
      <c r="J27" s="80"/>
      <c r="K27" s="87">
        <v>825.87387999999987</v>
      </c>
      <c r="L27" s="88">
        <v>5.9526713315191453E-4</v>
      </c>
      <c r="M27" s="88">
        <v>3.8279404051524135E-2</v>
      </c>
      <c r="N27" s="88">
        <f>K27/'סכום נכסי הקרן'!$C$42</f>
        <v>2.2646086210401073E-4</v>
      </c>
    </row>
    <row r="28" spans="2:14" s="134" customFormat="1">
      <c r="B28" s="86" t="s">
        <v>1228</v>
      </c>
      <c r="C28" s="80" t="s">
        <v>1229</v>
      </c>
      <c r="D28" s="93" t="s">
        <v>132</v>
      </c>
      <c r="E28" s="80"/>
      <c r="F28" s="93" t="s">
        <v>1207</v>
      </c>
      <c r="G28" s="93" t="s">
        <v>172</v>
      </c>
      <c r="H28" s="87">
        <v>2904.9999999999995</v>
      </c>
      <c r="I28" s="89">
        <v>4225</v>
      </c>
      <c r="J28" s="80"/>
      <c r="K28" s="87">
        <v>431.29518000000007</v>
      </c>
      <c r="L28" s="88">
        <v>3.5442588253264799E-4</v>
      </c>
      <c r="M28" s="88">
        <v>1.9990609777723975E-2</v>
      </c>
      <c r="N28" s="88">
        <f>K28/'סכום נכסי הקרן'!$C$42</f>
        <v>1.1826439926166998E-4</v>
      </c>
    </row>
    <row r="29" spans="2:14" s="134" customFormat="1">
      <c r="B29" s="86" t="s">
        <v>1230</v>
      </c>
      <c r="C29" s="80" t="s">
        <v>1231</v>
      </c>
      <c r="D29" s="93" t="s">
        <v>971</v>
      </c>
      <c r="E29" s="80"/>
      <c r="F29" s="93" t="s">
        <v>1207</v>
      </c>
      <c r="G29" s="93" t="s">
        <v>172</v>
      </c>
      <c r="H29" s="87">
        <v>1612</v>
      </c>
      <c r="I29" s="89">
        <v>6741</v>
      </c>
      <c r="J29" s="80"/>
      <c r="K29" s="87">
        <v>381.84853000000004</v>
      </c>
      <c r="L29" s="88">
        <v>6.2620375240556252E-6</v>
      </c>
      <c r="M29" s="88">
        <v>1.7698748586588715E-2</v>
      </c>
      <c r="N29" s="88">
        <f>K29/'סכום נכסי הקרן'!$C$42</f>
        <v>1.0470575397898433E-4</v>
      </c>
    </row>
    <row r="30" spans="2:14" s="134" customFormat="1">
      <c r="B30" s="86" t="s">
        <v>1232</v>
      </c>
      <c r="C30" s="80" t="s">
        <v>1233</v>
      </c>
      <c r="D30" s="93" t="s">
        <v>971</v>
      </c>
      <c r="E30" s="80"/>
      <c r="F30" s="93" t="s">
        <v>1207</v>
      </c>
      <c r="G30" s="93" t="s">
        <v>172</v>
      </c>
      <c r="H30" s="87">
        <v>850</v>
      </c>
      <c r="I30" s="89">
        <v>2814.5</v>
      </c>
      <c r="J30" s="80"/>
      <c r="K30" s="87">
        <v>84.066299999999998</v>
      </c>
      <c r="L30" s="88">
        <v>5.3125000000000004E-4</v>
      </c>
      <c r="M30" s="88">
        <v>3.8964882444479823E-3</v>
      </c>
      <c r="N30" s="88">
        <f>K30/'סכום נכסי הקרן'!$C$42</f>
        <v>2.3051615062452877E-5</v>
      </c>
    </row>
    <row r="31" spans="2:14" s="134" customFormat="1">
      <c r="B31" s="86" t="s">
        <v>1234</v>
      </c>
      <c r="C31" s="80" t="s">
        <v>1235</v>
      </c>
      <c r="D31" s="93" t="s">
        <v>971</v>
      </c>
      <c r="E31" s="80"/>
      <c r="F31" s="93" t="s">
        <v>1207</v>
      </c>
      <c r="G31" s="93" t="s">
        <v>172</v>
      </c>
      <c r="H31" s="87">
        <v>1883</v>
      </c>
      <c r="I31" s="89">
        <v>8140</v>
      </c>
      <c r="J31" s="80"/>
      <c r="K31" s="87">
        <v>538.61257000000001</v>
      </c>
      <c r="L31" s="88">
        <v>1.0044524287595716E-5</v>
      </c>
      <c r="M31" s="88">
        <v>2.4964790258604413E-2</v>
      </c>
      <c r="N31" s="88">
        <f>K31/'סכום נכסי הקרן'!$C$42</f>
        <v>1.4769163899729684E-4</v>
      </c>
    </row>
    <row r="32" spans="2:14" s="134" customFormat="1">
      <c r="B32" s="86" t="s">
        <v>1236</v>
      </c>
      <c r="C32" s="80" t="s">
        <v>1237</v>
      </c>
      <c r="D32" s="93" t="s">
        <v>28</v>
      </c>
      <c r="E32" s="80"/>
      <c r="F32" s="93" t="s">
        <v>1207</v>
      </c>
      <c r="G32" s="93" t="s">
        <v>181</v>
      </c>
      <c r="H32" s="87">
        <v>10293</v>
      </c>
      <c r="I32" s="89">
        <v>3194</v>
      </c>
      <c r="J32" s="80"/>
      <c r="K32" s="87">
        <v>895.47218999999996</v>
      </c>
      <c r="L32" s="88">
        <v>1.9175259299134491E-4</v>
      </c>
      <c r="M32" s="88">
        <v>4.1505298336730535E-2</v>
      </c>
      <c r="N32" s="88">
        <f>K32/'סכום נכסי הקרן'!$C$42</f>
        <v>2.455452449199223E-4</v>
      </c>
    </row>
    <row r="33" spans="2:14" s="134" customFormat="1">
      <c r="B33" s="86" t="s">
        <v>1238</v>
      </c>
      <c r="C33" s="80" t="s">
        <v>1239</v>
      </c>
      <c r="D33" s="93" t="s">
        <v>971</v>
      </c>
      <c r="E33" s="80"/>
      <c r="F33" s="93" t="s">
        <v>1207</v>
      </c>
      <c r="G33" s="93" t="s">
        <v>172</v>
      </c>
      <c r="H33" s="87">
        <v>1464</v>
      </c>
      <c r="I33" s="89">
        <v>7429</v>
      </c>
      <c r="J33" s="80"/>
      <c r="K33" s="87">
        <v>382.18460999999996</v>
      </c>
      <c r="L33" s="88">
        <v>8.5576001309359581E-6</v>
      </c>
      <c r="M33" s="88">
        <v>1.7714325955512932E-2</v>
      </c>
      <c r="N33" s="88">
        <f>K33/'סכום נכסי הקרן'!$C$42</f>
        <v>1.0479790965599387E-4</v>
      </c>
    </row>
    <row r="34" spans="2:14" s="134" customFormat="1">
      <c r="B34" s="86" t="s">
        <v>1240</v>
      </c>
      <c r="C34" s="80" t="s">
        <v>1241</v>
      </c>
      <c r="D34" s="93" t="s">
        <v>28</v>
      </c>
      <c r="E34" s="80"/>
      <c r="F34" s="93" t="s">
        <v>1207</v>
      </c>
      <c r="G34" s="93" t="s">
        <v>174</v>
      </c>
      <c r="H34" s="87">
        <v>559</v>
      </c>
      <c r="I34" s="89">
        <v>5913</v>
      </c>
      <c r="J34" s="80"/>
      <c r="K34" s="87">
        <v>143.08271999999997</v>
      </c>
      <c r="L34" s="88">
        <v>1.9545454545454545E-4</v>
      </c>
      <c r="M34" s="88">
        <v>6.631910009880798E-3</v>
      </c>
      <c r="N34" s="88">
        <f>K34/'סכום נכסי הקרן'!$C$42</f>
        <v>3.9234363633569305E-5</v>
      </c>
    </row>
    <row r="35" spans="2:14" s="134" customFormat="1">
      <c r="B35" s="86" t="s">
        <v>1242</v>
      </c>
      <c r="C35" s="80" t="s">
        <v>1243</v>
      </c>
      <c r="D35" s="93" t="s">
        <v>148</v>
      </c>
      <c r="E35" s="80"/>
      <c r="F35" s="93" t="s">
        <v>1207</v>
      </c>
      <c r="G35" s="93" t="s">
        <v>172</v>
      </c>
      <c r="H35" s="87">
        <v>344</v>
      </c>
      <c r="I35" s="89">
        <v>13460</v>
      </c>
      <c r="J35" s="80"/>
      <c r="K35" s="87">
        <v>162.70663000000002</v>
      </c>
      <c r="L35" s="88">
        <v>6.8800000000000005E-5</v>
      </c>
      <c r="M35" s="88">
        <v>7.5414817957819898E-3</v>
      </c>
      <c r="N35" s="88">
        <f>K35/'סכום נכסי הקרן'!$C$42</f>
        <v>4.4615388126620868E-5</v>
      </c>
    </row>
    <row r="36" spans="2:14" s="134" customFormat="1">
      <c r="B36" s="86" t="s">
        <v>1244</v>
      </c>
      <c r="C36" s="80" t="s">
        <v>1245</v>
      </c>
      <c r="D36" s="93" t="s">
        <v>148</v>
      </c>
      <c r="E36" s="80"/>
      <c r="F36" s="93" t="s">
        <v>1207</v>
      </c>
      <c r="G36" s="93" t="s">
        <v>174</v>
      </c>
      <c r="H36" s="87">
        <v>16</v>
      </c>
      <c r="I36" s="89">
        <v>10252</v>
      </c>
      <c r="J36" s="80"/>
      <c r="K36" s="87">
        <v>7.1006200000000002</v>
      </c>
      <c r="L36" s="88">
        <v>4.2022724996695309E-7</v>
      </c>
      <c r="M36" s="88">
        <v>3.2911502419271732E-4</v>
      </c>
      <c r="N36" s="88">
        <f>K36/'סכום נכסי הקרן'!$C$42</f>
        <v>1.9470436898585303E-6</v>
      </c>
    </row>
    <row r="37" spans="2:14" s="134" customFormat="1">
      <c r="B37" s="86" t="s">
        <v>1246</v>
      </c>
      <c r="C37" s="80" t="s">
        <v>1247</v>
      </c>
      <c r="D37" s="93" t="s">
        <v>971</v>
      </c>
      <c r="E37" s="80"/>
      <c r="F37" s="93" t="s">
        <v>1207</v>
      </c>
      <c r="G37" s="93" t="s">
        <v>172</v>
      </c>
      <c r="H37" s="87">
        <v>7390</v>
      </c>
      <c r="I37" s="89">
        <v>5840</v>
      </c>
      <c r="J37" s="80"/>
      <c r="K37" s="87">
        <v>1516.5580599998993</v>
      </c>
      <c r="L37" s="88">
        <v>8.5890283589028355E-6</v>
      </c>
      <c r="M37" s="88">
        <v>7.0292741001000941E-2</v>
      </c>
      <c r="N37" s="88">
        <f>K37/'סכום נכסי הקרן'!$C$42</f>
        <v>4.1585168633540427E-4</v>
      </c>
    </row>
    <row r="38" spans="2:14" s="134" customFormat="1">
      <c r="B38" s="86" t="s">
        <v>1248</v>
      </c>
      <c r="C38" s="80" t="s">
        <v>1249</v>
      </c>
      <c r="D38" s="93" t="s">
        <v>971</v>
      </c>
      <c r="E38" s="80"/>
      <c r="F38" s="93" t="s">
        <v>1207</v>
      </c>
      <c r="G38" s="93" t="s">
        <v>172</v>
      </c>
      <c r="H38" s="87">
        <v>24895</v>
      </c>
      <c r="I38" s="89">
        <v>2694</v>
      </c>
      <c r="J38" s="80"/>
      <c r="K38" s="87">
        <v>2356.7389500000004</v>
      </c>
      <c r="L38" s="88">
        <v>1.6541528239202659E-3</v>
      </c>
      <c r="M38" s="88">
        <v>0.10923527755958908</v>
      </c>
      <c r="N38" s="88">
        <f>K38/'סכום נכסי הקרן'!$C$42</f>
        <v>6.46235638752858E-4</v>
      </c>
    </row>
    <row r="39" spans="2:14" s="134" customFormat="1">
      <c r="B39" s="86" t="s">
        <v>1250</v>
      </c>
      <c r="C39" s="80" t="s">
        <v>1251</v>
      </c>
      <c r="D39" s="93" t="s">
        <v>971</v>
      </c>
      <c r="E39" s="80"/>
      <c r="F39" s="93" t="s">
        <v>1207</v>
      </c>
      <c r="G39" s="93" t="s">
        <v>172</v>
      </c>
      <c r="H39" s="87">
        <v>965</v>
      </c>
      <c r="I39" s="89">
        <v>3949</v>
      </c>
      <c r="J39" s="80"/>
      <c r="K39" s="87">
        <v>133.91099</v>
      </c>
      <c r="L39" s="88">
        <v>2.3393939393939394E-5</v>
      </c>
      <c r="M39" s="88">
        <v>6.2067986617395004E-3</v>
      </c>
      <c r="N39" s="88">
        <f>K39/'סכום נכסי הקרן'!$C$42</f>
        <v>3.6719405922610804E-5</v>
      </c>
    </row>
    <row r="40" spans="2:14" s="134" customFormat="1">
      <c r="B40" s="86" t="s">
        <v>1252</v>
      </c>
      <c r="C40" s="80" t="s">
        <v>1253</v>
      </c>
      <c r="D40" s="93" t="s">
        <v>971</v>
      </c>
      <c r="E40" s="80"/>
      <c r="F40" s="93" t="s">
        <v>1207</v>
      </c>
      <c r="G40" s="93" t="s">
        <v>172</v>
      </c>
      <c r="H40" s="87">
        <v>130</v>
      </c>
      <c r="I40" s="89">
        <v>18501</v>
      </c>
      <c r="J40" s="80"/>
      <c r="K40" s="87">
        <v>84.516270000000006</v>
      </c>
      <c r="L40" s="88">
        <v>1.3978494623655914E-5</v>
      </c>
      <c r="M40" s="88">
        <v>3.9173444355180579E-3</v>
      </c>
      <c r="N40" s="88">
        <f>K40/'סכום נכסי הקרן'!$C$42</f>
        <v>2.317500023855379E-5</v>
      </c>
    </row>
    <row r="41" spans="2:14" s="134" customFormat="1">
      <c r="B41" s="86" t="s">
        <v>1254</v>
      </c>
      <c r="C41" s="80" t="s">
        <v>1255</v>
      </c>
      <c r="D41" s="93" t="s">
        <v>971</v>
      </c>
      <c r="E41" s="80"/>
      <c r="F41" s="93" t="s">
        <v>1207</v>
      </c>
      <c r="G41" s="93" t="s">
        <v>172</v>
      </c>
      <c r="H41" s="87">
        <v>46</v>
      </c>
      <c r="I41" s="89">
        <v>18702.5</v>
      </c>
      <c r="J41" s="80"/>
      <c r="K41" s="87">
        <v>30.231470000000002</v>
      </c>
      <c r="L41" s="88">
        <v>1.0574712643678162E-5</v>
      </c>
      <c r="M41" s="88">
        <v>1.4012341148281994E-3</v>
      </c>
      <c r="N41" s="88">
        <f>K41/'סכום נכסי הקרן'!$C$42</f>
        <v>8.2896976459305608E-6</v>
      </c>
    </row>
    <row r="42" spans="2:14" s="134" customFormat="1">
      <c r="B42" s="86" t="s">
        <v>1256</v>
      </c>
      <c r="C42" s="80" t="s">
        <v>1257</v>
      </c>
      <c r="D42" s="93" t="s">
        <v>28</v>
      </c>
      <c r="E42" s="80"/>
      <c r="F42" s="93" t="s">
        <v>1207</v>
      </c>
      <c r="G42" s="93" t="s">
        <v>174</v>
      </c>
      <c r="H42" s="87">
        <v>1155.9999999999998</v>
      </c>
      <c r="I42" s="89">
        <v>2838.5</v>
      </c>
      <c r="J42" s="80"/>
      <c r="K42" s="87">
        <v>142.04118</v>
      </c>
      <c r="L42" s="88">
        <v>1.1278048780487802E-4</v>
      </c>
      <c r="M42" s="88">
        <v>6.5836344420715535E-3</v>
      </c>
      <c r="N42" s="88">
        <f>K42/'סכום נכסי הקרן'!$C$42</f>
        <v>3.8948765490768362E-5</v>
      </c>
    </row>
    <row r="43" spans="2:14" s="134" customFormat="1">
      <c r="B43" s="86" t="s">
        <v>1258</v>
      </c>
      <c r="C43" s="80" t="s">
        <v>1259</v>
      </c>
      <c r="D43" s="93" t="s">
        <v>132</v>
      </c>
      <c r="E43" s="80"/>
      <c r="F43" s="93" t="s">
        <v>1207</v>
      </c>
      <c r="G43" s="93" t="s">
        <v>175</v>
      </c>
      <c r="H43" s="87">
        <v>14928</v>
      </c>
      <c r="I43" s="89">
        <v>699.1</v>
      </c>
      <c r="J43" s="80"/>
      <c r="K43" s="87">
        <v>515.98487</v>
      </c>
      <c r="L43" s="88">
        <v>1.9540460364921083E-5</v>
      </c>
      <c r="M43" s="88">
        <v>2.3915992261679418E-2</v>
      </c>
      <c r="N43" s="88">
        <f>K43/'סכום נכסי הקרן'!$C$42</f>
        <v>1.4148695257540524E-4</v>
      </c>
    </row>
    <row r="44" spans="2:14" s="134" customFormat="1">
      <c r="B44" s="86" t="s">
        <v>1260</v>
      </c>
      <c r="C44" s="80" t="s">
        <v>1261</v>
      </c>
      <c r="D44" s="93" t="s">
        <v>971</v>
      </c>
      <c r="E44" s="80"/>
      <c r="F44" s="93" t="s">
        <v>1207</v>
      </c>
      <c r="G44" s="93" t="s">
        <v>172</v>
      </c>
      <c r="H44" s="87">
        <v>594</v>
      </c>
      <c r="I44" s="89">
        <v>4724</v>
      </c>
      <c r="J44" s="80"/>
      <c r="K44" s="87">
        <v>98.604810000000001</v>
      </c>
      <c r="L44" s="88">
        <v>6.2264150943396222E-6</v>
      </c>
      <c r="M44" s="88">
        <v>4.5703508184733585E-3</v>
      </c>
      <c r="N44" s="88">
        <f>K44/'סכום נכסי הקרן'!$C$42</f>
        <v>2.7038184426176771E-5</v>
      </c>
    </row>
    <row r="45" spans="2:14" s="134" customFormat="1">
      <c r="B45" s="86" t="s">
        <v>1262</v>
      </c>
      <c r="C45" s="80" t="s">
        <v>1263</v>
      </c>
      <c r="D45" s="93" t="s">
        <v>132</v>
      </c>
      <c r="E45" s="80"/>
      <c r="F45" s="93" t="s">
        <v>1207</v>
      </c>
      <c r="G45" s="93" t="s">
        <v>174</v>
      </c>
      <c r="H45" s="87">
        <v>560</v>
      </c>
      <c r="I45" s="89">
        <v>20045</v>
      </c>
      <c r="J45" s="80"/>
      <c r="K45" s="87">
        <v>485.91645</v>
      </c>
      <c r="L45" s="88">
        <v>9.7810306691203087E-5</v>
      </c>
      <c r="M45" s="88">
        <v>2.2522315543908746E-2</v>
      </c>
      <c r="N45" s="88">
        <f>K45/'סכום נכסי הקרן'!$C$42</f>
        <v>1.3324196447225145E-4</v>
      </c>
    </row>
    <row r="46" spans="2:14" s="134" customFormat="1">
      <c r="B46" s="86" t="s">
        <v>1264</v>
      </c>
      <c r="C46" s="80" t="s">
        <v>1265</v>
      </c>
      <c r="D46" s="93" t="s">
        <v>977</v>
      </c>
      <c r="E46" s="80"/>
      <c r="F46" s="93" t="s">
        <v>1207</v>
      </c>
      <c r="G46" s="93" t="s">
        <v>172</v>
      </c>
      <c r="H46" s="87">
        <v>540</v>
      </c>
      <c r="I46" s="89">
        <v>10674</v>
      </c>
      <c r="J46" s="80"/>
      <c r="K46" s="87">
        <v>202.54554999999999</v>
      </c>
      <c r="L46" s="88">
        <v>6.3754427390791028E-6</v>
      </c>
      <c r="M46" s="88">
        <v>9.3880229597383385E-3</v>
      </c>
      <c r="N46" s="88">
        <f>K46/'סכום נכסי הקרן'!$C$42</f>
        <v>5.5539521201870459E-5</v>
      </c>
    </row>
    <row r="47" spans="2:14" s="134" customFormat="1">
      <c r="B47" s="86" t="s">
        <v>1266</v>
      </c>
      <c r="C47" s="80" t="s">
        <v>1267</v>
      </c>
      <c r="D47" s="93" t="s">
        <v>971</v>
      </c>
      <c r="E47" s="80"/>
      <c r="F47" s="93" t="s">
        <v>1207</v>
      </c>
      <c r="G47" s="93" t="s">
        <v>172</v>
      </c>
      <c r="H47" s="87">
        <v>703</v>
      </c>
      <c r="I47" s="89">
        <v>3757</v>
      </c>
      <c r="J47" s="80"/>
      <c r="K47" s="87">
        <v>92.810750000200017</v>
      </c>
      <c r="L47" s="88">
        <v>1.4800000000000001E-5</v>
      </c>
      <c r="M47" s="88">
        <v>4.3017950871416955E-3</v>
      </c>
      <c r="N47" s="88">
        <f>K47/'סכום נכסי הקרן'!$C$42</f>
        <v>2.5449409366918246E-5</v>
      </c>
    </row>
    <row r="48" spans="2:14" s="134" customFormat="1">
      <c r="B48" s="86" t="s">
        <v>1268</v>
      </c>
      <c r="C48" s="80" t="s">
        <v>1269</v>
      </c>
      <c r="D48" s="93" t="s">
        <v>28</v>
      </c>
      <c r="E48" s="80"/>
      <c r="F48" s="93" t="s">
        <v>1207</v>
      </c>
      <c r="G48" s="93" t="s">
        <v>174</v>
      </c>
      <c r="H48" s="87">
        <v>369</v>
      </c>
      <c r="I48" s="89">
        <v>5170</v>
      </c>
      <c r="J48" s="80"/>
      <c r="K48" s="87">
        <v>82.581819999999979</v>
      </c>
      <c r="L48" s="88">
        <v>1.2508474576271186E-4</v>
      </c>
      <c r="M48" s="88">
        <v>3.8276823273430518E-3</v>
      </c>
      <c r="N48" s="88">
        <f>K48/'סכום נכסי הקרן'!$C$42</f>
        <v>2.2644559422702937E-5</v>
      </c>
    </row>
    <row r="49" spans="2:14" s="134" customFormat="1">
      <c r="B49" s="86" t="s">
        <v>1270</v>
      </c>
      <c r="C49" s="80" t="s">
        <v>1271</v>
      </c>
      <c r="D49" s="93" t="s">
        <v>28</v>
      </c>
      <c r="E49" s="80"/>
      <c r="F49" s="93" t="s">
        <v>1207</v>
      </c>
      <c r="G49" s="93" t="s">
        <v>174</v>
      </c>
      <c r="H49" s="87">
        <v>694.99999999999989</v>
      </c>
      <c r="I49" s="89">
        <v>3966.5</v>
      </c>
      <c r="J49" s="80"/>
      <c r="K49" s="87">
        <v>119.33281000009998</v>
      </c>
      <c r="L49" s="88">
        <v>8.2907552353137008E-5</v>
      </c>
      <c r="M49" s="88">
        <v>5.5310973760274241E-3</v>
      </c>
      <c r="N49" s="88">
        <f>K49/'סכום נכסי הקרן'!$C$42</f>
        <v>3.2721958744980237E-5</v>
      </c>
    </row>
    <row r="50" spans="2:14" s="134" customFormat="1">
      <c r="B50" s="86" t="s">
        <v>1272</v>
      </c>
      <c r="C50" s="80" t="s">
        <v>1273</v>
      </c>
      <c r="D50" s="93" t="s">
        <v>28</v>
      </c>
      <c r="E50" s="80"/>
      <c r="F50" s="93" t="s">
        <v>1207</v>
      </c>
      <c r="G50" s="93" t="s">
        <v>174</v>
      </c>
      <c r="H50" s="87">
        <v>885.99999999999989</v>
      </c>
      <c r="I50" s="89">
        <v>5424</v>
      </c>
      <c r="J50" s="80"/>
      <c r="K50" s="87">
        <v>208.02757999999997</v>
      </c>
      <c r="L50" s="88">
        <v>2.1674144164860484E-4</v>
      </c>
      <c r="M50" s="88">
        <v>9.6421160440148083E-3</v>
      </c>
      <c r="N50" s="88">
        <f>K50/'סכום נכסי הקרן'!$C$42</f>
        <v>5.7042735276009776E-5</v>
      </c>
    </row>
    <row r="51" spans="2:14" s="134" customFormat="1">
      <c r="B51" s="86" t="s">
        <v>1274</v>
      </c>
      <c r="C51" s="80" t="s">
        <v>1275</v>
      </c>
      <c r="D51" s="93" t="s">
        <v>28</v>
      </c>
      <c r="E51" s="80"/>
      <c r="F51" s="93" t="s">
        <v>1207</v>
      </c>
      <c r="G51" s="93" t="s">
        <v>174</v>
      </c>
      <c r="H51" s="87">
        <v>863.99999999999989</v>
      </c>
      <c r="I51" s="89">
        <v>2132</v>
      </c>
      <c r="J51" s="80"/>
      <c r="K51" s="87">
        <v>79.73856999989998</v>
      </c>
      <c r="L51" s="88">
        <v>2.05717611482338E-5</v>
      </c>
      <c r="M51" s="88">
        <v>3.6958971744171305E-3</v>
      </c>
      <c r="N51" s="88">
        <f>K51/'סכום נכסי הקרן'!$C$42</f>
        <v>2.1864918775634799E-5</v>
      </c>
    </row>
    <row r="52" spans="2:14" s="134" customFormat="1">
      <c r="B52" s="86" t="s">
        <v>1276</v>
      </c>
      <c r="C52" s="80" t="s">
        <v>1277</v>
      </c>
      <c r="D52" s="93" t="s">
        <v>28</v>
      </c>
      <c r="E52" s="80"/>
      <c r="F52" s="93" t="s">
        <v>1207</v>
      </c>
      <c r="G52" s="93" t="s">
        <v>174</v>
      </c>
      <c r="H52" s="87">
        <v>248</v>
      </c>
      <c r="I52" s="89">
        <v>10740</v>
      </c>
      <c r="J52" s="80"/>
      <c r="K52" s="87">
        <v>115.29846000000001</v>
      </c>
      <c r="L52" s="88">
        <v>2.3838009956790723E-5</v>
      </c>
      <c r="M52" s="88">
        <v>5.3441045221801833E-3</v>
      </c>
      <c r="N52" s="88">
        <f>K52/'סכום נכסי הקרן'!$C$42</f>
        <v>3.1615709472328639E-5</v>
      </c>
    </row>
    <row r="53" spans="2:14" s="134" customFormat="1">
      <c r="B53" s="86" t="s">
        <v>1278</v>
      </c>
      <c r="C53" s="80" t="s">
        <v>1279</v>
      </c>
      <c r="D53" s="93" t="s">
        <v>971</v>
      </c>
      <c r="E53" s="80"/>
      <c r="F53" s="93" t="s">
        <v>1207</v>
      </c>
      <c r="G53" s="93" t="s">
        <v>172</v>
      </c>
      <c r="H53" s="87">
        <v>561</v>
      </c>
      <c r="I53" s="89">
        <v>2387</v>
      </c>
      <c r="J53" s="80"/>
      <c r="K53" s="87">
        <v>47.056220000000003</v>
      </c>
      <c r="L53" s="88">
        <v>8.2791153353522085E-6</v>
      </c>
      <c r="M53" s="88">
        <v>2.1810643273006908E-3</v>
      </c>
      <c r="N53" s="88">
        <f>K53/'סכום נכסי הקרן'!$C$42</f>
        <v>1.2903171303293905E-5</v>
      </c>
    </row>
    <row r="54" spans="2:14" s="134" customFormat="1">
      <c r="B54" s="86" t="s">
        <v>1280</v>
      </c>
      <c r="C54" s="80" t="s">
        <v>1281</v>
      </c>
      <c r="D54" s="93" t="s">
        <v>971</v>
      </c>
      <c r="E54" s="80"/>
      <c r="F54" s="93" t="s">
        <v>1207</v>
      </c>
      <c r="G54" s="93" t="s">
        <v>172</v>
      </c>
      <c r="H54" s="87">
        <v>912</v>
      </c>
      <c r="I54" s="89">
        <v>10428</v>
      </c>
      <c r="J54" s="80"/>
      <c r="K54" s="87">
        <v>334.19321000000002</v>
      </c>
      <c r="L54" s="88">
        <v>8.879423561842507E-5</v>
      </c>
      <c r="M54" s="88">
        <v>1.5489915865683823E-2</v>
      </c>
      <c r="N54" s="88">
        <f>K54/'סכום נכסי הקרן'!$C$42</f>
        <v>9.163830492605811E-5</v>
      </c>
    </row>
    <row r="55" spans="2:14" s="134" customFormat="1">
      <c r="B55" s="86" t="s">
        <v>1282</v>
      </c>
      <c r="C55" s="80" t="s">
        <v>1283</v>
      </c>
      <c r="D55" s="93" t="s">
        <v>28</v>
      </c>
      <c r="E55" s="80"/>
      <c r="F55" s="93" t="s">
        <v>1207</v>
      </c>
      <c r="G55" s="93" t="s">
        <v>174</v>
      </c>
      <c r="H55" s="87">
        <v>578</v>
      </c>
      <c r="I55" s="89">
        <v>7061</v>
      </c>
      <c r="J55" s="80"/>
      <c r="K55" s="87">
        <v>176.66949</v>
      </c>
      <c r="L55" s="88">
        <v>6.013777793823767E-5</v>
      </c>
      <c r="M55" s="88">
        <v>8.1886628879541557E-3</v>
      </c>
      <c r="N55" s="88">
        <f>K55/'סכום נכסי הקרן'!$C$42</f>
        <v>4.844410990801151E-5</v>
      </c>
    </row>
    <row r="56" spans="2:14" s="134" customFormat="1">
      <c r="B56" s="86" t="s">
        <v>1284</v>
      </c>
      <c r="C56" s="80" t="s">
        <v>1285</v>
      </c>
      <c r="D56" s="93" t="s">
        <v>132</v>
      </c>
      <c r="E56" s="80"/>
      <c r="F56" s="93" t="s">
        <v>1207</v>
      </c>
      <c r="G56" s="93" t="s">
        <v>172</v>
      </c>
      <c r="H56" s="87">
        <v>196</v>
      </c>
      <c r="I56" s="89">
        <v>7012</v>
      </c>
      <c r="J56" s="80"/>
      <c r="K56" s="87">
        <v>48.294730000100024</v>
      </c>
      <c r="L56" s="88">
        <v>1.5200125943900679E-4</v>
      </c>
      <c r="M56" s="88">
        <v>2.2384694903210805E-3</v>
      </c>
      <c r="N56" s="88">
        <f>K56/'סכום נכסי הקרן'!$C$42</f>
        <v>1.324278010935893E-5</v>
      </c>
    </row>
    <row r="57" spans="2:14" s="134" customFormat="1">
      <c r="B57" s="86" t="s">
        <v>1286</v>
      </c>
      <c r="C57" s="80" t="s">
        <v>1287</v>
      </c>
      <c r="D57" s="93" t="s">
        <v>971</v>
      </c>
      <c r="E57" s="80"/>
      <c r="F57" s="93" t="s">
        <v>1207</v>
      </c>
      <c r="G57" s="93" t="s">
        <v>172</v>
      </c>
      <c r="H57" s="87">
        <v>842</v>
      </c>
      <c r="I57" s="89">
        <v>6039</v>
      </c>
      <c r="J57" s="80"/>
      <c r="K57" s="87">
        <v>178.68120000000002</v>
      </c>
      <c r="L57" s="88">
        <v>9.7620262627491105E-6</v>
      </c>
      <c r="M57" s="88">
        <v>8.2819060111347705E-3</v>
      </c>
      <c r="N57" s="88">
        <f>K57/'סכום נכסי הקרן'!$C$42</f>
        <v>4.8995736000004229E-5</v>
      </c>
    </row>
    <row r="58" spans="2:14" s="134" customFormat="1">
      <c r="B58" s="86" t="s">
        <v>1288</v>
      </c>
      <c r="C58" s="80" t="s">
        <v>1289</v>
      </c>
      <c r="D58" s="93" t="s">
        <v>28</v>
      </c>
      <c r="E58" s="80"/>
      <c r="F58" s="93" t="s">
        <v>1207</v>
      </c>
      <c r="G58" s="93" t="s">
        <v>174</v>
      </c>
      <c r="H58" s="87">
        <v>410</v>
      </c>
      <c r="I58" s="89">
        <v>16528</v>
      </c>
      <c r="J58" s="80"/>
      <c r="K58" s="87">
        <v>293.34026999989999</v>
      </c>
      <c r="L58" s="88">
        <v>3.2156862745098038E-4</v>
      </c>
      <c r="M58" s="88">
        <v>1.3596374690902389E-2</v>
      </c>
      <c r="N58" s="88">
        <f>K58/'סכום נכסי הקרן'!$C$42</f>
        <v>8.0436119900051381E-5</v>
      </c>
    </row>
    <row r="59" spans="2:14" s="134" customFormat="1">
      <c r="B59" s="86" t="s">
        <v>1290</v>
      </c>
      <c r="C59" s="80" t="s">
        <v>1291</v>
      </c>
      <c r="D59" s="93" t="s">
        <v>971</v>
      </c>
      <c r="E59" s="80"/>
      <c r="F59" s="93" t="s">
        <v>1207</v>
      </c>
      <c r="G59" s="93" t="s">
        <v>172</v>
      </c>
      <c r="H59" s="87">
        <v>545</v>
      </c>
      <c r="I59" s="89">
        <v>4079</v>
      </c>
      <c r="J59" s="80"/>
      <c r="K59" s="87">
        <v>78.11815</v>
      </c>
      <c r="L59" s="88">
        <v>2.6139068670259053E-5</v>
      </c>
      <c r="M59" s="88">
        <v>3.620790413673781E-3</v>
      </c>
      <c r="N59" s="88">
        <f>K59/'סכום נכסי הקרן'!$C$42</f>
        <v>2.1420587360106883E-5</v>
      </c>
    </row>
    <row r="60" spans="2:14" s="134" customFormat="1">
      <c r="B60" s="86" t="s">
        <v>1292</v>
      </c>
      <c r="C60" s="80" t="s">
        <v>1293</v>
      </c>
      <c r="D60" s="93" t="s">
        <v>28</v>
      </c>
      <c r="E60" s="80"/>
      <c r="F60" s="93" t="s">
        <v>1207</v>
      </c>
      <c r="G60" s="93" t="s">
        <v>174</v>
      </c>
      <c r="H60" s="87">
        <v>997</v>
      </c>
      <c r="I60" s="89">
        <v>10008</v>
      </c>
      <c r="J60" s="80"/>
      <c r="K60" s="87">
        <v>431.92662000000001</v>
      </c>
      <c r="L60" s="88">
        <v>5.1775182498430385E-4</v>
      </c>
      <c r="M60" s="88">
        <v>2.0019877136190731E-2</v>
      </c>
      <c r="N60" s="88">
        <f>K60/'סכום נכסי הקרן'!$C$42</f>
        <v>1.1843754488381624E-4</v>
      </c>
    </row>
    <row r="61" spans="2:14" s="134" customFormat="1">
      <c r="B61" s="86" t="s">
        <v>1294</v>
      </c>
      <c r="C61" s="80" t="s">
        <v>1295</v>
      </c>
      <c r="D61" s="93" t="s">
        <v>144</v>
      </c>
      <c r="E61" s="80"/>
      <c r="F61" s="93" t="s">
        <v>1207</v>
      </c>
      <c r="G61" s="93" t="s">
        <v>176</v>
      </c>
      <c r="H61" s="87">
        <v>3064</v>
      </c>
      <c r="I61" s="89">
        <v>7428</v>
      </c>
      <c r="J61" s="80"/>
      <c r="K61" s="87">
        <v>614.48081999999999</v>
      </c>
      <c r="L61" s="88">
        <v>9.1490540657437772E-5</v>
      </c>
      <c r="M61" s="88">
        <v>2.8481297399418754E-2</v>
      </c>
      <c r="N61" s="88">
        <f>K61/'סכום נכסי הקרן'!$C$42</f>
        <v>1.6849528676652115E-4</v>
      </c>
    </row>
    <row r="62" spans="2:14" s="134" customFormat="1">
      <c r="B62" s="86" t="s">
        <v>1296</v>
      </c>
      <c r="C62" s="80" t="s">
        <v>1297</v>
      </c>
      <c r="D62" s="93" t="s">
        <v>971</v>
      </c>
      <c r="E62" s="80"/>
      <c r="F62" s="93" t="s">
        <v>1207</v>
      </c>
      <c r="G62" s="93" t="s">
        <v>172</v>
      </c>
      <c r="H62" s="87">
        <v>1580</v>
      </c>
      <c r="I62" s="89">
        <v>17100</v>
      </c>
      <c r="J62" s="80"/>
      <c r="K62" s="87">
        <v>949.41251999999997</v>
      </c>
      <c r="L62" s="88">
        <v>1.4915090936082246E-5</v>
      </c>
      <c r="M62" s="88">
        <v>4.4005442410475243E-2</v>
      </c>
      <c r="N62" s="88">
        <f>K62/'סכום נכסי הקרן'!$C$42</f>
        <v>2.6033609123410145E-4</v>
      </c>
    </row>
    <row r="63" spans="2:14" s="134" customFormat="1">
      <c r="B63" s="86" t="s">
        <v>1298</v>
      </c>
      <c r="C63" s="80" t="s">
        <v>1299</v>
      </c>
      <c r="D63" s="93" t="s">
        <v>971</v>
      </c>
      <c r="E63" s="80"/>
      <c r="F63" s="93" t="s">
        <v>1207</v>
      </c>
      <c r="G63" s="93" t="s">
        <v>172</v>
      </c>
      <c r="H63" s="87">
        <v>201</v>
      </c>
      <c r="I63" s="89">
        <v>7547</v>
      </c>
      <c r="J63" s="80"/>
      <c r="K63" s="87">
        <v>53.305519999999994</v>
      </c>
      <c r="L63" s="88">
        <v>5.1598183127856189E-7</v>
      </c>
      <c r="M63" s="88">
        <v>2.4707205151670384E-3</v>
      </c>
      <c r="N63" s="88">
        <f>K63/'סכום נכסי הקרן'!$C$42</f>
        <v>1.4616776612553224E-5</v>
      </c>
    </row>
    <row r="64" spans="2:14" s="134" customFormat="1">
      <c r="B64" s="86" t="s">
        <v>1300</v>
      </c>
      <c r="C64" s="80" t="s">
        <v>1301</v>
      </c>
      <c r="D64" s="93" t="s">
        <v>971</v>
      </c>
      <c r="E64" s="80"/>
      <c r="F64" s="93" t="s">
        <v>1207</v>
      </c>
      <c r="G64" s="93" t="s">
        <v>172</v>
      </c>
      <c r="H64" s="87">
        <v>510</v>
      </c>
      <c r="I64" s="89">
        <v>24208</v>
      </c>
      <c r="J64" s="80"/>
      <c r="K64" s="87">
        <v>433.84125</v>
      </c>
      <c r="L64" s="88">
        <v>1.4281304083001035E-6</v>
      </c>
      <c r="M64" s="88">
        <v>2.0108620583772788E-2</v>
      </c>
      <c r="N64" s="88">
        <f>K64/'סכום נכסי הקרן'!$C$42</f>
        <v>1.1896255090581344E-4</v>
      </c>
    </row>
    <row r="65" spans="2:14" s="134" customFormat="1">
      <c r="B65" s="86" t="s">
        <v>1302</v>
      </c>
      <c r="C65" s="80" t="s">
        <v>1303</v>
      </c>
      <c r="D65" s="93" t="s">
        <v>132</v>
      </c>
      <c r="E65" s="80"/>
      <c r="F65" s="93" t="s">
        <v>1207</v>
      </c>
      <c r="G65" s="93" t="s">
        <v>172</v>
      </c>
      <c r="H65" s="87">
        <v>5814</v>
      </c>
      <c r="I65" s="89">
        <v>4994</v>
      </c>
      <c r="J65" s="87">
        <v>4.24</v>
      </c>
      <c r="K65" s="87">
        <v>1024.5341100000001</v>
      </c>
      <c r="L65" s="88">
        <v>1.3129151437854015E-5</v>
      </c>
      <c r="M65" s="88">
        <v>4.7487341724935871E-2</v>
      </c>
      <c r="N65" s="88">
        <f>K65/'סכום נכסי הקרן'!$C$42</f>
        <v>2.8093499918603241E-4</v>
      </c>
    </row>
    <row r="66" spans="2:14" s="134" customFormat="1">
      <c r="B66" s="86" t="s">
        <v>1304</v>
      </c>
      <c r="C66" s="80" t="s">
        <v>1305</v>
      </c>
      <c r="D66" s="93" t="s">
        <v>971</v>
      </c>
      <c r="E66" s="80"/>
      <c r="F66" s="93" t="s">
        <v>1207</v>
      </c>
      <c r="G66" s="93" t="s">
        <v>172</v>
      </c>
      <c r="H66" s="87">
        <v>878</v>
      </c>
      <c r="I66" s="89">
        <v>2622</v>
      </c>
      <c r="J66" s="80"/>
      <c r="K66" s="87">
        <v>80.896360000000001</v>
      </c>
      <c r="L66" s="88">
        <v>1.3591331269349845E-5</v>
      </c>
      <c r="M66" s="88">
        <v>3.7495609508046862E-3</v>
      </c>
      <c r="N66" s="88">
        <f>K66/'סכום נכסי הקרן'!$C$42</f>
        <v>2.2182393547397834E-5</v>
      </c>
    </row>
    <row r="67" spans="2:14" s="134" customFormat="1">
      <c r="B67" s="86" t="s">
        <v>1306</v>
      </c>
      <c r="C67" s="80" t="s">
        <v>1307</v>
      </c>
      <c r="D67" s="93" t="s">
        <v>971</v>
      </c>
      <c r="E67" s="80"/>
      <c r="F67" s="93" t="s">
        <v>1207</v>
      </c>
      <c r="G67" s="93" t="s">
        <v>172</v>
      </c>
      <c r="H67" s="87">
        <v>1542</v>
      </c>
      <c r="I67" s="89">
        <v>8133</v>
      </c>
      <c r="J67" s="80"/>
      <c r="K67" s="87">
        <v>440.69376</v>
      </c>
      <c r="L67" s="88">
        <v>1.1338235294117647E-4</v>
      </c>
      <c r="M67" s="88">
        <v>2.0426235664488392E-2</v>
      </c>
      <c r="N67" s="88">
        <f>K67/'סכום נכסי הקרן'!$C$42</f>
        <v>1.2084156095777968E-4</v>
      </c>
    </row>
    <row r="68" spans="2:14" s="134" customFormat="1">
      <c r="B68" s="86" t="s">
        <v>1308</v>
      </c>
      <c r="C68" s="80" t="s">
        <v>1309</v>
      </c>
      <c r="D68" s="93" t="s">
        <v>971</v>
      </c>
      <c r="E68" s="80"/>
      <c r="F68" s="93" t="s">
        <v>1207</v>
      </c>
      <c r="G68" s="93" t="s">
        <v>172</v>
      </c>
      <c r="H68" s="87">
        <v>3040</v>
      </c>
      <c r="I68" s="89">
        <v>2433</v>
      </c>
      <c r="J68" s="80"/>
      <c r="K68" s="87">
        <v>259.90667999999999</v>
      </c>
      <c r="L68" s="88">
        <v>3.1337621639452418E-4</v>
      </c>
      <c r="M68" s="88">
        <v>1.2046721733601972E-2</v>
      </c>
      <c r="N68" s="88">
        <f>K68/'סכום נכסי הקרן'!$C$42</f>
        <v>7.1268376739788952E-5</v>
      </c>
    </row>
    <row r="69" spans="2:14" s="134" customFormat="1">
      <c r="B69" s="135"/>
      <c r="C69" s="135"/>
    </row>
    <row r="70" spans="2:14" s="134" customFormat="1">
      <c r="B70" s="135"/>
      <c r="C70" s="135"/>
    </row>
    <row r="71" spans="2:14" s="134" customFormat="1">
      <c r="B71" s="135"/>
      <c r="C71" s="135"/>
    </row>
    <row r="72" spans="2:14" s="134" customFormat="1">
      <c r="B72" s="138" t="s">
        <v>263</v>
      </c>
      <c r="C72" s="135"/>
    </row>
    <row r="73" spans="2:14" s="134" customFormat="1">
      <c r="B73" s="138" t="s">
        <v>121</v>
      </c>
      <c r="C73" s="135"/>
    </row>
    <row r="74" spans="2:14" s="134" customFormat="1">
      <c r="B74" s="138" t="s">
        <v>246</v>
      </c>
      <c r="C74" s="135"/>
    </row>
    <row r="75" spans="2:14" s="134" customFormat="1">
      <c r="B75" s="138" t="s">
        <v>254</v>
      </c>
      <c r="C75" s="135"/>
    </row>
    <row r="76" spans="2:14" s="134" customFormat="1">
      <c r="B76" s="138" t="s">
        <v>261</v>
      </c>
      <c r="C76" s="135"/>
    </row>
    <row r="77" spans="2:14" s="134" customFormat="1">
      <c r="B77" s="135"/>
      <c r="C77" s="135"/>
    </row>
    <row r="78" spans="2:14" s="134" customFormat="1">
      <c r="B78" s="135"/>
      <c r="C78" s="135"/>
    </row>
    <row r="79" spans="2:14" s="134" customFormat="1">
      <c r="B79" s="135"/>
      <c r="C79" s="135"/>
    </row>
    <row r="80" spans="2:14" s="134" customFormat="1">
      <c r="B80" s="135"/>
      <c r="C80" s="135"/>
    </row>
    <row r="81" spans="2:3" s="134" customFormat="1">
      <c r="B81" s="135"/>
      <c r="C81" s="135"/>
    </row>
    <row r="82" spans="2:3" s="134" customFormat="1">
      <c r="B82" s="135"/>
      <c r="C82" s="135"/>
    </row>
    <row r="83" spans="2:3" s="134" customFormat="1">
      <c r="B83" s="135"/>
      <c r="C83" s="135"/>
    </row>
    <row r="84" spans="2:3" s="134" customFormat="1">
      <c r="B84" s="135"/>
      <c r="C84" s="135"/>
    </row>
    <row r="85" spans="2:3" s="134" customFormat="1">
      <c r="B85" s="135"/>
      <c r="C85" s="135"/>
    </row>
    <row r="86" spans="2:3" s="134" customFormat="1">
      <c r="B86" s="135"/>
      <c r="C86" s="135"/>
    </row>
    <row r="87" spans="2:3" s="134" customFormat="1">
      <c r="B87" s="135"/>
      <c r="C87" s="135"/>
    </row>
    <row r="88" spans="2:3" s="134" customFormat="1">
      <c r="B88" s="135"/>
      <c r="C88" s="135"/>
    </row>
    <row r="89" spans="2:3" s="134" customFormat="1">
      <c r="B89" s="135"/>
      <c r="C89" s="135"/>
    </row>
    <row r="90" spans="2:3" s="134" customFormat="1">
      <c r="B90" s="135"/>
      <c r="C90" s="135"/>
    </row>
    <row r="91" spans="2:3" s="134" customFormat="1">
      <c r="B91" s="135"/>
      <c r="C91" s="135"/>
    </row>
    <row r="92" spans="2:3" s="134" customFormat="1">
      <c r="B92" s="135"/>
      <c r="C92" s="135"/>
    </row>
    <row r="93" spans="2:3" s="134" customFormat="1">
      <c r="B93" s="135"/>
      <c r="C93" s="135"/>
    </row>
    <row r="94" spans="2:3" s="134" customFormat="1">
      <c r="B94" s="135"/>
      <c r="C94" s="135"/>
    </row>
    <row r="95" spans="2:3" s="134" customFormat="1">
      <c r="B95" s="135"/>
      <c r="C95" s="135"/>
    </row>
    <row r="96" spans="2:3" s="134" customFormat="1">
      <c r="B96" s="135"/>
      <c r="C96" s="135"/>
    </row>
    <row r="97" spans="2:3" s="134" customFormat="1">
      <c r="B97" s="135"/>
      <c r="C97" s="135"/>
    </row>
    <row r="98" spans="2:3" s="134" customFormat="1">
      <c r="B98" s="135"/>
      <c r="C98" s="135"/>
    </row>
    <row r="99" spans="2:3" s="134" customFormat="1">
      <c r="B99" s="135"/>
      <c r="C99" s="135"/>
    </row>
    <row r="100" spans="2:3" s="134" customFormat="1">
      <c r="B100" s="135"/>
      <c r="C100" s="135"/>
    </row>
    <row r="101" spans="2:3" s="134" customFormat="1">
      <c r="B101" s="135"/>
      <c r="C101" s="135"/>
    </row>
    <row r="102" spans="2:3" s="134" customFormat="1">
      <c r="B102" s="135"/>
      <c r="C102" s="135"/>
    </row>
    <row r="103" spans="2:3" s="134" customFormat="1">
      <c r="B103" s="135"/>
      <c r="C103" s="135"/>
    </row>
    <row r="104" spans="2:3" s="134" customFormat="1">
      <c r="B104" s="135"/>
      <c r="C104" s="135"/>
    </row>
    <row r="105" spans="2:3" s="134" customFormat="1">
      <c r="B105" s="135"/>
      <c r="C105" s="135"/>
    </row>
    <row r="106" spans="2:3" s="134" customFormat="1">
      <c r="B106" s="135"/>
      <c r="C106" s="135"/>
    </row>
    <row r="107" spans="2:3" s="134" customFormat="1">
      <c r="B107" s="135"/>
      <c r="C107" s="135"/>
    </row>
    <row r="108" spans="2:3" s="134" customFormat="1">
      <c r="B108" s="135"/>
      <c r="C108" s="135"/>
    </row>
    <row r="109" spans="2:3" s="134" customFormat="1">
      <c r="B109" s="135"/>
      <c r="C109" s="135"/>
    </row>
    <row r="110" spans="2:3" s="134" customFormat="1">
      <c r="B110" s="135"/>
      <c r="C110" s="135"/>
    </row>
    <row r="111" spans="2:3" s="134" customFormat="1">
      <c r="B111" s="135"/>
      <c r="C111" s="135"/>
    </row>
    <row r="112" spans="2:3" s="134" customFormat="1">
      <c r="B112" s="135"/>
      <c r="C112" s="135"/>
    </row>
    <row r="113" spans="2:3" s="134" customFormat="1">
      <c r="B113" s="135"/>
      <c r="C113" s="135"/>
    </row>
    <row r="114" spans="2:3" s="134" customFormat="1">
      <c r="B114" s="135"/>
      <c r="C114" s="135"/>
    </row>
    <row r="115" spans="2:3" s="134" customFormat="1">
      <c r="B115" s="135"/>
      <c r="C115" s="135"/>
    </row>
    <row r="116" spans="2:3" s="134" customFormat="1">
      <c r="B116" s="135"/>
      <c r="C116" s="135"/>
    </row>
    <row r="117" spans="2:3" s="134" customFormat="1">
      <c r="B117" s="135"/>
      <c r="C117" s="135"/>
    </row>
    <row r="118" spans="2:3" s="134" customFormat="1">
      <c r="B118" s="135"/>
      <c r="C118" s="135"/>
    </row>
    <row r="119" spans="2:3" s="134" customFormat="1">
      <c r="B119" s="135"/>
      <c r="C119" s="135"/>
    </row>
    <row r="120" spans="2:3" s="134" customFormat="1">
      <c r="B120" s="135"/>
      <c r="C120" s="135"/>
    </row>
    <row r="121" spans="2:3" s="134" customFormat="1">
      <c r="B121" s="135"/>
      <c r="C121" s="135"/>
    </row>
    <row r="122" spans="2:3" s="134" customFormat="1">
      <c r="B122" s="135"/>
      <c r="C122" s="135"/>
    </row>
    <row r="123" spans="2:3" s="134" customFormat="1">
      <c r="B123" s="135"/>
      <c r="C123" s="135"/>
    </row>
    <row r="124" spans="2:3" s="134" customFormat="1">
      <c r="B124" s="135"/>
      <c r="C124" s="135"/>
    </row>
    <row r="125" spans="2:3" s="134" customFormat="1">
      <c r="B125" s="135"/>
      <c r="C125" s="135"/>
    </row>
    <row r="126" spans="2:3" s="134" customFormat="1">
      <c r="B126" s="135"/>
      <c r="C126" s="135"/>
    </row>
    <row r="127" spans="2:3" s="134" customFormat="1">
      <c r="B127" s="135"/>
      <c r="C127" s="135"/>
    </row>
    <row r="128" spans="2:3" s="134" customFormat="1">
      <c r="B128" s="135"/>
      <c r="C128" s="135"/>
    </row>
    <row r="129" spans="2:3" s="134" customFormat="1">
      <c r="B129" s="135"/>
      <c r="C129" s="135"/>
    </row>
    <row r="130" spans="2:3" s="134" customFormat="1">
      <c r="B130" s="135"/>
      <c r="C130" s="135"/>
    </row>
    <row r="131" spans="2:3" s="134" customFormat="1">
      <c r="B131" s="135"/>
      <c r="C131" s="135"/>
    </row>
    <row r="132" spans="2:3" s="134" customFormat="1">
      <c r="B132" s="135"/>
      <c r="C132" s="135"/>
    </row>
    <row r="133" spans="2:3" s="134" customFormat="1">
      <c r="B133" s="135"/>
      <c r="C133" s="135"/>
    </row>
    <row r="134" spans="2:3" s="134" customFormat="1">
      <c r="B134" s="135"/>
      <c r="C134" s="135"/>
    </row>
    <row r="135" spans="2:3" s="134" customFormat="1">
      <c r="B135" s="135"/>
      <c r="C135" s="135"/>
    </row>
    <row r="136" spans="2:3" s="134" customFormat="1">
      <c r="B136" s="135"/>
      <c r="C136" s="135"/>
    </row>
    <row r="137" spans="2:3" s="134" customFormat="1">
      <c r="B137" s="135"/>
      <c r="C137" s="135"/>
    </row>
    <row r="138" spans="2:3" s="134" customFormat="1">
      <c r="B138" s="135"/>
      <c r="C138" s="135"/>
    </row>
    <row r="139" spans="2:3" s="134" customFormat="1">
      <c r="B139" s="135"/>
      <c r="C139" s="135"/>
    </row>
    <row r="140" spans="2:3" s="134" customFormat="1">
      <c r="B140" s="135"/>
      <c r="C140" s="135"/>
    </row>
    <row r="141" spans="2:3" s="134" customFormat="1">
      <c r="B141" s="135"/>
      <c r="C141" s="135"/>
    </row>
    <row r="142" spans="2:3" s="134" customFormat="1">
      <c r="B142" s="135"/>
      <c r="C142" s="135"/>
    </row>
    <row r="143" spans="2:3" s="134" customFormat="1">
      <c r="B143" s="135"/>
      <c r="C143" s="135"/>
    </row>
    <row r="144" spans="2:3" s="134" customFormat="1">
      <c r="B144" s="135"/>
      <c r="C144" s="135"/>
    </row>
    <row r="145" spans="2:3" s="134" customFormat="1">
      <c r="B145" s="135"/>
      <c r="C145" s="135"/>
    </row>
    <row r="146" spans="2:3" s="134" customFormat="1">
      <c r="B146" s="135"/>
      <c r="C146" s="135"/>
    </row>
    <row r="147" spans="2:3" s="134" customFormat="1">
      <c r="B147" s="135"/>
      <c r="C147" s="135"/>
    </row>
    <row r="148" spans="2:3" s="134" customFormat="1">
      <c r="B148" s="135"/>
      <c r="C148" s="135"/>
    </row>
    <row r="149" spans="2:3" s="134" customFormat="1">
      <c r="B149" s="135"/>
      <c r="C149" s="135"/>
    </row>
    <row r="150" spans="2:3" s="134" customFormat="1">
      <c r="B150" s="135"/>
      <c r="C150" s="135"/>
    </row>
    <row r="151" spans="2:3" s="134" customFormat="1">
      <c r="B151" s="135"/>
      <c r="C151" s="135"/>
    </row>
    <row r="152" spans="2:3" s="134" customFormat="1">
      <c r="B152" s="135"/>
      <c r="C152" s="135"/>
    </row>
    <row r="153" spans="2:3" s="134" customFormat="1">
      <c r="B153" s="135"/>
      <c r="C153" s="135"/>
    </row>
    <row r="154" spans="2:3" s="134" customFormat="1">
      <c r="B154" s="135"/>
      <c r="C154" s="135"/>
    </row>
    <row r="155" spans="2:3" s="134" customFormat="1">
      <c r="B155" s="135"/>
      <c r="C155" s="135"/>
    </row>
    <row r="156" spans="2:3" s="134" customFormat="1">
      <c r="B156" s="135"/>
      <c r="C156" s="135"/>
    </row>
    <row r="157" spans="2:3" s="134" customFormat="1">
      <c r="B157" s="135"/>
      <c r="C157" s="135"/>
    </row>
    <row r="158" spans="2:3" s="134" customFormat="1">
      <c r="B158" s="135"/>
      <c r="C158" s="135"/>
    </row>
    <row r="159" spans="2:3" s="134" customFormat="1">
      <c r="B159" s="135"/>
      <c r="C159" s="135"/>
    </row>
    <row r="160" spans="2:3" s="134" customFormat="1">
      <c r="B160" s="135"/>
      <c r="C160" s="135"/>
    </row>
    <row r="161" spans="2:7" s="134" customFormat="1">
      <c r="B161" s="135"/>
      <c r="C161" s="135"/>
    </row>
    <row r="162" spans="2:7">
      <c r="D162" s="1"/>
      <c r="E162" s="1"/>
      <c r="F162" s="1"/>
      <c r="G162" s="1"/>
    </row>
    <row r="163" spans="2:7">
      <c r="D163" s="1"/>
      <c r="E163" s="1"/>
      <c r="F163" s="1"/>
      <c r="G163" s="1"/>
    </row>
    <row r="164" spans="2:7">
      <c r="D164" s="1"/>
      <c r="E164" s="1"/>
      <c r="F164" s="1"/>
      <c r="G164" s="1"/>
    </row>
    <row r="165" spans="2:7">
      <c r="D165" s="1"/>
      <c r="E165" s="1"/>
      <c r="F165" s="1"/>
      <c r="G165" s="1"/>
    </row>
    <row r="166" spans="2:7">
      <c r="D166" s="1"/>
      <c r="E166" s="1"/>
      <c r="F166" s="1"/>
      <c r="G166" s="1"/>
    </row>
    <row r="167" spans="2:7">
      <c r="D167" s="1"/>
      <c r="E167" s="1"/>
      <c r="F167" s="1"/>
      <c r="G167" s="1"/>
    </row>
    <row r="168" spans="2:7">
      <c r="D168" s="1"/>
      <c r="E168" s="1"/>
      <c r="F168" s="1"/>
      <c r="G168" s="1"/>
    </row>
    <row r="169" spans="2:7">
      <c r="D169" s="1"/>
      <c r="E169" s="1"/>
      <c r="F169" s="1"/>
      <c r="G169" s="1"/>
    </row>
    <row r="170" spans="2:7">
      <c r="D170" s="1"/>
      <c r="E170" s="1"/>
      <c r="F170" s="1"/>
      <c r="G170" s="1"/>
    </row>
    <row r="171" spans="2:7">
      <c r="D171" s="1"/>
      <c r="E171" s="1"/>
      <c r="F171" s="1"/>
      <c r="G171" s="1"/>
    </row>
    <row r="172" spans="2:7">
      <c r="D172" s="1"/>
      <c r="E172" s="1"/>
      <c r="F172" s="1"/>
      <c r="G172" s="1"/>
    </row>
    <row r="173" spans="2:7">
      <c r="D173" s="1"/>
      <c r="E173" s="1"/>
      <c r="F173" s="1"/>
      <c r="G173" s="1"/>
    </row>
    <row r="174" spans="2:7">
      <c r="D174" s="1"/>
      <c r="E174" s="1"/>
      <c r="F174" s="1"/>
      <c r="G174" s="1"/>
    </row>
    <row r="175" spans="2:7">
      <c r="D175" s="1"/>
      <c r="E175" s="1"/>
      <c r="F175" s="1"/>
      <c r="G175" s="1"/>
    </row>
    <row r="176" spans="2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3"/>
      <c r="D250" s="1"/>
      <c r="E250" s="1"/>
      <c r="F250" s="1"/>
      <c r="G250" s="1"/>
    </row>
    <row r="251" spans="2:7">
      <c r="B251" s="43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6" type="noConversion"/>
  <dataValidations count="1">
    <dataValidation allowBlank="1" showInputMessage="1" showErrorMessage="1" sqref="J9:J1048576 C5:C1048576 J1:J7 A1:A1048576 B1:B43 AG49:AG1048576 K1:AF1048576 AH1:XFD1048576 AG1:AG43 B45:B71 B73:B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topLeftCell="A4" workbookViewId="0">
      <pane ySplit="7" topLeftCell="A11" activePane="bottomLeft" state="frozen"/>
      <selection activeCell="A4" sqref="A4"/>
      <selection pane="bottomLeft" activeCell="C18" sqref="C18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12" style="1" bestFit="1" customWidth="1"/>
    <col min="10" max="10" width="9" style="1" bestFit="1" customWidth="1"/>
    <col min="11" max="11" width="11.85546875" style="1" bestFit="1" customWidth="1"/>
    <col min="12" max="12" width="9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6" t="s">
        <v>188</v>
      </c>
      <c r="C1" s="78" t="s" vm="1">
        <v>264</v>
      </c>
    </row>
    <row r="2" spans="2:65">
      <c r="B2" s="56" t="s">
        <v>187</v>
      </c>
      <c r="C2" s="78" t="s">
        <v>265</v>
      </c>
    </row>
    <row r="3" spans="2:65">
      <c r="B3" s="56" t="s">
        <v>189</v>
      </c>
      <c r="C3" s="78" t="s">
        <v>266</v>
      </c>
    </row>
    <row r="4" spans="2:65">
      <c r="B4" s="56" t="s">
        <v>190</v>
      </c>
      <c r="C4" s="78">
        <v>2207</v>
      </c>
    </row>
    <row r="6" spans="2:65" ht="26.25" customHeight="1">
      <c r="B6" s="211" t="s">
        <v>218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3"/>
    </row>
    <row r="7" spans="2:65" ht="26.25" customHeight="1">
      <c r="B7" s="211" t="s">
        <v>100</v>
      </c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3"/>
      <c r="BM7" s="3"/>
    </row>
    <row r="8" spans="2:65" s="3" customFormat="1" ht="78.75">
      <c r="B8" s="22" t="s">
        <v>124</v>
      </c>
      <c r="C8" s="30" t="s">
        <v>48</v>
      </c>
      <c r="D8" s="30" t="s">
        <v>128</v>
      </c>
      <c r="E8" s="30" t="s">
        <v>126</v>
      </c>
      <c r="F8" s="30" t="s">
        <v>68</v>
      </c>
      <c r="G8" s="30" t="s">
        <v>15</v>
      </c>
      <c r="H8" s="30" t="s">
        <v>69</v>
      </c>
      <c r="I8" s="30" t="s">
        <v>110</v>
      </c>
      <c r="J8" s="30" t="s">
        <v>248</v>
      </c>
      <c r="K8" s="30" t="s">
        <v>247</v>
      </c>
      <c r="L8" s="30" t="s">
        <v>65</v>
      </c>
      <c r="M8" s="30" t="s">
        <v>62</v>
      </c>
      <c r="N8" s="30" t="s">
        <v>191</v>
      </c>
      <c r="O8" s="20" t="s">
        <v>193</v>
      </c>
      <c r="P8" s="1"/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32" t="s">
        <v>255</v>
      </c>
      <c r="K9" s="32"/>
      <c r="L9" s="32" t="s">
        <v>251</v>
      </c>
      <c r="M9" s="32" t="s">
        <v>20</v>
      </c>
      <c r="N9" s="32" t="s">
        <v>20</v>
      </c>
      <c r="O9" s="33" t="s">
        <v>20</v>
      </c>
      <c r="BG9" s="1"/>
      <c r="BH9" s="1"/>
      <c r="BI9" s="1"/>
      <c r="BM9" s="4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BG10" s="1"/>
      <c r="BH10" s="3"/>
      <c r="BI10" s="1"/>
    </row>
    <row r="11" spans="2:65" s="4" customFormat="1" ht="18" customHeight="1">
      <c r="B11" s="118" t="s">
        <v>32</v>
      </c>
      <c r="C11" s="82"/>
      <c r="D11" s="82"/>
      <c r="E11" s="82"/>
      <c r="F11" s="82"/>
      <c r="G11" s="82"/>
      <c r="H11" s="82"/>
      <c r="I11" s="82"/>
      <c r="J11" s="90"/>
      <c r="K11" s="92"/>
      <c r="L11" s="90">
        <v>3999.5749499999993</v>
      </c>
      <c r="M11" s="82"/>
      <c r="N11" s="91">
        <v>1</v>
      </c>
      <c r="O11" s="91">
        <f>L11/'סכום נכסי הקרן'!$C$42</f>
        <v>1.0967136909894833E-3</v>
      </c>
      <c r="P11" s="136"/>
      <c r="BG11" s="96"/>
      <c r="BH11" s="3"/>
      <c r="BI11" s="96"/>
      <c r="BM11" s="96"/>
    </row>
    <row r="12" spans="2:65" s="4" customFormat="1" ht="18" customHeight="1">
      <c r="B12" s="81" t="s">
        <v>241</v>
      </c>
      <c r="C12" s="82"/>
      <c r="D12" s="82"/>
      <c r="E12" s="82"/>
      <c r="F12" s="82"/>
      <c r="G12" s="82"/>
      <c r="H12" s="82"/>
      <c r="I12" s="82"/>
      <c r="J12" s="90"/>
      <c r="K12" s="92"/>
      <c r="L12" s="90">
        <v>3999.5749500000002</v>
      </c>
      <c r="M12" s="82"/>
      <c r="N12" s="91">
        <v>1.0000000000000002</v>
      </c>
      <c r="O12" s="91">
        <f>L12/'סכום נכסי הקרן'!$C$42</f>
        <v>1.0967136909894835E-3</v>
      </c>
      <c r="P12" s="136"/>
      <c r="BG12" s="96"/>
      <c r="BH12" s="3"/>
      <c r="BI12" s="96"/>
      <c r="BM12" s="96"/>
    </row>
    <row r="13" spans="2:65">
      <c r="B13" s="99" t="s">
        <v>30</v>
      </c>
      <c r="C13" s="82"/>
      <c r="D13" s="82"/>
      <c r="E13" s="82"/>
      <c r="F13" s="82"/>
      <c r="G13" s="82"/>
      <c r="H13" s="82"/>
      <c r="I13" s="82"/>
      <c r="J13" s="90"/>
      <c r="K13" s="92"/>
      <c r="L13" s="90">
        <v>3999.5749500000002</v>
      </c>
      <c r="M13" s="82"/>
      <c r="N13" s="91">
        <v>1.0000000000000002</v>
      </c>
      <c r="O13" s="91">
        <f>L13/'סכום נכסי הקרן'!$C$42</f>
        <v>1.0967136909894835E-3</v>
      </c>
      <c r="P13" s="134"/>
      <c r="BH13" s="3"/>
    </row>
    <row r="14" spans="2:65" ht="20.25">
      <c r="B14" s="86" t="s">
        <v>1310</v>
      </c>
      <c r="C14" s="80" t="s">
        <v>1311</v>
      </c>
      <c r="D14" s="93" t="s">
        <v>28</v>
      </c>
      <c r="E14" s="80"/>
      <c r="F14" s="93" t="s">
        <v>1207</v>
      </c>
      <c r="G14" s="80" t="s">
        <v>1312</v>
      </c>
      <c r="H14" s="80"/>
      <c r="I14" s="93" t="s">
        <v>172</v>
      </c>
      <c r="J14" s="87">
        <v>9</v>
      </c>
      <c r="K14" s="89">
        <v>497943.7</v>
      </c>
      <c r="L14" s="87">
        <v>157.47966</v>
      </c>
      <c r="M14" s="88">
        <v>1.5487597929363637E-5</v>
      </c>
      <c r="N14" s="88">
        <v>3.9374098990193951E-2</v>
      </c>
      <c r="O14" s="88">
        <f>L14/'סכום נכסי הקרן'!$C$42</f>
        <v>4.3182113432920894E-5</v>
      </c>
      <c r="P14" s="134"/>
      <c r="BH14" s="4"/>
    </row>
    <row r="15" spans="2:65">
      <c r="B15" s="86" t="s">
        <v>1313</v>
      </c>
      <c r="C15" s="80" t="s">
        <v>1314</v>
      </c>
      <c r="D15" s="93" t="s">
        <v>28</v>
      </c>
      <c r="E15" s="80"/>
      <c r="F15" s="93" t="s">
        <v>1207</v>
      </c>
      <c r="G15" s="80" t="s">
        <v>1312</v>
      </c>
      <c r="H15" s="80"/>
      <c r="I15" s="93" t="s">
        <v>172</v>
      </c>
      <c r="J15" s="87">
        <v>1500</v>
      </c>
      <c r="K15" s="89">
        <v>2199.66</v>
      </c>
      <c r="L15" s="87">
        <v>115.94408</v>
      </c>
      <c r="M15" s="88">
        <v>7.7382084072461407E-5</v>
      </c>
      <c r="N15" s="88">
        <v>2.8989100454287028E-2</v>
      </c>
      <c r="O15" s="88">
        <f>L15/'סכום נכסי הקרן'!$C$42</f>
        <v>3.1792743357686038E-5</v>
      </c>
      <c r="P15" s="134"/>
    </row>
    <row r="16" spans="2:65">
      <c r="B16" s="86" t="s">
        <v>1315</v>
      </c>
      <c r="C16" s="80" t="s">
        <v>1316</v>
      </c>
      <c r="D16" s="93" t="s">
        <v>28</v>
      </c>
      <c r="E16" s="80"/>
      <c r="F16" s="93" t="s">
        <v>1207</v>
      </c>
      <c r="G16" s="80" t="s">
        <v>1312</v>
      </c>
      <c r="H16" s="80"/>
      <c r="I16" s="93" t="s">
        <v>174</v>
      </c>
      <c r="J16" s="87">
        <v>71</v>
      </c>
      <c r="K16" s="89">
        <v>164086</v>
      </c>
      <c r="L16" s="87">
        <v>504.30978999999996</v>
      </c>
      <c r="M16" s="88">
        <v>5.6414383038091729E-5</v>
      </c>
      <c r="N16" s="88">
        <v>0.12609084622854738</v>
      </c>
      <c r="O16" s="88">
        <f>L16/'סכום נכסי הקרן'!$C$42</f>
        <v>1.3828555736729756E-4</v>
      </c>
      <c r="P16" s="134"/>
    </row>
    <row r="17" spans="2:16">
      <c r="B17" s="86" t="s">
        <v>1317</v>
      </c>
      <c r="C17" s="80" t="s">
        <v>1318</v>
      </c>
      <c r="D17" s="93" t="s">
        <v>146</v>
      </c>
      <c r="E17" s="80"/>
      <c r="F17" s="93" t="s">
        <v>1207</v>
      </c>
      <c r="G17" s="80" t="s">
        <v>1312</v>
      </c>
      <c r="H17" s="80"/>
      <c r="I17" s="93" t="s">
        <v>174</v>
      </c>
      <c r="J17" s="87">
        <v>855</v>
      </c>
      <c r="K17" s="89">
        <v>3685</v>
      </c>
      <c r="L17" s="87">
        <v>136.38641999999999</v>
      </c>
      <c r="M17" s="88">
        <v>4.1257141048249694E-5</v>
      </c>
      <c r="N17" s="88">
        <v>3.4100228575539009E-2</v>
      </c>
      <c r="O17" s="88">
        <f>L17/'סכום נכסי הקרן'!$C$42</f>
        <v>3.739818754466444E-5</v>
      </c>
      <c r="P17" s="134"/>
    </row>
    <row r="18" spans="2:16">
      <c r="B18" s="86" t="s">
        <v>1319</v>
      </c>
      <c r="C18" s="80" t="s">
        <v>1320</v>
      </c>
      <c r="D18" s="93" t="s">
        <v>146</v>
      </c>
      <c r="E18" s="80"/>
      <c r="F18" s="93" t="s">
        <v>1207</v>
      </c>
      <c r="G18" s="80" t="s">
        <v>1312</v>
      </c>
      <c r="H18" s="80"/>
      <c r="I18" s="93" t="s">
        <v>174</v>
      </c>
      <c r="J18" s="87">
        <v>1421</v>
      </c>
      <c r="K18" s="89">
        <v>2283</v>
      </c>
      <c r="L18" s="87">
        <v>140.43247</v>
      </c>
      <c r="M18" s="88">
        <v>1.1902622866255947E-5</v>
      </c>
      <c r="N18" s="88">
        <v>3.5111848572808975E-2</v>
      </c>
      <c r="O18" s="88">
        <f>L18/'סכום נכסי הקרן'!$C$42</f>
        <v>3.8507645045749151E-5</v>
      </c>
      <c r="P18" s="134"/>
    </row>
    <row r="19" spans="2:16">
      <c r="B19" s="86" t="s">
        <v>1321</v>
      </c>
      <c r="C19" s="80" t="s">
        <v>1322</v>
      </c>
      <c r="D19" s="93" t="s">
        <v>28</v>
      </c>
      <c r="E19" s="80"/>
      <c r="F19" s="93" t="s">
        <v>1207</v>
      </c>
      <c r="G19" s="80" t="s">
        <v>1312</v>
      </c>
      <c r="H19" s="80"/>
      <c r="I19" s="93" t="s">
        <v>174</v>
      </c>
      <c r="J19" s="87">
        <v>264</v>
      </c>
      <c r="K19" s="89">
        <v>119750</v>
      </c>
      <c r="L19" s="87">
        <v>1368.50683</v>
      </c>
      <c r="M19" s="88">
        <v>1.7264258797758945E-4</v>
      </c>
      <c r="N19" s="88">
        <v>0.34216306660286494</v>
      </c>
      <c r="O19" s="88">
        <f>L19/'סכום נכסי הקרן'!$C$42</f>
        <v>3.7525491969430844E-4</v>
      </c>
      <c r="P19" s="134"/>
    </row>
    <row r="20" spans="2:16">
      <c r="B20" s="86" t="s">
        <v>1323</v>
      </c>
      <c r="C20" s="80" t="s">
        <v>1324</v>
      </c>
      <c r="D20" s="93" t="s">
        <v>28</v>
      </c>
      <c r="E20" s="80"/>
      <c r="F20" s="93" t="s">
        <v>1207</v>
      </c>
      <c r="G20" s="80" t="s">
        <v>1312</v>
      </c>
      <c r="H20" s="80"/>
      <c r="I20" s="93" t="s">
        <v>172</v>
      </c>
      <c r="J20" s="87">
        <v>910.08</v>
      </c>
      <c r="K20" s="89">
        <v>1747.97</v>
      </c>
      <c r="L20" s="87">
        <v>55.900150000000004</v>
      </c>
      <c r="M20" s="88">
        <v>7.6263821726002809E-6</v>
      </c>
      <c r="N20" s="88">
        <v>1.3976522680241313E-2</v>
      </c>
      <c r="O20" s="88">
        <f>L20/'סכום נכסי הקרן'!$C$42</f>
        <v>1.5328243775845677E-5</v>
      </c>
      <c r="P20" s="134"/>
    </row>
    <row r="21" spans="2:16">
      <c r="B21" s="86" t="s">
        <v>1325</v>
      </c>
      <c r="C21" s="80" t="s">
        <v>1326</v>
      </c>
      <c r="D21" s="93" t="s">
        <v>28</v>
      </c>
      <c r="E21" s="80"/>
      <c r="F21" s="93" t="s">
        <v>1207</v>
      </c>
      <c r="G21" s="80" t="s">
        <v>1312</v>
      </c>
      <c r="H21" s="80"/>
      <c r="I21" s="93" t="s">
        <v>172</v>
      </c>
      <c r="J21" s="87">
        <v>28</v>
      </c>
      <c r="K21" s="89">
        <v>98537</v>
      </c>
      <c r="L21" s="87">
        <v>96.952529999999996</v>
      </c>
      <c r="M21" s="88">
        <v>5.6052438737786368E-5</v>
      </c>
      <c r="N21" s="88">
        <v>2.4240708378274051E-2</v>
      </c>
      <c r="O21" s="88">
        <f>L21/'סכום נכסי הקרן'!$C$42</f>
        <v>2.6585116757736624E-5</v>
      </c>
      <c r="P21" s="134"/>
    </row>
    <row r="22" spans="2:16">
      <c r="B22" s="86" t="s">
        <v>1327</v>
      </c>
      <c r="C22" s="80" t="s">
        <v>1328</v>
      </c>
      <c r="D22" s="93" t="s">
        <v>28</v>
      </c>
      <c r="E22" s="80"/>
      <c r="F22" s="93" t="s">
        <v>1207</v>
      </c>
      <c r="G22" s="80" t="s">
        <v>1312</v>
      </c>
      <c r="H22" s="80"/>
      <c r="I22" s="93" t="s">
        <v>172</v>
      </c>
      <c r="J22" s="87">
        <v>3252.4600000000005</v>
      </c>
      <c r="K22" s="89">
        <v>1896</v>
      </c>
      <c r="L22" s="87">
        <v>216.69657999999995</v>
      </c>
      <c r="M22" s="88">
        <v>1.0976335072059354E-4</v>
      </c>
      <c r="N22" s="88">
        <v>5.4179902291867289E-2</v>
      </c>
      <c r="O22" s="88">
        <f>L22/'סכום נכסי הקרן'!$C$42</f>
        <v>5.9419840619963342E-5</v>
      </c>
      <c r="P22" s="134"/>
    </row>
    <row r="23" spans="2:16">
      <c r="B23" s="86" t="s">
        <v>1329</v>
      </c>
      <c r="C23" s="80" t="s">
        <v>1330</v>
      </c>
      <c r="D23" s="93" t="s">
        <v>28</v>
      </c>
      <c r="E23" s="80"/>
      <c r="F23" s="93" t="s">
        <v>1207</v>
      </c>
      <c r="G23" s="80" t="s">
        <v>1312</v>
      </c>
      <c r="H23" s="80"/>
      <c r="I23" s="93" t="s">
        <v>172</v>
      </c>
      <c r="J23" s="87">
        <v>48</v>
      </c>
      <c r="K23" s="89">
        <v>48044.800000000003</v>
      </c>
      <c r="L23" s="87">
        <v>81.038110000000003</v>
      </c>
      <c r="M23" s="88">
        <v>1.7119113156529499E-5</v>
      </c>
      <c r="N23" s="88">
        <v>2.0261680556830176E-2</v>
      </c>
      <c r="O23" s="88">
        <f>L23/'סכום נכסי הקרן'!$C$42</f>
        <v>2.2221262469131071E-5</v>
      </c>
      <c r="P23" s="134"/>
    </row>
    <row r="24" spans="2:16">
      <c r="B24" s="86" t="s">
        <v>1331</v>
      </c>
      <c r="C24" s="80" t="s">
        <v>1332</v>
      </c>
      <c r="D24" s="93" t="s">
        <v>28</v>
      </c>
      <c r="E24" s="80"/>
      <c r="F24" s="93" t="s">
        <v>1207</v>
      </c>
      <c r="G24" s="80" t="s">
        <v>1312</v>
      </c>
      <c r="H24" s="80"/>
      <c r="I24" s="93" t="s">
        <v>172</v>
      </c>
      <c r="J24" s="87">
        <v>2480.02</v>
      </c>
      <c r="K24" s="89">
        <v>2477.85</v>
      </c>
      <c r="L24" s="87">
        <v>215.93943999999999</v>
      </c>
      <c r="M24" s="88">
        <v>8.8194958853519949E-6</v>
      </c>
      <c r="N24" s="88">
        <v>5.3990597175832405E-2</v>
      </c>
      <c r="O24" s="88">
        <f>L24/'סכום נכסי הקרן'!$C$42</f>
        <v>5.9212227107433528E-5</v>
      </c>
      <c r="P24" s="134"/>
    </row>
    <row r="25" spans="2:16">
      <c r="B25" s="86" t="s">
        <v>1333</v>
      </c>
      <c r="C25" s="80" t="s">
        <v>1334</v>
      </c>
      <c r="D25" s="93" t="s">
        <v>28</v>
      </c>
      <c r="E25" s="80"/>
      <c r="F25" s="93" t="s">
        <v>1207</v>
      </c>
      <c r="G25" s="80" t="s">
        <v>1312</v>
      </c>
      <c r="H25" s="80"/>
      <c r="I25" s="93" t="s">
        <v>174</v>
      </c>
      <c r="J25" s="87">
        <v>5267.89</v>
      </c>
      <c r="K25" s="89">
        <v>1247.5</v>
      </c>
      <c r="L25" s="87">
        <v>284.47566</v>
      </c>
      <c r="M25" s="88">
        <v>2.9218402616004447E-4</v>
      </c>
      <c r="N25" s="88">
        <v>7.1126473076845345E-2</v>
      </c>
      <c r="O25" s="88">
        <f>L25/'סכום נכסי הקרן'!$C$42</f>
        <v>7.8005376815171171E-5</v>
      </c>
      <c r="P25" s="134"/>
    </row>
    <row r="26" spans="2:16">
      <c r="B26" s="86" t="s">
        <v>1335</v>
      </c>
      <c r="C26" s="80" t="s">
        <v>1336</v>
      </c>
      <c r="D26" s="93" t="s">
        <v>28</v>
      </c>
      <c r="E26" s="80"/>
      <c r="F26" s="93" t="s">
        <v>1207</v>
      </c>
      <c r="G26" s="80" t="s">
        <v>1312</v>
      </c>
      <c r="H26" s="80"/>
      <c r="I26" s="93" t="s">
        <v>182</v>
      </c>
      <c r="J26" s="87">
        <v>1746.2</v>
      </c>
      <c r="K26" s="89">
        <v>10858.29</v>
      </c>
      <c r="L26" s="87">
        <v>625.51323000000002</v>
      </c>
      <c r="M26" s="88">
        <v>2.047290249799947E-4</v>
      </c>
      <c r="N26" s="88">
        <v>0.1563949264158683</v>
      </c>
      <c r="O26" s="88">
        <f>L26/'סכום נכסי הקרן'!$C$42</f>
        <v>1.7152045700157556E-4</v>
      </c>
      <c r="P26" s="134"/>
    </row>
    <row r="27" spans="2:16">
      <c r="B27" s="83"/>
      <c r="C27" s="80"/>
      <c r="D27" s="80"/>
      <c r="E27" s="80"/>
      <c r="F27" s="80"/>
      <c r="G27" s="80"/>
      <c r="H27" s="80"/>
      <c r="I27" s="80"/>
      <c r="J27" s="87"/>
      <c r="K27" s="89"/>
      <c r="L27" s="80"/>
      <c r="M27" s="80"/>
      <c r="N27" s="88"/>
      <c r="O27" s="80"/>
      <c r="P27" s="134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134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134"/>
    </row>
    <row r="30" spans="2:16">
      <c r="B30" s="95" t="s">
        <v>263</v>
      </c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134"/>
    </row>
    <row r="31" spans="2:16">
      <c r="B31" s="95" t="s">
        <v>121</v>
      </c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134"/>
    </row>
    <row r="32" spans="2:16">
      <c r="B32" s="95" t="s">
        <v>246</v>
      </c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134"/>
    </row>
    <row r="33" spans="2:59">
      <c r="B33" s="95" t="s">
        <v>254</v>
      </c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5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5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5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59" ht="20.2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BG37" s="4"/>
    </row>
    <row r="38" spans="2:5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BG38" s="3"/>
    </row>
    <row r="39" spans="2:5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5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5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5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5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5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5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5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5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5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  <row r="110" spans="2:15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</row>
    <row r="111" spans="2:15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</row>
    <row r="112" spans="2:15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</row>
    <row r="113" spans="2:15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</row>
    <row r="114" spans="2:15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</row>
    <row r="115" spans="2:15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</row>
    <row r="116" spans="2:15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</row>
    <row r="117" spans="2:15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</row>
    <row r="118" spans="2:15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</row>
    <row r="119" spans="2:15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</row>
    <row r="120" spans="2:15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</row>
    <row r="121" spans="2:15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</row>
    <row r="122" spans="2:15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</row>
    <row r="123" spans="2:15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</row>
    <row r="124" spans="2:15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</row>
    <row r="125" spans="2:15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</row>
    <row r="126" spans="2:15"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3"/>
      <c r="C325" s="1"/>
      <c r="D325" s="1"/>
      <c r="E325" s="1"/>
    </row>
    <row r="326" spans="2:5">
      <c r="B326" s="43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6" type="noConversion"/>
  <dataValidations count="1">
    <dataValidation allowBlank="1" showInputMessage="1" showErrorMessage="1" sqref="A1:A1048576 B39:B1048576 C5:C1048576 AG42:AG1048576 AH1:XFD1048576 AG1:AG37 B1:B29 B31:B37 D1:AF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2018-06-06T10:42:27+00:00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BEDC6623-C8BD-44BC-A13F-2681D1BF59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2018-06-06T05:06:15Z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