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להשקעה'!$B$6:$D$23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השקעה'!$B$6:$K$39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K10" i="81"/>
  <c r="I10" i="81"/>
  <c r="I11" i="81"/>
  <c r="J13" i="81"/>
  <c r="J12" i="81"/>
  <c r="J11" i="81"/>
  <c r="J10" i="81"/>
  <c r="H16" i="73" l="1"/>
  <c r="J12" i="72"/>
  <c r="J13" i="72"/>
  <c r="H12" i="73" l="1"/>
  <c r="J11" i="72"/>
  <c r="C26" i="84"/>
  <c r="C11" i="84"/>
  <c r="H11" i="73" l="1"/>
  <c r="J12" i="73"/>
  <c r="L21" i="72"/>
  <c r="L17" i="72"/>
  <c r="L20" i="72"/>
  <c r="L15" i="72"/>
  <c r="L11" i="72"/>
  <c r="L19" i="72"/>
  <c r="L14" i="72"/>
  <c r="L18" i="72"/>
  <c r="L13" i="72"/>
  <c r="L12" i="72"/>
  <c r="C10" i="84"/>
  <c r="C43" i="88"/>
  <c r="J55" i="73" l="1"/>
  <c r="J51" i="73"/>
  <c r="J47" i="73"/>
  <c r="J43" i="73"/>
  <c r="J39" i="73"/>
  <c r="J35" i="73"/>
  <c r="J31" i="73"/>
  <c r="J26" i="73"/>
  <c r="J21" i="73"/>
  <c r="J11" i="73"/>
  <c r="J53" i="73"/>
  <c r="J49" i="73"/>
  <c r="J41" i="73"/>
  <c r="J37" i="73"/>
  <c r="J29" i="73"/>
  <c r="J18" i="73"/>
  <c r="J52" i="73"/>
  <c r="J44" i="73"/>
  <c r="J36" i="73"/>
  <c r="J27" i="73"/>
  <c r="J17" i="73"/>
  <c r="J54" i="73"/>
  <c r="J50" i="73"/>
  <c r="J46" i="73"/>
  <c r="J42" i="73"/>
  <c r="J38" i="73"/>
  <c r="J34" i="73"/>
  <c r="J30" i="73"/>
  <c r="J24" i="73"/>
  <c r="J20" i="73"/>
  <c r="J14" i="73"/>
  <c r="J45" i="73"/>
  <c r="J33" i="73"/>
  <c r="J23" i="73"/>
  <c r="J13" i="73"/>
  <c r="J48" i="73"/>
  <c r="J40" i="73"/>
  <c r="J32" i="73"/>
  <c r="J22" i="73"/>
  <c r="J16" i="73"/>
  <c r="O136" i="78"/>
  <c r="S178" i="61"/>
  <c r="O178" i="61"/>
  <c r="S165" i="61"/>
  <c r="O165" i="61"/>
  <c r="S105" i="61"/>
  <c r="O105" i="61"/>
  <c r="S86" i="61"/>
  <c r="O86" i="61"/>
  <c r="C37" i="88" l="1"/>
  <c r="C33" i="88"/>
  <c r="C31" i="88"/>
  <c r="C29" i="88"/>
  <c r="C28" i="88"/>
  <c r="C27" i="88"/>
  <c r="C26" i="88"/>
  <c r="C19" i="88"/>
  <c r="C17" i="88"/>
  <c r="C16" i="88"/>
  <c r="C15" i="88"/>
  <c r="C13" i="88"/>
  <c r="C11" i="88"/>
  <c r="C23" i="88" l="1"/>
  <c r="C12" i="88"/>
  <c r="C42" i="88" l="1"/>
  <c r="Q129" i="78" s="1"/>
  <c r="K34" i="73"/>
  <c r="Q11" i="78"/>
  <c r="Q27" i="78"/>
  <c r="K37" i="73"/>
  <c r="K31" i="73"/>
  <c r="S12" i="71"/>
  <c r="O39" i="62"/>
  <c r="S33" i="71"/>
  <c r="U107" i="61"/>
  <c r="R11" i="59"/>
  <c r="U203" i="61"/>
  <c r="U171" i="61"/>
  <c r="U138" i="61"/>
  <c r="U106" i="61"/>
  <c r="U74" i="61"/>
  <c r="U42" i="61"/>
  <c r="R32" i="59"/>
  <c r="U202" i="61"/>
  <c r="U170" i="61"/>
  <c r="U129" i="61"/>
  <c r="U205" i="61"/>
  <c r="U173" i="61"/>
  <c r="U140" i="61"/>
  <c r="U108" i="61"/>
  <c r="U76" i="61"/>
  <c r="U44" i="61"/>
  <c r="U12" i="61"/>
  <c r="U109" i="61"/>
  <c r="U57" i="61"/>
  <c r="U61" i="61"/>
  <c r="U53" i="61"/>
  <c r="U37" i="61"/>
  <c r="U73" i="61"/>
  <c r="R13" i="59"/>
  <c r="D29" i="88"/>
  <c r="D38" i="88"/>
  <c r="D16" i="88"/>
  <c r="D17" i="88"/>
  <c r="D12" i="88"/>
  <c r="U121" i="61" l="1"/>
  <c r="U80" i="61"/>
  <c r="U144" i="61"/>
  <c r="U209" i="61"/>
  <c r="U174" i="61"/>
  <c r="U78" i="61"/>
  <c r="O27" i="62"/>
  <c r="R16" i="59"/>
  <c r="U60" i="61"/>
  <c r="U92" i="61"/>
  <c r="U124" i="61"/>
  <c r="U157" i="61"/>
  <c r="U189" i="61"/>
  <c r="U89" i="61"/>
  <c r="U145" i="61"/>
  <c r="U186" i="61"/>
  <c r="R14" i="59"/>
  <c r="U26" i="61"/>
  <c r="U58" i="61"/>
  <c r="U90" i="61"/>
  <c r="U122" i="61"/>
  <c r="U155" i="61"/>
  <c r="U187" i="61"/>
  <c r="U93" i="61"/>
  <c r="U43" i="61"/>
  <c r="U172" i="61"/>
  <c r="S22" i="71"/>
  <c r="L11" i="65"/>
  <c r="K23" i="73"/>
  <c r="Q38" i="78"/>
  <c r="K22" i="73"/>
  <c r="Q91" i="78"/>
  <c r="Q76" i="78"/>
  <c r="Q49" i="78"/>
  <c r="U16" i="61"/>
  <c r="U48" i="61"/>
  <c r="U112" i="61"/>
  <c r="U177" i="61"/>
  <c r="U133" i="61"/>
  <c r="U206" i="61"/>
  <c r="U14" i="61"/>
  <c r="U46" i="61"/>
  <c r="U110" i="61"/>
  <c r="U142" i="61"/>
  <c r="U175" i="61"/>
  <c r="U207" i="61"/>
  <c r="R15" i="59"/>
  <c r="U123" i="61"/>
  <c r="N27" i="63"/>
  <c r="S30" i="71"/>
  <c r="Q126" i="78"/>
  <c r="K16" i="76"/>
  <c r="Q43" i="78"/>
  <c r="Q28" i="78"/>
  <c r="K50" i="73"/>
  <c r="D19" i="88"/>
  <c r="D42" i="88"/>
  <c r="R17" i="59"/>
  <c r="U49" i="61"/>
  <c r="U28" i="61"/>
  <c r="D23" i="88"/>
  <c r="D11" i="88"/>
  <c r="R21" i="59"/>
  <c r="U13" i="61"/>
  <c r="U65" i="61"/>
  <c r="R20" i="59"/>
  <c r="U32" i="61"/>
  <c r="U64" i="61"/>
  <c r="U96" i="61"/>
  <c r="U128" i="61"/>
  <c r="U161" i="61"/>
  <c r="U193" i="61"/>
  <c r="U101" i="61"/>
  <c r="U150" i="61"/>
  <c r="U190" i="61"/>
  <c r="R18" i="59"/>
  <c r="U30" i="61"/>
  <c r="U62" i="61"/>
  <c r="U94" i="61"/>
  <c r="U126" i="61"/>
  <c r="U159" i="61"/>
  <c r="U191" i="61"/>
  <c r="U105" i="61"/>
  <c r="U59" i="61"/>
  <c r="U188" i="61"/>
  <c r="O33" i="62"/>
  <c r="O17" i="62"/>
  <c r="K12" i="76"/>
  <c r="Q102" i="78"/>
  <c r="K40" i="73"/>
  <c r="Q107" i="78"/>
  <c r="Q108" i="78"/>
  <c r="Q147" i="78"/>
  <c r="K12" i="81"/>
  <c r="K11" i="81"/>
  <c r="K13" i="81"/>
  <c r="D26" i="88"/>
  <c r="R31" i="59"/>
  <c r="U69" i="61"/>
  <c r="U85" i="61"/>
  <c r="R24" i="59"/>
  <c r="U36" i="61"/>
  <c r="U68" i="61"/>
  <c r="U100" i="61"/>
  <c r="U132" i="61"/>
  <c r="U149" i="61"/>
  <c r="U165" i="61"/>
  <c r="U181" i="61"/>
  <c r="U197" i="61"/>
  <c r="U214" i="61"/>
  <c r="U113" i="61"/>
  <c r="U137" i="61"/>
  <c r="U154" i="61"/>
  <c r="U178" i="61"/>
  <c r="U194" i="61"/>
  <c r="U210" i="61"/>
  <c r="R22" i="59"/>
  <c r="U18" i="61"/>
  <c r="U34" i="61"/>
  <c r="U50" i="61"/>
  <c r="U66" i="61"/>
  <c r="U82" i="61"/>
  <c r="U98" i="61"/>
  <c r="U114" i="61"/>
  <c r="U130" i="61"/>
  <c r="U146" i="61"/>
  <c r="U163" i="61"/>
  <c r="U179" i="61"/>
  <c r="U195" i="61"/>
  <c r="U212" i="61"/>
  <c r="U117" i="61"/>
  <c r="U11" i="61"/>
  <c r="U75" i="61"/>
  <c r="U139" i="61"/>
  <c r="U204" i="61"/>
  <c r="N15" i="63"/>
  <c r="L15" i="65"/>
  <c r="S15" i="71"/>
  <c r="O35" i="62"/>
  <c r="L15" i="74"/>
  <c r="Q50" i="78"/>
  <c r="K26" i="73"/>
  <c r="K39" i="73"/>
  <c r="Q58" i="78"/>
  <c r="L14" i="74"/>
  <c r="Q59" i="78"/>
  <c r="Q123" i="78"/>
  <c r="Q44" i="78"/>
  <c r="Q124" i="78"/>
  <c r="K15" i="76"/>
  <c r="Q97" i="78"/>
  <c r="Q65" i="78"/>
  <c r="D13" i="88"/>
  <c r="D28" i="88"/>
  <c r="D27" i="88"/>
  <c r="R25" i="59"/>
  <c r="U29" i="61"/>
  <c r="U17" i="61"/>
  <c r="U166" i="61"/>
  <c r="U20" i="61"/>
  <c r="U52" i="61"/>
  <c r="U84" i="61"/>
  <c r="U116" i="61"/>
  <c r="D15" i="88"/>
  <c r="D37" i="88"/>
  <c r="D31" i="88"/>
  <c r="D33" i="88"/>
  <c r="U25" i="61"/>
  <c r="U21" i="61"/>
  <c r="U41" i="61"/>
  <c r="U45" i="61"/>
  <c r="U33" i="61"/>
  <c r="U97" i="61"/>
  <c r="R12" i="59"/>
  <c r="R29" i="59"/>
  <c r="U24" i="61"/>
  <c r="U40" i="61"/>
  <c r="U56" i="61"/>
  <c r="U72" i="61"/>
  <c r="U88" i="61"/>
  <c r="U104" i="61"/>
  <c r="U120" i="61"/>
  <c r="U136" i="61"/>
  <c r="U153" i="61"/>
  <c r="U169" i="61"/>
  <c r="U185" i="61"/>
  <c r="U201" i="61"/>
  <c r="U81" i="61"/>
  <c r="U125" i="61"/>
  <c r="U141" i="61"/>
  <c r="U158" i="61"/>
  <c r="U182" i="61"/>
  <c r="U198" i="61"/>
  <c r="U215" i="61"/>
  <c r="R27" i="59"/>
  <c r="U22" i="61"/>
  <c r="U38" i="61"/>
  <c r="U54" i="61"/>
  <c r="U70" i="61"/>
  <c r="U86" i="61"/>
  <c r="U102" i="61"/>
  <c r="U118" i="61"/>
  <c r="U134" i="61"/>
  <c r="U151" i="61"/>
  <c r="U167" i="61"/>
  <c r="U183" i="61"/>
  <c r="U199" i="61"/>
  <c r="U77" i="61"/>
  <c r="U162" i="61"/>
  <c r="U27" i="61"/>
  <c r="U91" i="61"/>
  <c r="U156" i="61"/>
  <c r="O24" i="62"/>
  <c r="N33" i="63"/>
  <c r="O20" i="62"/>
  <c r="S34" i="71"/>
  <c r="N24" i="63"/>
  <c r="Q144" i="78"/>
  <c r="Q114" i="78"/>
  <c r="L11" i="74"/>
  <c r="M14" i="72"/>
  <c r="Q122" i="78"/>
  <c r="Q10" i="78"/>
  <c r="Q75" i="78"/>
  <c r="Q140" i="78"/>
  <c r="Q60" i="78"/>
  <c r="Q141" i="78"/>
  <c r="Q33" i="78"/>
  <c r="Q113" i="78"/>
  <c r="Q92" i="78"/>
  <c r="K13" i="73"/>
  <c r="Q16" i="78"/>
  <c r="Q81" i="78"/>
  <c r="D10" i="88"/>
  <c r="K18" i="73"/>
  <c r="Q142" i="78"/>
  <c r="Q125" i="78"/>
  <c r="Q109" i="78"/>
  <c r="Q93" i="78"/>
  <c r="Q77" i="78"/>
  <c r="Q61" i="78"/>
  <c r="Q45" i="78"/>
  <c r="Q29" i="78"/>
  <c r="Q12" i="78"/>
  <c r="K11" i="76"/>
  <c r="K46" i="73"/>
  <c r="K30" i="73"/>
  <c r="M20" i="72"/>
  <c r="Q136" i="78"/>
  <c r="Q120" i="78"/>
  <c r="Q104" i="78"/>
  <c r="Q88" i="78"/>
  <c r="Q72" i="78"/>
  <c r="Q56" i="78"/>
  <c r="Q40" i="78"/>
  <c r="Q24" i="78"/>
  <c r="Q150" i="78"/>
  <c r="Q135" i="78"/>
  <c r="Q119" i="78"/>
  <c r="Q103" i="78"/>
  <c r="Q87" i="78"/>
  <c r="Q71" i="78"/>
  <c r="Q55" i="78"/>
  <c r="Q39" i="78"/>
  <c r="Q23" i="78"/>
  <c r="K22" i="76"/>
  <c r="K52" i="73"/>
  <c r="K36" i="73"/>
  <c r="K16" i="73"/>
  <c r="Q106" i="78"/>
  <c r="Q42" i="78"/>
  <c r="L13" i="74"/>
  <c r="K29" i="73"/>
  <c r="Q110" i="78"/>
  <c r="Q148" i="78"/>
  <c r="Q86" i="78"/>
  <c r="Q22" i="78"/>
  <c r="K51" i="73"/>
  <c r="K14" i="73"/>
  <c r="Q78" i="78"/>
  <c r="M21" i="72"/>
  <c r="Q98" i="78"/>
  <c r="Q34" i="78"/>
  <c r="K49" i="73"/>
  <c r="K12" i="73"/>
  <c r="Q94" i="78"/>
  <c r="K47" i="73"/>
  <c r="S25" i="71"/>
  <c r="L13" i="65"/>
  <c r="N19" i="63"/>
  <c r="O31" i="62"/>
  <c r="O13" i="62"/>
  <c r="N16" i="63"/>
  <c r="S29" i="71"/>
  <c r="S11" i="71"/>
  <c r="N23" i="63"/>
  <c r="O34" i="62"/>
  <c r="O16" i="62"/>
  <c r="N30" i="63"/>
  <c r="O19" i="62"/>
  <c r="S17" i="71"/>
  <c r="N29" i="63"/>
  <c r="N11" i="63"/>
  <c r="O22" i="62"/>
  <c r="S18" i="71"/>
  <c r="O11" i="62"/>
  <c r="U200" i="61"/>
  <c r="U184" i="61"/>
  <c r="U168" i="61"/>
  <c r="U152" i="61"/>
  <c r="U135" i="61"/>
  <c r="U119" i="61"/>
  <c r="U103" i="61"/>
  <c r="U87" i="61"/>
  <c r="U71" i="61"/>
  <c r="U55" i="61"/>
  <c r="U39" i="61"/>
  <c r="U23" i="61"/>
  <c r="R28" i="59"/>
  <c r="Q137" i="78"/>
  <c r="Q121" i="78"/>
  <c r="Q105" i="78"/>
  <c r="Q89" i="78"/>
  <c r="Q73" i="78"/>
  <c r="Q57" i="78"/>
  <c r="Q41" i="78"/>
  <c r="Q25" i="78"/>
  <c r="K24" i="76"/>
  <c r="L12" i="74"/>
  <c r="K42" i="73"/>
  <c r="K24" i="73"/>
  <c r="M15" i="72"/>
  <c r="Q132" i="78"/>
  <c r="Q116" i="78"/>
  <c r="Q100" i="78"/>
  <c r="Q84" i="78"/>
  <c r="Q68" i="78"/>
  <c r="Q52" i="78"/>
  <c r="Q36" i="78"/>
  <c r="Q19" i="78"/>
  <c r="Q149" i="78"/>
  <c r="Q131" i="78"/>
  <c r="Q115" i="78"/>
  <c r="Q99" i="78"/>
  <c r="Q83" i="78"/>
  <c r="Q67" i="78"/>
  <c r="Q51" i="78"/>
  <c r="Q35" i="78"/>
  <c r="Q18" i="78"/>
  <c r="K17" i="76"/>
  <c r="K48" i="73"/>
  <c r="K32" i="73"/>
  <c r="K11" i="73"/>
  <c r="Q90" i="78"/>
  <c r="Q26" i="78"/>
  <c r="K53" i="73"/>
  <c r="K17" i="73"/>
  <c r="Q46" i="78"/>
  <c r="Q134" i="78"/>
  <c r="Q70" i="78"/>
  <c r="K23" i="76"/>
  <c r="K43" i="73"/>
  <c r="M18" i="72"/>
  <c r="Q30" i="78"/>
  <c r="Q146" i="78"/>
  <c r="Q82" i="78"/>
  <c r="Q17" i="78"/>
  <c r="K41" i="73"/>
  <c r="M17" i="72"/>
  <c r="Q62" i="78"/>
  <c r="K21" i="73"/>
  <c r="S20" i="71"/>
  <c r="N32" i="63"/>
  <c r="N14" i="63"/>
  <c r="O26" i="62"/>
  <c r="S28" i="71"/>
  <c r="O29" i="62"/>
  <c r="S24" i="71"/>
  <c r="L12" i="65"/>
  <c r="N18" i="63"/>
  <c r="O30" i="62"/>
  <c r="O12" i="62"/>
  <c r="N22" i="63"/>
  <c r="S31" i="71"/>
  <c r="S13" i="71"/>
  <c r="N25" i="63"/>
  <c r="O36" i="62"/>
  <c r="O18" i="62"/>
  <c r="N26" i="63"/>
  <c r="U213" i="61"/>
  <c r="U196" i="61"/>
  <c r="U180" i="61"/>
  <c r="U164" i="61"/>
  <c r="U148" i="61"/>
  <c r="U131" i="61"/>
  <c r="U115" i="61"/>
  <c r="U99" i="61"/>
  <c r="U83" i="61"/>
  <c r="U67" i="61"/>
  <c r="U51" i="61"/>
  <c r="U35" i="61"/>
  <c r="U19" i="61"/>
  <c r="R23" i="59"/>
  <c r="Q133" i="78"/>
  <c r="Q117" i="78"/>
  <c r="Q101" i="78"/>
  <c r="Q85" i="78"/>
  <c r="Q69" i="78"/>
  <c r="Q53" i="78"/>
  <c r="Q37" i="78"/>
  <c r="Q20" i="78"/>
  <c r="K19" i="76"/>
  <c r="K54" i="73"/>
  <c r="K38" i="73"/>
  <c r="K20" i="73"/>
  <c r="M12" i="72"/>
  <c r="Q128" i="78"/>
  <c r="Q112" i="78"/>
  <c r="Q96" i="78"/>
  <c r="Q80" i="78"/>
  <c r="Q64" i="78"/>
  <c r="Q48" i="78"/>
  <c r="Q32" i="78"/>
  <c r="Q15" i="78"/>
  <c r="Q145" i="78"/>
  <c r="Q127" i="78"/>
  <c r="Q111" i="78"/>
  <c r="Q95" i="78"/>
  <c r="Q79" i="78"/>
  <c r="Q63" i="78"/>
  <c r="Q47" i="78"/>
  <c r="Q31" i="78"/>
  <c r="Q14" i="78"/>
  <c r="K13" i="76"/>
  <c r="K44" i="73"/>
  <c r="K27" i="73"/>
  <c r="Q139" i="78"/>
  <c r="Q74" i="78"/>
  <c r="K25" i="76"/>
  <c r="K45" i="73"/>
  <c r="M19" i="72"/>
  <c r="K18" i="76"/>
  <c r="Q118" i="78"/>
  <c r="Q54" i="78"/>
  <c r="K14" i="76"/>
  <c r="K35" i="73"/>
  <c r="M13" i="72"/>
  <c r="K55" i="73"/>
  <c r="Q130" i="78"/>
  <c r="Q66" i="78"/>
  <c r="K21" i="76"/>
  <c r="K33" i="73"/>
  <c r="M11" i="72"/>
  <c r="Q13" i="78"/>
  <c r="S35" i="71"/>
  <c r="S16" i="71"/>
  <c r="N28" i="63"/>
  <c r="O40" i="62"/>
  <c r="O21" i="62"/>
  <c r="S14" i="71"/>
  <c r="O15" i="62"/>
  <c r="S19" i="71"/>
  <c r="N31" i="63"/>
  <c r="N13" i="63"/>
  <c r="O25" i="62"/>
  <c r="S23" i="71"/>
  <c r="N12" i="63"/>
  <c r="S26" i="71"/>
  <c r="L14" i="65"/>
  <c r="N20" i="63"/>
  <c r="O32" i="62"/>
  <c r="O14" i="62"/>
  <c r="O38" i="62"/>
  <c r="U208" i="61"/>
  <c r="U192" i="61"/>
  <c r="U176" i="61"/>
  <c r="U160" i="61"/>
  <c r="U143" i="61"/>
  <c r="U127" i="61"/>
  <c r="U111" i="61"/>
  <c r="U95" i="61"/>
  <c r="U79" i="61"/>
  <c r="U63" i="61"/>
  <c r="U47" i="61"/>
  <c r="U31" i="61"/>
  <c r="U15" i="61"/>
  <c r="R19" i="5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4">
    <s v="Migdal Hashkaot Neches Boded"/>
    <s v="{[Time].[Hie Time].[Yom].&amp;[20180331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1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</mdxMetadata>
  <valueMetadata count="3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</valueMetadata>
</metadata>
</file>

<file path=xl/sharedStrings.xml><?xml version="1.0" encoding="utf-8"?>
<sst xmlns="http://schemas.openxmlformats.org/spreadsheetml/2006/main" count="4884" uniqueCount="1109">
  <si>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</si>
  <si>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</si>
  <si>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</si>
  <si>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</si>
  <si>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</si>
  <si>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</si>
  <si>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</si>
  <si>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</si>
  <si>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</si>
  <si>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</si>
  <si>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</si>
  <si>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</si>
  <si>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</si>
  <si>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</si>
  <si>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</si>
  <si>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</si>
  <si>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</si>
  <si>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</si>
  <si>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</si>
  <si>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</si>
  <si>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</si>
  <si>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</si>
  <si>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</si>
  <si>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</si>
  <si>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</si>
  <si>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</si>
  <si>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</si>
  <si>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</si>
  <si>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</si>
  <si>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</si>
  <si>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</si>
  <si>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</si>
  <si>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</si>
  <si>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</si>
  <si>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</si>
  <si>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</si>
  <si>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</si>
  <si>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</si>
  <si>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</si>
  <si>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</si>
  <si>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</si>
  <si>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</si>
  <si>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</si>
  <si>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</si>
  <si>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</si>
  <si>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</si>
  <si>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</si>
  <si>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</si>
  <si>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</si>
  <si>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</si>
  <si>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</si>
  <si>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</si>
  <si>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</si>
  <si>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</si>
  <si>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</si>
  <si>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</si>
  <si>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</si>
  <si>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</si>
  <si>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</si>
  <si>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</si>
  <si>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</si>
  <si>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</si>
  <si>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</si>
  <si>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</si>
  <si>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</si>
  <si>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</si>
  <si>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</si>
  <si>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</si>
  <si>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</si>
  <si>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</si>
  <si>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</si>
  <si>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</si>
  <si>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</si>
  <si>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</si>
  <si>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</si>
  <si>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</si>
  <si>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</si>
  <si>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</si>
  <si>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</si>
  <si>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</si>
  <si>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</si>
  <si>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</si>
  <si>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</si>
  <si>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</si>
  <si>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</si>
  <si>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</si>
  <si>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</si>
  <si>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</si>
  <si>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</si>
  <si>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</si>
  <si>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</si>
  <si>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</si>
  <si>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</si>
  <si>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</si>
  <si>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</si>
  <si>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</si>
  <si>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</si>
  <si>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</si>
  <si>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</si>
  <si>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</si>
  <si>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</si>
  <si>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</si>
  <si>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</si>
  <si>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</si>
  <si>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</si>
  <si>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</si>
  <si>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</si>
  <si>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</si>
  <si>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</si>
  <si>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</si>
  <si>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</si>
  <si>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</si>
  <si>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</si>
  <si>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</si>
  <si>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</si>
  <si>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</si>
  <si>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</si>
  <si>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</si>
  <si>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</si>
  <si>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</si>
  <si>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</si>
  <si>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</si>
  <si>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</si>
  <si>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</si>
  <si>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</si>
  <si>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</si>
  <si>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</si>
  <si>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</si>
  <si>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</si>
  <si>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</si>
  <si>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</si>
  <si>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</si>
  <si>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</si>
  <si>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</si>
  <si>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</si>
  <si>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</si>
  <si>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</si>
  <si>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</si>
  <si>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</si>
  <si>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</si>
  <si>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</si>
  <si>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</si>
  <si>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</si>
  <si>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</si>
  <si>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</si>
  <si>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</si>
  <si>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</si>
  <si>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</si>
  <si>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</si>
  <si>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</si>
  <si>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</si>
  <si>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</si>
  <si>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</si>
  <si>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</si>
  <si>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</si>
  <si>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</si>
  <si>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</si>
  <si>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</si>
  <si>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</si>
  <si>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</si>
  <si>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</si>
  <si>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</si>
  <si>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</si>
  <si>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</si>
  <si>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</si>
  <si>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</si>
  <si>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</si>
  <si>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</si>
  <si>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</si>
  <si>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</si>
  <si>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</si>
  <si>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</si>
  <si>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</si>
  <si>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</si>
  <si>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</si>
  <si>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</si>
  <si>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</si>
  <si>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</si>
  <si>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</si>
  <si>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</si>
  <si>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</si>
  <si>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</si>
  <si>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</si>
  <si>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</si>
  <si>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</si>
  <si>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</si>
  <si>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</si>
  <si>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</si>
  <si>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</si>
  <si>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</si>
  <si>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</si>
  <si>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</si>
  <si>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</si>
  <si>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</si>
  <si>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</si>
  <si>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</si>
  <si>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</si>
  <si>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</si>
  <si>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</si>
  <si>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</si>
  <si>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</si>
  <si>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</si>
  <si>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</si>
  <si>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</si>
  <si>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</si>
  <si>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</si>
  <si>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</si>
  <si>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</si>
  <si>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</si>
  <si>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</si>
  <si>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</si>
  <si>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</si>
  <si>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</si>
  <si>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</si>
  <si>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</si>
  <si>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</si>
  <si>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</si>
  <si>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</si>
  <si>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</si>
  <si>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</si>
  <si>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</si>
  <si>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</si>
  <si>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</si>
  <si>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</si>
  <si>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</si>
  <si>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</si>
  <si>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</si>
  <si>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</si>
  <si>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</si>
  <si>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</si>
  <si>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</si>
  <si>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</si>
  <si>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</si>
  <si>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</si>
  <si>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</si>
  <si>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</si>
  <si>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</si>
  <si>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</si>
  <si>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</si>
  <si>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</si>
  <si>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</si>
  <si>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</si>
  <si>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</si>
  <si>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</si>
  <si>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</si>
  <si>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</si>
  <si>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</si>
  <si>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</si>
  <si>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</si>
  <si>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</si>
  <si>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</si>
  <si>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</si>
  <si>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</si>
  <si>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</si>
  <si>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</si>
  <si>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</si>
  <si>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</si>
  <si>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</si>
  <si>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</si>
  <si>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</si>
  <si>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</si>
  <si>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</si>
  <si>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</si>
  <si>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</si>
  <si>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</si>
  <si>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</si>
  <si>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</si>
  <si>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</si>
  <si>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</si>
  <si>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</si>
  <si>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</si>
  <si>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</si>
  <si>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</si>
  <si>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</si>
  <si>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</si>
  <si>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</si>
  <si>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</si>
  <si>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</si>
  <si>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</si>
  <si>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</si>
  <si>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</si>
  <si>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</si>
  <si>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</si>
  <si>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</si>
  <si>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</si>
  <si>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</si>
  <si>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</si>
  <si>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</si>
  <si>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</si>
  <si>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</si>
  <si>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</si>
  <si>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</si>
  <si>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</si>
  <si>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</si>
  <si>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</si>
  <si>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מזרחי 43</t>
  </si>
  <si>
    <t>2310191</t>
  </si>
  <si>
    <t>520000522</t>
  </si>
  <si>
    <t>בנקים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</si>
  <si>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</si>
  <si>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</si>
  <si>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</si>
  <si>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</si>
  <si>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</si>
  <si>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</si>
  <si>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</si>
  <si>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</si>
  <si>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</si>
  <si>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</si>
  <si>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</si>
  <si>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</si>
  <si>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</si>
  <si>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</si>
  <si>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</si>
  <si>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</si>
  <si>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</si>
  <si>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</si>
  <si>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</si>
  <si>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</si>
  <si>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</si>
  <si>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</si>
  <si>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</si>
  <si>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</si>
  <si>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</si>
  <si>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</si>
  <si>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</si>
  <si>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</si>
  <si>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</si>
  <si>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520018078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</si>
  <si>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</si>
  <si>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</si>
  <si>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</si>
  <si>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</si>
  <si>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</si>
  <si>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</si>
  <si>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</si>
  <si>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</si>
  <si>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</si>
  <si>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</si>
  <si>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</si>
  <si>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</si>
  <si>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</si>
  <si>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</si>
  <si>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</si>
  <si>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</si>
  <si>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</si>
  <si>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</si>
  <si>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</si>
  <si>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</si>
  <si>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</si>
  <si>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</si>
  <si>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</si>
  <si>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</si>
  <si>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</si>
  <si>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</si>
  <si>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</si>
  <si>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</si>
  <si>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</si>
  <si>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</si>
  <si>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</si>
  <si>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</si>
  <si>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</si>
  <si>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</si>
  <si>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</si>
  <si>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</si>
  <si>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</si>
  <si>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</si>
  <si>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</si>
  <si>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</si>
  <si>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</si>
  <si>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</si>
  <si>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</si>
  <si>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</si>
  <si>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</si>
  <si>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</si>
  <si>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</si>
  <si>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</si>
  <si>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</si>
  <si>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</si>
  <si>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</si>
  <si>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</si>
  <si>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</si>
  <si>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</si>
  <si>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</si>
  <si>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</si>
  <si>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</si>
  <si>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</si>
  <si>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</si>
  <si>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</si>
  <si>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</si>
  <si>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</si>
  <si>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</si>
  <si>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</si>
  <si>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</si>
  <si>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</si>
  <si>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</si>
  <si>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</si>
  <si>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</si>
  <si>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</si>
  <si>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</si>
  <si>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</si>
  <si>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</si>
  <si>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</si>
  <si>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</si>
  <si>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</si>
  <si>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</si>
  <si>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</si>
  <si>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</si>
  <si>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</si>
  <si>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</si>
  <si>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</si>
  <si>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</si>
  <si>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</si>
  <si>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</si>
  <si>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</si>
  <si>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</si>
  <si>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</si>
  <si>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</si>
  <si>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</si>
  <si>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</si>
  <si>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</si>
  <si>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</si>
  <si>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</si>
  <si>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</si>
  <si>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</si>
  <si>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</si>
  <si>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</si>
  <si>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</si>
  <si>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</si>
  <si>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</si>
  <si>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</si>
  <si>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</si>
  <si>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</si>
  <si>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</si>
  <si>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</si>
  <si>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</si>
  <si>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</si>
  <si>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</si>
  <si>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</si>
  <si>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</si>
  <si>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</si>
  <si>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</si>
  <si>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</si>
  <si>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</si>
  <si>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</si>
  <si>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</si>
  <si>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</si>
  <si>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</si>
  <si>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</si>
  <si>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</si>
  <si>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</si>
  <si>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</si>
  <si>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</si>
  <si>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</si>
  <si>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</si>
  <si>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</si>
  <si>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</si>
  <si>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</si>
  <si>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</si>
  <si>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</si>
  <si>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</si>
  <si>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</si>
  <si>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</si>
  <si>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</si>
  <si>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</si>
  <si>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</si>
  <si>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</si>
  <si>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</si>
  <si>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</si>
  <si>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</si>
  <si>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</si>
  <si>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</si>
  <si>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</si>
  <si>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</si>
  <si>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</si>
  <si>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</si>
  <si>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</si>
  <si>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</si>
  <si>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</si>
  <si>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</si>
  <si>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</si>
  <si>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</si>
  <si>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</si>
  <si>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</si>
  <si>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</si>
  <si>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</si>
  <si>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</si>
  <si>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</si>
  <si>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</si>
  <si>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</si>
  <si>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</si>
  <si>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</si>
  <si>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</si>
  <si>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</si>
  <si>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</si>
  <si>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</si>
  <si>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</si>
  <si>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</si>
  <si>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</si>
  <si>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</si>
  <si>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</si>
  <si>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</si>
  <si>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</si>
  <si>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</si>
  <si>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</si>
  <si>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</si>
  <si>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</si>
  <si>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</si>
  <si>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</si>
  <si>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</si>
  <si>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</si>
  <si>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</si>
  <si>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</si>
  <si>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</si>
  <si>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</si>
  <si>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</si>
  <si>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</si>
  <si>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</si>
  <si>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</si>
  <si>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</si>
  <si>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</si>
  <si>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</si>
  <si>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</si>
  <si>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</si>
  <si>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</si>
  <si>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</si>
  <si>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</si>
  <si>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</si>
  <si>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</si>
  <si>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</si>
  <si>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</si>
  <si>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</si>
  <si>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</si>
  <si>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</si>
  <si>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</si>
  <si>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</si>
  <si>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</si>
  <si>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</si>
  <si>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</si>
  <si>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</si>
  <si>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</si>
  <si>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</si>
  <si>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</si>
  <si>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</si>
  <si>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</si>
  <si>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</si>
  <si>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</si>
  <si>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</si>
  <si>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</si>
  <si>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</si>
  <si>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</si>
  <si>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</si>
  <si>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</si>
  <si>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</si>
  <si>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</si>
  <si>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</si>
  <si>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</si>
  <si>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</si>
  <si>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</si>
  <si>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</si>
  <si>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</si>
  <si>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</si>
  <si>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</si>
  <si>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</si>
  <si>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</si>
  <si>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</si>
  <si>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</si>
  <si>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</si>
  <si>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</si>
  <si>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</si>
  <si>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</si>
  <si>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</si>
  <si>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</si>
  <si>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</si>
  <si>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</si>
  <si>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</si>
  <si>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</si>
  <si>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</si>
  <si>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</si>
  <si>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</si>
  <si>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</si>
  <si>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</si>
  <si>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</si>
  <si>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</si>
  <si>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</si>
  <si>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</si>
  <si>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</si>
  <si>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</si>
  <si>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</si>
  <si>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</si>
  <si>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</si>
  <si>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</si>
  <si>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</si>
  <si>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</si>
  <si>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</si>
  <si>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</si>
  <si>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</si>
  <si>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</si>
  <si>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</si>
  <si>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</si>
  <si>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</si>
  <si>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</si>
  <si>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</si>
  <si>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</si>
  <si>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</si>
  <si>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</si>
  <si>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</si>
  <si>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</si>
  <si>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</si>
  <si>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</si>
  <si>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</si>
  <si>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</si>
  <si>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</si>
  <si>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</si>
  <si>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</si>
  <si>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</si>
  <si>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</si>
  <si>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</si>
  <si>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</si>
  <si>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</si>
  <si>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</si>
  <si>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</si>
  <si>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</si>
  <si>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</si>
  <si>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</si>
  <si>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</si>
  <si>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</si>
  <si>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</si>
  <si>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</si>
  <si>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</si>
  <si>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</si>
  <si>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</si>
  <si>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</si>
  <si>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</si>
  <si>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</si>
  <si>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</si>
  <si>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</si>
  <si>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</si>
  <si>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</si>
  <si>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</si>
  <si>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</si>
  <si>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</si>
  <si>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</si>
  <si>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</si>
  <si>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</si>
  <si>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</si>
  <si>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</si>
  <si>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</si>
  <si>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</si>
  <si>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</si>
  <si>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</si>
  <si>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</si>
  <si>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</si>
  <si>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</si>
  <si>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</si>
  <si>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</si>
  <si>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</si>
  <si>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</si>
  <si>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</si>
  <si>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</si>
  <si>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</si>
  <si>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</si>
  <si>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</si>
  <si>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</si>
  <si>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</si>
  <si>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</si>
  <si>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</si>
  <si>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</si>
  <si>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</si>
  <si>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</si>
  <si>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</si>
  <si>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</si>
  <si>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</si>
  <si>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</si>
  <si>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</si>
  <si>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</si>
  <si>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</si>
  <si>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</si>
  <si>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</si>
  <si>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</si>
  <si>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</si>
  <si>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</si>
  <si>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</si>
  <si>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</si>
  <si>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</si>
  <si>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</si>
  <si>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</si>
  <si>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</si>
  <si>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</si>
  <si>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</si>
  <si>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</si>
  <si>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</si>
  <si>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</si>
  <si>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</si>
  <si>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</si>
  <si>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</si>
  <si>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</si>
  <si>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</si>
  <si>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</si>
  <si>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</si>
  <si>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</si>
  <si>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</si>
  <si>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</si>
  <si>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</si>
  <si>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</si>
  <si>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</si>
  <si>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</si>
  <si>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</si>
  <si>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</si>
  <si>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</si>
  <si>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</si>
  <si>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</si>
  <si>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</si>
  <si>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</si>
  <si>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</si>
  <si>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</si>
  <si>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</si>
  <si>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</si>
  <si>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</si>
  <si>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</si>
  <si>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</si>
  <si>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</si>
  <si>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</si>
  <si>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</si>
  <si>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</si>
  <si>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</si>
  <si>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</si>
  <si>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</si>
  <si>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</si>
  <si>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</si>
  <si>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</si>
  <si>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</si>
  <si>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</si>
  <si>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</si>
  <si>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</si>
  <si>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</si>
  <si>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</si>
  <si>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</si>
  <si>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</si>
  <si>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</si>
  <si>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</si>
  <si>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</si>
  <si>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</si>
  <si>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</si>
  <si>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</si>
  <si>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</si>
  <si>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</si>
  <si>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</si>
  <si>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</si>
  <si>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</si>
  <si>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</si>
  <si>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</si>
  <si>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</si>
  <si>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</si>
  <si>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</si>
  <si>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</si>
  <si>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</si>
  <si>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</si>
  <si>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</si>
  <si>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</si>
  <si>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</si>
  <si>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</si>
  <si>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</si>
  <si>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</si>
  <si>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</si>
  <si>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</si>
  <si>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</si>
  <si>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</si>
  <si>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</si>
  <si>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</si>
  <si>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</si>
  <si>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</si>
  <si>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</si>
  <si>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</si>
  <si>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</si>
  <si>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</si>
  <si>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</si>
  <si>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</si>
  <si>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</si>
  <si>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</si>
  <si>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</si>
  <si>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</si>
  <si>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</si>
  <si>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</si>
  <si>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</si>
  <si>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</si>
  <si>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</si>
  <si>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</si>
  <si>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</si>
  <si>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</si>
  <si>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</si>
  <si>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</si>
  <si>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</si>
  <si>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</si>
  <si>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בתי זיקוק לנפט</t>
  </si>
  <si>
    <t>2590248</t>
  </si>
  <si>
    <t>דלק קדוחים*</t>
  </si>
  <si>
    <t>475020</t>
  </si>
  <si>
    <t>550013098</t>
  </si>
  <si>
    <t>ישראמקו*</t>
  </si>
  <si>
    <t>232017</t>
  </si>
  <si>
    <t>מליסרון*</t>
  </si>
  <si>
    <t>323014</t>
  </si>
  <si>
    <t>פריגו</t>
  </si>
  <si>
    <t>1130699</t>
  </si>
  <si>
    <t>529592</t>
  </si>
  <si>
    <t>שופרסל</t>
  </si>
  <si>
    <t>777037</t>
  </si>
  <si>
    <t>520022732</t>
  </si>
  <si>
    <t>שטראוס גרופ*</t>
  </si>
  <si>
    <t>746016</t>
  </si>
  <si>
    <t>סה"כ תל אביב 90</t>
  </si>
  <si>
    <t>מיטרוניקס*</t>
  </si>
  <si>
    <t>1091065</t>
  </si>
  <si>
    <t>511527202</t>
  </si>
  <si>
    <t>אלקטרוניקה ואופטיקה</t>
  </si>
  <si>
    <t>נפטא*</t>
  </si>
  <si>
    <t>643015</t>
  </si>
  <si>
    <t>520020942</t>
  </si>
  <si>
    <t>רציו יהש</t>
  </si>
  <si>
    <t>394015</t>
  </si>
  <si>
    <t>550012777</t>
  </si>
  <si>
    <t>אייסקיור מדיקל</t>
  </si>
  <si>
    <t>1122415</t>
  </si>
  <si>
    <t>513787804</t>
  </si>
  <si>
    <t>מכשור רפואי</t>
  </si>
  <si>
    <t>אקסלנז*</t>
  </si>
  <si>
    <t>1104868</t>
  </si>
  <si>
    <t>513821504</t>
  </si>
  <si>
    <t>מדיגוס</t>
  </si>
  <si>
    <t>1096171</t>
  </si>
  <si>
    <t>512866971</t>
  </si>
  <si>
    <t>ביוטכנולוגיה</t>
  </si>
  <si>
    <t>מדיקל קומפרישין סיסטם</t>
  </si>
  <si>
    <t>1096890</t>
  </si>
  <si>
    <t>512565730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</si>
  <si>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</si>
  <si>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</si>
  <si>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</si>
  <si>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</si>
  <si>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</si>
  <si>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</si>
  <si>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</si>
  <si>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</si>
  <si>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</si>
  <si>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INTEC PHARMA LTD</t>
  </si>
  <si>
    <t>IL0011177958</t>
  </si>
  <si>
    <t>NASDAQ</t>
  </si>
  <si>
    <t>בלומברג</t>
  </si>
  <si>
    <t>513022780</t>
  </si>
  <si>
    <t>פסגות 125.ס2</t>
  </si>
  <si>
    <t>1125327</t>
  </si>
  <si>
    <t>513464289</t>
  </si>
  <si>
    <t>מניות</t>
  </si>
  <si>
    <t>קסם תא125</t>
  </si>
  <si>
    <t>1117266</t>
  </si>
  <si>
    <t>520041989</t>
  </si>
  <si>
    <t>תכלית תא 125</t>
  </si>
  <si>
    <t>1091818</t>
  </si>
  <si>
    <t>513540310</t>
  </si>
  <si>
    <t>קסם תל בונד 60</t>
  </si>
  <si>
    <t>1109248</t>
  </si>
  <si>
    <t>אג"ח</t>
  </si>
  <si>
    <t>תכלית תל בונד שקלי</t>
  </si>
  <si>
    <t>1116250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</si>
  <si>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</si>
  <si>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</si>
  <si>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</si>
  <si>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</si>
  <si>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</si>
  <si>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</si>
  <si>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</si>
  <si>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</si>
  <si>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</si>
  <si>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</si>
  <si>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</si>
  <si>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</si>
  <si>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</si>
  <si>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</si>
  <si>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</si>
  <si>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</si>
  <si>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</si>
  <si>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</si>
  <si>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</si>
  <si>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</si>
  <si>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</si>
  <si>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</si>
  <si>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</si>
  <si>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</si>
  <si>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מדיגוס אופציה 9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</si>
  <si>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</si>
  <si>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</si>
  <si>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</si>
  <si>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</si>
  <si>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</si>
  <si>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</si>
  <si>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</si>
  <si>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</si>
  <si>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</si>
  <si>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</si>
  <si>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</si>
  <si>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</si>
  <si>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</si>
  <si>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</si>
  <si>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</si>
  <si>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</si>
  <si>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</si>
  <si>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</si>
  <si>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</si>
  <si>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</si>
  <si>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</si>
  <si>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</si>
  <si>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</si>
  <si>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</si>
  <si>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</si>
  <si>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</si>
  <si>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</si>
  <si>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</si>
  <si>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</si>
  <si>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</si>
  <si>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</si>
  <si>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</si>
  <si>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</si>
  <si>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</si>
  <si>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</si>
  <si>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</si>
  <si>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</si>
  <si>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</si>
  <si>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</si>
  <si>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</si>
  <si>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</si>
  <si>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</si>
  <si>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אלון דלק מניה לא סחירה</t>
  </si>
  <si>
    <t>ל.ר.</t>
  </si>
  <si>
    <t>צים מניה</t>
  </si>
  <si>
    <t>347283</t>
  </si>
  <si>
    <t>Sacramento 353*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</si>
  <si>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</si>
  <si>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</si>
  <si>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</si>
  <si>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</si>
  <si>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</si>
  <si>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TENE GROWTH CAPITAL IV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</si>
  <si>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</si>
  <si>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</si>
  <si>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</si>
  <si>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</si>
  <si>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</si>
  <si>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 xml:space="preserve"> ICG SDP III</t>
  </si>
  <si>
    <t>Apollo Natural Resources Partners II LP</t>
  </si>
  <si>
    <t>Ares PCS LP*</t>
  </si>
  <si>
    <t>co investment Anesthesia</t>
  </si>
  <si>
    <t>CRECH V</t>
  </si>
  <si>
    <t>Crescent MPVIIC LP</t>
  </si>
  <si>
    <t>Dover Street IX LP</t>
  </si>
  <si>
    <t>harbourvest A</t>
  </si>
  <si>
    <t>HarbourVest Co Inv DNLD</t>
  </si>
  <si>
    <t>Harbourvest co inv perston</t>
  </si>
  <si>
    <t>harbourvest part' co inv fund IV</t>
  </si>
  <si>
    <t>harbourvest Sec gridiron</t>
  </si>
  <si>
    <t>HIG harbourvest Tranche B</t>
  </si>
  <si>
    <t>INCLINE</t>
  </si>
  <si>
    <t>Kartesia Credit Opportunities IV SCS</t>
  </si>
  <si>
    <t>Migdal HarbourVes Cruise.co.uk</t>
  </si>
  <si>
    <t>Migdal HarbourVes Elatec</t>
  </si>
  <si>
    <t>Migdal HarbourVes project Draco</t>
  </si>
  <si>
    <t>Migdal HarbourVest Tranche B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</si>
  <si>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</si>
  <si>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</si>
  <si>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</si>
  <si>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</si>
  <si>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</si>
  <si>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</si>
  <si>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</si>
  <si>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</si>
  <si>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</si>
  <si>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</si>
  <si>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</si>
  <si>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REDHILL WARRANT</t>
  </si>
  <si>
    <t>52290</t>
  </si>
  <si>
    <t>₪ / מט"ח</t>
  </si>
  <si>
    <t>+ILS/-USD 3.3839 07-01-19 (10) --611</t>
  </si>
  <si>
    <t>10000510</t>
  </si>
  <si>
    <t>+ILS/-USD 3.386 03-01-19 (26) --640</t>
  </si>
  <si>
    <t>10000490</t>
  </si>
  <si>
    <t>+ILS/-USD 3.3909 03-01-19 (26) --651</t>
  </si>
  <si>
    <t>10000488</t>
  </si>
  <si>
    <t>+ILS/-USD 3.4295 05-06-18 (10) --155</t>
  </si>
  <si>
    <t>10000509</t>
  </si>
  <si>
    <t>+ILS/-USD 3.4758 05-06-18 (10) --197</t>
  </si>
  <si>
    <t>10000505</t>
  </si>
  <si>
    <t>+USD/-ILS 3.3885 03-01-19 (26) --595</t>
  </si>
  <si>
    <t>10000511</t>
  </si>
  <si>
    <t>+USD/-EUR 1.2377 10-04-18 (10) +33.4</t>
  </si>
  <si>
    <t>10000508</t>
  </si>
  <si>
    <t>+USD/-EUR 1.2506 10-04-18 (10) +55</t>
  </si>
  <si>
    <t>10000494</t>
  </si>
  <si>
    <t>+USD/-GBP 1.3976 07-06-18 (10) +65</t>
  </si>
  <si>
    <t>10000502</t>
  </si>
  <si>
    <t>+USD/-GBP 1.4079 07-06-18 (10) +64.7</t>
  </si>
  <si>
    <t>10000503</t>
  </si>
  <si>
    <t/>
  </si>
  <si>
    <t>פרנק שווצרי</t>
  </si>
  <si>
    <t>דולר ניו-זילנד</t>
  </si>
  <si>
    <t>כתר נורבגי</t>
  </si>
  <si>
    <t>רובל רוסי</t>
  </si>
  <si>
    <t>פועלים סהר</t>
  </si>
  <si>
    <t>בנק לאומי לישראל בע"מ</t>
  </si>
  <si>
    <t>34110000</t>
  </si>
  <si>
    <t>יו בנק</t>
  </si>
  <si>
    <t>30026000</t>
  </si>
  <si>
    <t>34010000</t>
  </si>
  <si>
    <t>31726000</t>
  </si>
  <si>
    <t>31226000</t>
  </si>
  <si>
    <t>30226000</t>
  </si>
  <si>
    <t>30326000</t>
  </si>
  <si>
    <t>31126000</t>
  </si>
  <si>
    <t>32026000</t>
  </si>
  <si>
    <t>דירוג פנימי</t>
  </si>
  <si>
    <t>35095000</t>
  </si>
  <si>
    <t>כן</t>
  </si>
  <si>
    <t>AA</t>
  </si>
  <si>
    <t>לא</t>
  </si>
  <si>
    <t>AA-</t>
  </si>
  <si>
    <t>A+</t>
  </si>
  <si>
    <t>A</t>
  </si>
  <si>
    <t>D</t>
  </si>
  <si>
    <t>A-</t>
  </si>
  <si>
    <t>Moodys</t>
  </si>
  <si>
    <t>קרדן אן.וי אגח ב חש 2/18</t>
  </si>
  <si>
    <t>1143270</t>
  </si>
  <si>
    <t>CC.IL</t>
  </si>
  <si>
    <t>Orbimed  II</t>
  </si>
  <si>
    <t>סה"כ יתרות התחייבות להשקעה</t>
  </si>
  <si>
    <t>סה"כ בחו"ל</t>
  </si>
  <si>
    <t>Apollo Fund IX</t>
  </si>
  <si>
    <t>apollo natural pesources partners II</t>
  </si>
  <si>
    <t>ARES private credit solutions</t>
  </si>
  <si>
    <t>Bluebay SLFI</t>
  </si>
  <si>
    <t>Crescent mezzanine VII</t>
  </si>
  <si>
    <t>harbourvest DOVER</t>
  </si>
  <si>
    <t>harbourvest part' co inv fund IV (Tranche B)</t>
  </si>
  <si>
    <t>harbourvest ח-ן מנוהל</t>
  </si>
  <si>
    <t>ICG SDP III</t>
  </si>
  <si>
    <t>incline</t>
  </si>
  <si>
    <t>Migdal-HarbourVest 2016 Fund L.P. (Tranche B)</t>
  </si>
  <si>
    <t>Permira</t>
  </si>
  <si>
    <t>SVB</t>
  </si>
  <si>
    <t>THOMA BRAVO</t>
  </si>
  <si>
    <t>Warburg Pincus China I</t>
  </si>
  <si>
    <t>waterton</t>
  </si>
  <si>
    <t>גורם 105</t>
  </si>
  <si>
    <t>גורם 80</t>
  </si>
  <si>
    <t>אנלייט</t>
  </si>
  <si>
    <t>גורם 38</t>
  </si>
  <si>
    <t>גורם 98</t>
  </si>
  <si>
    <t>גורם 47</t>
  </si>
  <si>
    <t>גורם 77</t>
  </si>
  <si>
    <t>גורם 67</t>
  </si>
  <si>
    <t>גורם 43</t>
  </si>
  <si>
    <t>גורם 104</t>
  </si>
  <si>
    <t>גורם 111</t>
  </si>
  <si>
    <t>אנלייט Enlight*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</si>
  <si>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</si>
  <si>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</si>
  <si>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</si>
  <si>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</si>
  <si>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</si>
  <si>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</si>
  <si>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</si>
  <si>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</si>
  <si>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</si>
  <si>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</si>
  <si>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</si>
  <si>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</si>
  <si>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</si>
  <si>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</si>
  <si>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</si>
  <si>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</si>
  <si>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</si>
  <si>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62</t>
  </si>
  <si>
    <t>בבטחונות אחרים - גורם 40</t>
  </si>
  <si>
    <t>בבטחונות אחרים-גורם 64</t>
  </si>
  <si>
    <t>בבטחונות אחרים-גורם 103</t>
  </si>
  <si>
    <t>בבטחונות אחרים-גורם 43</t>
  </si>
  <si>
    <t>בבטחונות אחרים - גורם 43</t>
  </si>
  <si>
    <t>בבטחונות אחרים - גורם 96</t>
  </si>
  <si>
    <t>בבטחונות אחרים-גורם 41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</si>
  <si>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</si>
  <si>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</si>
  <si>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</si>
  <si>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</si>
  <si>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אחרים-גורם 105</t>
  </si>
  <si>
    <t>בבטחונות אחרים - גורם 76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</si>
  <si>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</si>
  <si>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</si>
  <si>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</si>
  <si>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</si>
  <si>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 - גורם 104</t>
  </si>
  <si>
    <t>בבטחונות אחרים-גורם 104</t>
  </si>
  <si>
    <t>בבטחונות אחרים - גורם 90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</si>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</sst>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3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166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7" fillId="0" borderId="29" xfId="0" applyFont="1" applyFill="1" applyBorder="1" applyAlignment="1">
      <alignment horizontal="right" indent="3"/>
    </xf>
    <xf numFmtId="0" fontId="27" fillId="0" borderId="29" xfId="0" applyFont="1" applyFill="1" applyBorder="1" applyAlignment="1">
      <alignment horizontal="right" indent="2"/>
    </xf>
    <xf numFmtId="0" fontId="27" fillId="0" borderId="30" xfId="0" applyFont="1" applyFill="1" applyBorder="1" applyAlignment="1">
      <alignment horizontal="right" indent="2"/>
    </xf>
    <xf numFmtId="0" fontId="27" fillId="0" borderId="25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27" fillId="0" borderId="25" xfId="0" applyNumberFormat="1" applyFont="1" applyFill="1" applyBorder="1" applyAlignment="1">
      <alignment horizontal="right"/>
    </xf>
    <xf numFmtId="10" fontId="27" fillId="0" borderId="25" xfId="0" applyNumberFormat="1" applyFont="1" applyFill="1" applyBorder="1" applyAlignment="1">
      <alignment horizontal="right"/>
    </xf>
    <xf numFmtId="4" fontId="27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30" fillId="0" borderId="29" xfId="0" applyFont="1" applyFill="1" applyBorder="1" applyAlignment="1">
      <alignment horizontal="right" indent="1"/>
    </xf>
    <xf numFmtId="0" fontId="6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43" fontId="2" fillId="0" borderId="22" xfId="15" applyFont="1" applyFill="1" applyBorder="1" applyAlignment="1">
      <alignment horizontal="right"/>
    </xf>
    <xf numFmtId="168" fontId="0" fillId="0" borderId="22" xfId="0" applyNumberFormat="1" applyFill="1" applyBorder="1" applyAlignment="1">
      <alignment horizontal="center"/>
    </xf>
    <xf numFmtId="0" fontId="21" fillId="7" borderId="22" xfId="0" applyFont="1" applyFill="1" applyBorder="1" applyAlignment="1">
      <alignment horizontal="right"/>
    </xf>
    <xf numFmtId="43" fontId="21" fillId="0" borderId="22" xfId="15" applyFont="1" applyFill="1" applyBorder="1" applyAlignment="1">
      <alignment horizontal="right"/>
    </xf>
    <xf numFmtId="0" fontId="29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43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2" fontId="6" fillId="0" borderId="31" xfId="7" applyNumberFormat="1" applyFont="1" applyFill="1" applyBorder="1" applyAlignment="1">
      <alignment horizontal="right"/>
    </xf>
    <xf numFmtId="167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0" fontId="23" fillId="0" borderId="0" xfId="0" applyFont="1" applyFill="1" applyAlignment="1">
      <alignment horizontal="center" wrapText="1"/>
    </xf>
    <xf numFmtId="0" fontId="29" fillId="0" borderId="0" xfId="0" applyFont="1" applyFill="1" applyAlignment="1">
      <alignment horizontal="center"/>
    </xf>
    <xf numFmtId="0" fontId="31" fillId="0" borderId="0" xfId="17"/>
    <xf numFmtId="0" fontId="5" fillId="0" borderId="0" xfId="17" applyFont="1" applyAlignment="1">
      <alignment horizontal="center"/>
    </xf>
    <xf numFmtId="0" fontId="5" fillId="0" borderId="0" xfId="17" applyFont="1" applyAlignment="1">
      <alignment horizontal="right"/>
    </xf>
    <xf numFmtId="0" fontId="7" fillId="0" borderId="0" xfId="17" applyFont="1" applyAlignment="1">
      <alignment horizontal="center" vertical="center" wrapText="1"/>
    </xf>
    <xf numFmtId="0" fontId="9" fillId="0" borderId="0" xfId="17" applyFont="1" applyAlignment="1">
      <alignment horizontal="center" wrapText="1"/>
    </xf>
    <xf numFmtId="0" fontId="12" fillId="2" borderId="1" xfId="17" applyFont="1" applyFill="1" applyBorder="1" applyAlignment="1">
      <alignment horizontal="center" vertical="center" wrapText="1"/>
    </xf>
    <xf numFmtId="0" fontId="6" fillId="2" borderId="2" xfId="17" applyFont="1" applyFill="1" applyBorder="1" applyAlignment="1">
      <alignment horizontal="center" vertical="center" wrapText="1"/>
    </xf>
    <xf numFmtId="0" fontId="10" fillId="2" borderId="1" xfId="17" applyFont="1" applyFill="1" applyBorder="1" applyAlignment="1">
      <alignment horizontal="center" vertical="center" wrapText="1"/>
    </xf>
    <xf numFmtId="0" fontId="10" fillId="2" borderId="2" xfId="17" applyFont="1" applyFill="1" applyBorder="1" applyAlignment="1">
      <alignment horizontal="center" vertical="center" wrapText="1"/>
    </xf>
    <xf numFmtId="49" fontId="6" fillId="2" borderId="1" xfId="17" applyNumberFormat="1" applyFont="1" applyFill="1" applyBorder="1" applyAlignment="1">
      <alignment horizontal="center" wrapText="1"/>
    </xf>
    <xf numFmtId="49" fontId="6" fillId="2" borderId="2" xfId="17" applyNumberFormat="1" applyFont="1" applyFill="1" applyBorder="1" applyAlignment="1">
      <alignment horizontal="center" wrapText="1"/>
    </xf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0" fontId="28" fillId="0" borderId="0" xfId="17" applyNumberFormat="1" applyFont="1" applyFill="1" applyBorder="1" applyAlignment="1">
      <alignment horizontal="right"/>
    </xf>
    <xf numFmtId="0" fontId="27" fillId="0" borderId="0" xfId="17" applyFont="1" applyFill="1" applyBorder="1" applyAlignment="1">
      <alignment horizontal="right" indent="2"/>
    </xf>
    <xf numFmtId="0" fontId="27" fillId="0" borderId="0" xfId="17" applyNumberFormat="1" applyFont="1" applyFill="1" applyBorder="1" applyAlignment="1">
      <alignment horizontal="right"/>
    </xf>
    <xf numFmtId="0" fontId="27" fillId="0" borderId="0" xfId="17" applyFont="1" applyFill="1" applyBorder="1" applyAlignment="1">
      <alignment horizontal="right" indent="3"/>
    </xf>
    <xf numFmtId="4" fontId="28" fillId="0" borderId="0" xfId="17" applyNumberFormat="1" applyFont="1" applyFill="1" applyBorder="1" applyAlignment="1">
      <alignment horizontal="right"/>
    </xf>
    <xf numFmtId="10" fontId="28" fillId="0" borderId="0" xfId="17" applyNumberFormat="1" applyFont="1" applyFill="1" applyBorder="1" applyAlignment="1">
      <alignment horizontal="right"/>
    </xf>
    <xf numFmtId="4" fontId="27" fillId="0" borderId="0" xfId="17" applyNumberFormat="1" applyFont="1" applyFill="1" applyBorder="1" applyAlignment="1">
      <alignment horizontal="right"/>
    </xf>
    <xf numFmtId="10" fontId="27" fillId="0" borderId="0" xfId="17" applyNumberFormat="1" applyFont="1" applyFill="1" applyBorder="1" applyAlignment="1">
      <alignment horizontal="right"/>
    </xf>
    <xf numFmtId="49" fontId="27" fillId="0" borderId="0" xfId="17" applyNumberFormat="1" applyFont="1" applyFill="1" applyBorder="1" applyAlignment="1">
      <alignment horizontal="right"/>
    </xf>
    <xf numFmtId="166" fontId="27" fillId="0" borderId="0" xfId="17" applyNumberFormat="1" applyFont="1" applyFill="1" applyBorder="1" applyAlignment="1">
      <alignment horizontal="right"/>
    </xf>
    <xf numFmtId="0" fontId="6" fillId="0" borderId="0" xfId="17" applyFont="1" applyAlignment="1">
      <alignment horizontal="right" readingOrder="2"/>
    </xf>
    <xf numFmtId="0" fontId="28" fillId="0" borderId="0" xfId="17" applyFont="1" applyFill="1" applyBorder="1" applyAlignment="1">
      <alignment horizontal="right" indent="2"/>
    </xf>
    <xf numFmtId="0" fontId="7" fillId="0" borderId="0" xfId="17" applyFont="1" applyAlignment="1">
      <alignment horizontal="right"/>
    </xf>
    <xf numFmtId="0" fontId="9" fillId="0" borderId="0" xfId="17" applyFont="1" applyFill="1" applyAlignment="1">
      <alignment horizontal="center" wrapText="1"/>
    </xf>
    <xf numFmtId="0" fontId="5" fillId="0" borderId="0" xfId="17" applyFont="1" applyFill="1" applyAlignment="1">
      <alignment horizontal="center"/>
    </xf>
    <xf numFmtId="0" fontId="27" fillId="0" borderId="0" xfId="17" applyFont="1" applyFill="1" applyBorder="1" applyAlignment="1">
      <alignment horizontal="right"/>
    </xf>
    <xf numFmtId="0" fontId="30" fillId="0" borderId="0" xfId="17" applyFont="1" applyFill="1" applyBorder="1" applyAlignment="1">
      <alignment horizontal="right"/>
    </xf>
    <xf numFmtId="0" fontId="30" fillId="0" borderId="0" xfId="17" applyNumberFormat="1" applyFont="1" applyFill="1" applyBorder="1" applyAlignment="1">
      <alignment horizontal="right"/>
    </xf>
    <xf numFmtId="4" fontId="30" fillId="0" borderId="0" xfId="17" applyNumberFormat="1" applyFont="1" applyFill="1" applyBorder="1" applyAlignment="1">
      <alignment horizontal="right"/>
    </xf>
    <xf numFmtId="10" fontId="30" fillId="0" borderId="0" xfId="17" applyNumberFormat="1" applyFont="1" applyFill="1" applyBorder="1" applyAlignment="1">
      <alignment horizontal="right"/>
    </xf>
    <xf numFmtId="0" fontId="30" fillId="0" borderId="0" xfId="17" applyFont="1" applyFill="1" applyBorder="1" applyAlignment="1">
      <alignment horizontal="right" indent="1"/>
    </xf>
    <xf numFmtId="0" fontId="7" fillId="0" borderId="0" xfId="17" applyFont="1" applyFill="1" applyAlignment="1">
      <alignment horizontal="center"/>
    </xf>
    <xf numFmtId="0" fontId="31" fillId="0" borderId="0" xfId="17"/>
    <xf numFmtId="0" fontId="7" fillId="0" borderId="0" xfId="17" applyFont="1" applyAlignment="1">
      <alignment horizontal="center" vertical="center" wrapText="1"/>
    </xf>
    <xf numFmtId="0" fontId="27" fillId="0" borderId="0" xfId="17" applyNumberFormat="1" applyFont="1" applyFill="1" applyBorder="1" applyAlignment="1">
      <alignment horizontal="right"/>
    </xf>
    <xf numFmtId="10" fontId="27" fillId="0" borderId="0" xfId="17" applyNumberFormat="1" applyFont="1" applyFill="1" applyBorder="1" applyAlignment="1">
      <alignment horizontal="right"/>
    </xf>
    <xf numFmtId="10" fontId="32" fillId="0" borderId="0" xfId="17" applyNumberFormat="1" applyFont="1" applyFill="1" applyBorder="1" applyAlignment="1">
      <alignment horizontal="right"/>
    </xf>
    <xf numFmtId="0" fontId="7" fillId="0" borderId="0" xfId="17" applyFont="1" applyFill="1" applyAlignment="1">
      <alignment horizontal="center" vertical="center" wrapText="1"/>
    </xf>
    <xf numFmtId="0" fontId="27" fillId="0" borderId="0" xfId="17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7" applyFont="1" applyFill="1" applyBorder="1" applyAlignment="1">
      <alignment horizontal="center" vertical="center" wrapText="1" readingOrder="2"/>
    </xf>
    <xf numFmtId="0" fontId="8" fillId="2" borderId="25" xfId="17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32">
    <cellStyle name="Comma" xfId="13" builtinId="3"/>
    <cellStyle name="Comma 2" xfId="1"/>
    <cellStyle name="Comma 2 2" xfId="26"/>
    <cellStyle name="Comma 2 3" xfId="18"/>
    <cellStyle name="Comma 3" xfId="15"/>
    <cellStyle name="Comma 4" xfId="23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9"/>
    <cellStyle name="Normal 2" xfId="5"/>
    <cellStyle name="Normal 2 2" xfId="28"/>
    <cellStyle name="Normal 2 3" xfId="20"/>
    <cellStyle name="Normal 3" xfId="6"/>
    <cellStyle name="Normal 3 2" xfId="29"/>
    <cellStyle name="Normal 3 3" xfId="21"/>
    <cellStyle name="Normal 4" xfId="12"/>
    <cellStyle name="Normal 5" xfId="17"/>
    <cellStyle name="Normal 5 2" xfId="30"/>
    <cellStyle name="Normal 6" xfId="25"/>
    <cellStyle name="Normal 7" xfId="16"/>
    <cellStyle name="Normal_2007-16618" xfId="7"/>
    <cellStyle name="Percent" xfId="14" builtinId="5"/>
    <cellStyle name="Percent 2" xfId="8"/>
    <cellStyle name="Percent 2 2" xfId="31"/>
    <cellStyle name="Percent 2 3" xfId="22"/>
    <cellStyle name="Percent 3" xfId="24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Z63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6">
      <c r="B1" s="56" t="s">
        <v>185</v>
      </c>
      <c r="C1" s="78" t="s" vm="1">
        <v>258</v>
      </c>
    </row>
    <row r="2" spans="1:26">
      <c r="B2" s="56" t="s">
        <v>184</v>
      </c>
      <c r="C2" s="78" t="s">
        <v>259</v>
      </c>
    </row>
    <row r="3" spans="1:26">
      <c r="B3" s="56" t="s">
        <v>186</v>
      </c>
      <c r="C3" s="78" t="s">
        <v>260</v>
      </c>
    </row>
    <row r="4" spans="1:26">
      <c r="B4" s="56" t="s">
        <v>187</v>
      </c>
      <c r="C4" s="78">
        <v>2208</v>
      </c>
    </row>
    <row r="6" spans="1:26" ht="26.25" customHeight="1">
      <c r="B6" s="190" t="s">
        <v>201</v>
      </c>
      <c r="C6" s="191"/>
      <c r="D6" s="192"/>
    </row>
    <row r="7" spans="1:26" s="10" customFormat="1">
      <c r="B7" s="21"/>
      <c r="C7" s="22" t="s">
        <v>116</v>
      </c>
      <c r="D7" s="23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Z7" s="36"/>
    </row>
    <row r="8" spans="1:26" s="10" customFormat="1">
      <c r="B8" s="21"/>
      <c r="C8" s="24" t="s">
        <v>245</v>
      </c>
      <c r="D8" s="25" t="s">
        <v>20</v>
      </c>
      <c r="Z8" s="36"/>
    </row>
    <row r="9" spans="1:26" s="11" customFormat="1" ht="18" customHeight="1">
      <c r="B9" s="35"/>
      <c r="C9" s="18" t="s">
        <v>1</v>
      </c>
      <c r="D9" s="26" t="s">
        <v>2</v>
      </c>
      <c r="Z9" s="36"/>
    </row>
    <row r="10" spans="1:26" s="11" customFormat="1" ht="18" customHeight="1">
      <c r="B10" s="67" t="s">
        <v>200</v>
      </c>
      <c r="C10" s="134">
        <f>C11+C12+C23+C33+C37</f>
        <v>125639.83082000013</v>
      </c>
      <c r="D10" s="135">
        <f>C10/$C$42</f>
        <v>1</v>
      </c>
      <c r="Z10" s="66"/>
    </row>
    <row r="11" spans="1:26">
      <c r="A11" s="44" t="s">
        <v>147</v>
      </c>
      <c r="B11" s="27" t="s">
        <v>202</v>
      </c>
      <c r="C11" s="134">
        <f>מזומנים!J10</f>
        <v>3518.7347599999998</v>
      </c>
      <c r="D11" s="135">
        <f t="shared" ref="D11:D13" si="0">C11/$C$42</f>
        <v>2.8006522589489716E-2</v>
      </c>
    </row>
    <row r="12" spans="1:26">
      <c r="B12" s="27" t="s">
        <v>203</v>
      </c>
      <c r="C12" s="134">
        <f>SUM(C13:C22)</f>
        <v>114446.83921000012</v>
      </c>
      <c r="D12" s="135">
        <f t="shared" si="0"/>
        <v>0.9109120767120753</v>
      </c>
    </row>
    <row r="13" spans="1:26">
      <c r="A13" s="54" t="s">
        <v>147</v>
      </c>
      <c r="B13" s="28" t="s">
        <v>73</v>
      </c>
      <c r="C13" s="134">
        <f>'תעודות התחייבות ממשלתיות'!O11</f>
        <v>87236.327510000017</v>
      </c>
      <c r="D13" s="135">
        <f t="shared" si="0"/>
        <v>0.69433655665280625</v>
      </c>
    </row>
    <row r="14" spans="1:26">
      <c r="A14" s="54" t="s">
        <v>147</v>
      </c>
      <c r="B14" s="28" t="s">
        <v>74</v>
      </c>
      <c r="C14" s="134" t="s" vm="2">
        <v>1001</v>
      </c>
      <c r="D14" s="135" t="s" vm="3">
        <v>1001</v>
      </c>
    </row>
    <row r="15" spans="1:26">
      <c r="A15" s="54" t="s">
        <v>147</v>
      </c>
      <c r="B15" s="28" t="s">
        <v>75</v>
      </c>
      <c r="C15" s="134">
        <f>'אג"ח קונצרני'!R11</f>
        <v>23538.127279999993</v>
      </c>
      <c r="D15" s="135">
        <f t="shared" ref="D15:D17" si="1">C15/$C$42</f>
        <v>0.18734605997458131</v>
      </c>
    </row>
    <row r="16" spans="1:26">
      <c r="A16" s="54" t="s">
        <v>147</v>
      </c>
      <c r="B16" s="28" t="s">
        <v>76</v>
      </c>
      <c r="C16" s="134">
        <f>מניות!L11</f>
        <v>58.839789999999994</v>
      </c>
      <c r="D16" s="135">
        <f t="shared" si="1"/>
        <v>4.6832114955883488E-4</v>
      </c>
    </row>
    <row r="17" spans="1:4">
      <c r="A17" s="54" t="s">
        <v>147</v>
      </c>
      <c r="B17" s="28" t="s">
        <v>77</v>
      </c>
      <c r="C17" s="134">
        <f>'תעודות סל'!K11</f>
        <v>3613.0309100001009</v>
      </c>
      <c r="D17" s="135">
        <f t="shared" si="1"/>
        <v>2.87570501044081E-2</v>
      </c>
    </row>
    <row r="18" spans="1:4">
      <c r="A18" s="54" t="s">
        <v>147</v>
      </c>
      <c r="B18" s="28" t="s">
        <v>78</v>
      </c>
      <c r="C18" s="134" t="s" vm="4">
        <v>1001</v>
      </c>
      <c r="D18" s="135" t="s" vm="5">
        <v>1001</v>
      </c>
    </row>
    <row r="19" spans="1:4">
      <c r="A19" s="54" t="s">
        <v>147</v>
      </c>
      <c r="B19" s="28" t="s">
        <v>79</v>
      </c>
      <c r="C19" s="134">
        <f>'כתבי אופציה'!I11</f>
        <v>0.51372000000000007</v>
      </c>
      <c r="D19" s="135">
        <f>C19/$C$42</f>
        <v>4.0888307206970778E-6</v>
      </c>
    </row>
    <row r="20" spans="1:4">
      <c r="A20" s="54" t="s">
        <v>147</v>
      </c>
      <c r="B20" s="28" t="s">
        <v>80</v>
      </c>
      <c r="C20" s="134" t="s" vm="6">
        <v>1001</v>
      </c>
      <c r="D20" s="135" t="s" vm="7">
        <v>1001</v>
      </c>
    </row>
    <row r="21" spans="1:4">
      <c r="A21" s="54" t="s">
        <v>147</v>
      </c>
      <c r="B21" s="28" t="s">
        <v>81</v>
      </c>
      <c r="C21" s="134" t="s" vm="8">
        <v>1001</v>
      </c>
      <c r="D21" s="135" t="s" vm="9">
        <v>1001</v>
      </c>
    </row>
    <row r="22" spans="1:4">
      <c r="A22" s="54" t="s">
        <v>147</v>
      </c>
      <c r="B22" s="28" t="s">
        <v>82</v>
      </c>
      <c r="C22" s="134" t="s" vm="10">
        <v>1001</v>
      </c>
      <c r="D22" s="135" t="s" vm="11">
        <v>1001</v>
      </c>
    </row>
    <row r="23" spans="1:4">
      <c r="B23" s="27" t="s">
        <v>204</v>
      </c>
      <c r="C23" s="134">
        <f>SUM(C24:C32)</f>
        <v>3081.7935400000001</v>
      </c>
      <c r="D23" s="135">
        <f>C23/$C$42</f>
        <v>2.4528794092497464E-2</v>
      </c>
    </row>
    <row r="24" spans="1:4">
      <c r="A24" s="54" t="s">
        <v>147</v>
      </c>
      <c r="B24" s="28" t="s">
        <v>83</v>
      </c>
      <c r="C24" s="134" t="s" vm="12">
        <v>1001</v>
      </c>
      <c r="D24" s="135" t="s" vm="13">
        <v>1001</v>
      </c>
    </row>
    <row r="25" spans="1:4">
      <c r="A25" s="54" t="s">
        <v>147</v>
      </c>
      <c r="B25" s="28" t="s">
        <v>84</v>
      </c>
      <c r="C25" s="134" t="s" vm="14">
        <v>1001</v>
      </c>
      <c r="D25" s="135" t="s" vm="15">
        <v>1001</v>
      </c>
    </row>
    <row r="26" spans="1:4">
      <c r="A26" s="54" t="s">
        <v>147</v>
      </c>
      <c r="B26" s="28" t="s">
        <v>75</v>
      </c>
      <c r="C26" s="134">
        <f>'לא סחיר - אג"ח קונצרני'!P11</f>
        <v>1752.7310500000001</v>
      </c>
      <c r="D26" s="135">
        <f t="shared" ref="D26:D29" si="2">C26/$C$42</f>
        <v>1.3950441023046885E-2</v>
      </c>
    </row>
    <row r="27" spans="1:4">
      <c r="A27" s="54" t="s">
        <v>147</v>
      </c>
      <c r="B27" s="28" t="s">
        <v>85</v>
      </c>
      <c r="C27" s="134">
        <f>'לא סחיר - מניות'!J11</f>
        <v>324.49412999999998</v>
      </c>
      <c r="D27" s="135">
        <f t="shared" si="2"/>
        <v>2.5827329429063905E-3</v>
      </c>
    </row>
    <row r="28" spans="1:4">
      <c r="A28" s="54" t="s">
        <v>147</v>
      </c>
      <c r="B28" s="28" t="s">
        <v>86</v>
      </c>
      <c r="C28" s="134">
        <f>'לא סחיר - קרנות השקעה'!H11</f>
        <v>1071.1610700000001</v>
      </c>
      <c r="D28" s="135">
        <f t="shared" si="2"/>
        <v>8.5256487772147338E-3</v>
      </c>
    </row>
    <row r="29" spans="1:4">
      <c r="A29" s="54" t="s">
        <v>147</v>
      </c>
      <c r="B29" s="28" t="s">
        <v>87</v>
      </c>
      <c r="C29" s="134">
        <f>'לא סחיר - כתבי אופציה'!I11</f>
        <v>4.6869999999999995E-2</v>
      </c>
      <c r="D29" s="135">
        <f t="shared" si="2"/>
        <v>3.7305048641102542E-7</v>
      </c>
    </row>
    <row r="30" spans="1:4">
      <c r="A30" s="54" t="s">
        <v>147</v>
      </c>
      <c r="B30" s="28" t="s">
        <v>227</v>
      </c>
      <c r="C30" s="134" t="s" vm="16">
        <v>1001</v>
      </c>
      <c r="D30" s="135" t="s" vm="17">
        <v>1001</v>
      </c>
    </row>
    <row r="31" spans="1:4">
      <c r="A31" s="54" t="s">
        <v>147</v>
      </c>
      <c r="B31" s="28" t="s">
        <v>110</v>
      </c>
      <c r="C31" s="134">
        <f>'לא סחיר - חוזים עתידיים'!I11</f>
        <v>-66.639580000000009</v>
      </c>
      <c r="D31" s="135">
        <f>C31/$C$42</f>
        <v>-5.3040170115695433E-4</v>
      </c>
    </row>
    <row r="32" spans="1:4">
      <c r="A32" s="54" t="s">
        <v>147</v>
      </c>
      <c r="B32" s="28" t="s">
        <v>88</v>
      </c>
      <c r="C32" s="134" t="s" vm="18">
        <v>1001</v>
      </c>
      <c r="D32" s="135" t="s" vm="19">
        <v>1001</v>
      </c>
    </row>
    <row r="33" spans="1:4">
      <c r="A33" s="54" t="s">
        <v>147</v>
      </c>
      <c r="B33" s="27" t="s">
        <v>205</v>
      </c>
      <c r="C33" s="134">
        <f>הלוואות!O10</f>
        <v>4577.5874299999978</v>
      </c>
      <c r="D33" s="135">
        <f>C33/$C$42</f>
        <v>3.6434205618743228E-2</v>
      </c>
    </row>
    <row r="34" spans="1:4">
      <c r="A34" s="54" t="s">
        <v>147</v>
      </c>
      <c r="B34" s="27" t="s">
        <v>206</v>
      </c>
      <c r="C34" s="134" t="s" vm="20">
        <v>1001</v>
      </c>
      <c r="D34" s="135" t="s" vm="21">
        <v>1001</v>
      </c>
    </row>
    <row r="35" spans="1:4">
      <c r="A35" s="54" t="s">
        <v>147</v>
      </c>
      <c r="B35" s="27" t="s">
        <v>207</v>
      </c>
      <c r="C35" s="134" t="s" vm="22">
        <v>1001</v>
      </c>
      <c r="D35" s="135" t="s" vm="23">
        <v>1001</v>
      </c>
    </row>
    <row r="36" spans="1:4">
      <c r="A36" s="54" t="s">
        <v>147</v>
      </c>
      <c r="B36" s="55" t="s">
        <v>208</v>
      </c>
      <c r="C36" s="134" t="s" vm="24">
        <v>1001</v>
      </c>
      <c r="D36" s="135" t="s" vm="25">
        <v>1001</v>
      </c>
    </row>
    <row r="37" spans="1:4">
      <c r="A37" s="54" t="s">
        <v>147</v>
      </c>
      <c r="B37" s="27" t="s">
        <v>209</v>
      </c>
      <c r="C37" s="134">
        <f>'השקעות אחרות '!I10</f>
        <v>14.87588</v>
      </c>
      <c r="D37" s="135">
        <f t="shared" ref="D37:D38" si="3">C37/$C$42</f>
        <v>1.1840098719419769E-4</v>
      </c>
    </row>
    <row r="38" spans="1:4">
      <c r="A38" s="54"/>
      <c r="B38" s="68" t="s">
        <v>211</v>
      </c>
      <c r="C38" s="134">
        <v>0</v>
      </c>
      <c r="D38" s="135">
        <f t="shared" si="3"/>
        <v>0</v>
      </c>
    </row>
    <row r="39" spans="1:4">
      <c r="A39" s="54" t="s">
        <v>147</v>
      </c>
      <c r="B39" s="69" t="s">
        <v>212</v>
      </c>
      <c r="C39" s="134" t="s" vm="26">
        <v>1001</v>
      </c>
      <c r="D39" s="135" t="s" vm="27">
        <v>1001</v>
      </c>
    </row>
    <row r="40" spans="1:4">
      <c r="A40" s="54" t="s">
        <v>147</v>
      </c>
      <c r="B40" s="69" t="s">
        <v>243</v>
      </c>
      <c r="C40" s="134" t="s" vm="28">
        <v>1001</v>
      </c>
      <c r="D40" s="135" t="s" vm="29">
        <v>1001</v>
      </c>
    </row>
    <row r="41" spans="1:4">
      <c r="A41" s="54" t="s">
        <v>147</v>
      </c>
      <c r="B41" s="69" t="s">
        <v>213</v>
      </c>
      <c r="C41" s="134" t="s" vm="30">
        <v>1001</v>
      </c>
      <c r="D41" s="135" t="s" vm="31">
        <v>1001</v>
      </c>
    </row>
    <row r="42" spans="1:4">
      <c r="B42" s="69" t="s">
        <v>89</v>
      </c>
      <c r="C42" s="134">
        <f>C38+C10</f>
        <v>125639.83082000013</v>
      </c>
      <c r="D42" s="135">
        <f>C42/$C$42</f>
        <v>1</v>
      </c>
    </row>
    <row r="43" spans="1:4">
      <c r="A43" s="54" t="s">
        <v>147</v>
      </c>
      <c r="B43" s="69" t="s">
        <v>210</v>
      </c>
      <c r="C43" s="134">
        <f>'יתרת התחייבות להשקעה'!C10</f>
        <v>3840.4653280888738</v>
      </c>
      <c r="D43" s="135"/>
    </row>
    <row r="44" spans="1:4">
      <c r="B44" s="6" t="s">
        <v>115</v>
      </c>
    </row>
    <row r="45" spans="1:4">
      <c r="C45" s="75" t="s">
        <v>192</v>
      </c>
      <c r="D45" s="34" t="s">
        <v>109</v>
      </c>
    </row>
    <row r="46" spans="1:4">
      <c r="C46" s="76" t="s">
        <v>1</v>
      </c>
      <c r="D46" s="23" t="s">
        <v>2</v>
      </c>
    </row>
    <row r="47" spans="1:4">
      <c r="C47" s="136" t="s">
        <v>173</v>
      </c>
      <c r="D47" s="137">
        <v>2.6999</v>
      </c>
    </row>
    <row r="48" spans="1:4">
      <c r="C48" s="136" t="s">
        <v>182</v>
      </c>
      <c r="D48" s="137">
        <v>1.0645</v>
      </c>
    </row>
    <row r="49" spans="3:4">
      <c r="C49" s="136" t="s">
        <v>178</v>
      </c>
      <c r="D49" s="137">
        <v>2.7238000000000002</v>
      </c>
    </row>
    <row r="50" spans="3:4">
      <c r="C50" s="136" t="s">
        <v>1002</v>
      </c>
      <c r="D50" s="137">
        <v>3.6745000000000001</v>
      </c>
    </row>
    <row r="51" spans="3:4">
      <c r="C51" s="136" t="s">
        <v>171</v>
      </c>
      <c r="D51" s="137">
        <v>4.3288000000000002</v>
      </c>
    </row>
    <row r="52" spans="3:4">
      <c r="C52" s="136" t="s">
        <v>172</v>
      </c>
      <c r="D52" s="137">
        <v>4.9442000000000004</v>
      </c>
    </row>
    <row r="53" spans="3:4">
      <c r="C53" s="136" t="s">
        <v>174</v>
      </c>
      <c r="D53" s="137">
        <v>0.44774999999999998</v>
      </c>
    </row>
    <row r="54" spans="3:4">
      <c r="C54" s="136" t="s">
        <v>179</v>
      </c>
      <c r="D54" s="137">
        <v>3.2989999999999999</v>
      </c>
    </row>
    <row r="55" spans="3:4">
      <c r="C55" s="136" t="s">
        <v>180</v>
      </c>
      <c r="D55" s="137">
        <v>0.19320000000000001</v>
      </c>
    </row>
    <row r="56" spans="3:4">
      <c r="C56" s="136" t="s">
        <v>177</v>
      </c>
      <c r="D56" s="137">
        <v>0.58079999999999998</v>
      </c>
    </row>
    <row r="57" spans="3:4">
      <c r="C57" s="136" t="s">
        <v>1003</v>
      </c>
      <c r="D57" s="137">
        <v>2.5392000000000001</v>
      </c>
    </row>
    <row r="58" spans="3:4">
      <c r="C58" s="136" t="s">
        <v>176</v>
      </c>
      <c r="D58" s="137">
        <v>0.42099999999999999</v>
      </c>
    </row>
    <row r="59" spans="3:4">
      <c r="C59" s="136" t="s">
        <v>169</v>
      </c>
      <c r="D59" s="137">
        <v>3.5139999999999998</v>
      </c>
    </row>
    <row r="60" spans="3:4">
      <c r="C60" s="136" t="s">
        <v>183</v>
      </c>
      <c r="D60" s="137">
        <v>0.2964</v>
      </c>
    </row>
    <row r="61" spans="3:4">
      <c r="C61" s="136" t="s">
        <v>1004</v>
      </c>
      <c r="D61" s="137">
        <v>0.44750000000000001</v>
      </c>
    </row>
    <row r="62" spans="3:4">
      <c r="C62" s="136" t="s">
        <v>1005</v>
      </c>
      <c r="D62" s="137">
        <v>6.13E-2</v>
      </c>
    </row>
    <row r="63" spans="3:4">
      <c r="C63" s="136" t="s">
        <v>170</v>
      </c>
      <c r="D63" s="137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8" t="s" vm="1">
        <v>258</v>
      </c>
    </row>
    <row r="2" spans="2:60">
      <c r="B2" s="56" t="s">
        <v>184</v>
      </c>
      <c r="C2" s="78" t="s">
        <v>259</v>
      </c>
    </row>
    <row r="3" spans="2:60">
      <c r="B3" s="56" t="s">
        <v>186</v>
      </c>
      <c r="C3" s="78" t="s">
        <v>260</v>
      </c>
    </row>
    <row r="4" spans="2:60">
      <c r="B4" s="56" t="s">
        <v>187</v>
      </c>
      <c r="C4" s="78">
        <v>2208</v>
      </c>
    </row>
    <row r="6" spans="2:60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5"/>
      <c r="L6" s="206"/>
    </row>
    <row r="7" spans="2:60" ht="26.25" customHeight="1">
      <c r="B7" s="204" t="s">
        <v>98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  <c r="BH7" s="3"/>
    </row>
    <row r="8" spans="2:60" s="3" customFormat="1" ht="78.75">
      <c r="B8" s="21" t="s">
        <v>122</v>
      </c>
      <c r="C8" s="29" t="s">
        <v>47</v>
      </c>
      <c r="D8" s="29" t="s">
        <v>125</v>
      </c>
      <c r="E8" s="29" t="s">
        <v>67</v>
      </c>
      <c r="F8" s="29" t="s">
        <v>107</v>
      </c>
      <c r="G8" s="29" t="s">
        <v>242</v>
      </c>
      <c r="H8" s="29" t="s">
        <v>241</v>
      </c>
      <c r="I8" s="29" t="s">
        <v>64</v>
      </c>
      <c r="J8" s="29" t="s">
        <v>61</v>
      </c>
      <c r="K8" s="29" t="s">
        <v>188</v>
      </c>
      <c r="L8" s="29" t="s">
        <v>190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249</v>
      </c>
      <c r="H9" s="15"/>
      <c r="I9" s="15" t="s">
        <v>245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15" t="s">
        <v>50</v>
      </c>
      <c r="C11" s="116"/>
      <c r="D11" s="116"/>
      <c r="E11" s="116"/>
      <c r="F11" s="116"/>
      <c r="G11" s="117"/>
      <c r="H11" s="121"/>
      <c r="I11" s="117">
        <v>0.51372000000000007</v>
      </c>
      <c r="J11" s="116"/>
      <c r="K11" s="118">
        <v>1</v>
      </c>
      <c r="L11" s="118">
        <f>I11/'סכום נכסי הקרן'!$C$42</f>
        <v>4.0888307206970778E-6</v>
      </c>
      <c r="BC11" s="96"/>
      <c r="BD11" s="3"/>
      <c r="BE11" s="96"/>
      <c r="BG11" s="96"/>
    </row>
    <row r="12" spans="2:60" s="4" customFormat="1" ht="18" customHeight="1">
      <c r="B12" s="119" t="s">
        <v>27</v>
      </c>
      <c r="C12" s="116"/>
      <c r="D12" s="116"/>
      <c r="E12" s="116"/>
      <c r="F12" s="116"/>
      <c r="G12" s="117"/>
      <c r="H12" s="121"/>
      <c r="I12" s="117">
        <v>0.51372000000000007</v>
      </c>
      <c r="J12" s="116"/>
      <c r="K12" s="118">
        <v>1</v>
      </c>
      <c r="L12" s="118">
        <f>I12/'סכום נכסי הקרן'!$C$42</f>
        <v>4.0888307206970778E-6</v>
      </c>
      <c r="BC12" s="96"/>
      <c r="BD12" s="3"/>
      <c r="BE12" s="96"/>
      <c r="BG12" s="96"/>
    </row>
    <row r="13" spans="2:60">
      <c r="B13" s="99" t="s">
        <v>886</v>
      </c>
      <c r="C13" s="82"/>
      <c r="D13" s="82"/>
      <c r="E13" s="82"/>
      <c r="F13" s="82"/>
      <c r="G13" s="90"/>
      <c r="H13" s="92"/>
      <c r="I13" s="90">
        <v>0.51372000000000007</v>
      </c>
      <c r="J13" s="82"/>
      <c r="K13" s="91">
        <v>1</v>
      </c>
      <c r="L13" s="91">
        <f>I13/'סכום נכסי הקרן'!$C$42</f>
        <v>4.0888307206970778E-6</v>
      </c>
      <c r="BD13" s="3"/>
    </row>
    <row r="14" spans="2:60" ht="20.25">
      <c r="B14" s="86" t="s">
        <v>887</v>
      </c>
      <c r="C14" s="80" t="s">
        <v>888</v>
      </c>
      <c r="D14" s="93" t="s">
        <v>126</v>
      </c>
      <c r="E14" s="93" t="s">
        <v>825</v>
      </c>
      <c r="F14" s="93" t="s">
        <v>170</v>
      </c>
      <c r="G14" s="87">
        <v>524.5</v>
      </c>
      <c r="H14" s="89">
        <v>88.9</v>
      </c>
      <c r="I14" s="87">
        <v>0.46627999999999997</v>
      </c>
      <c r="J14" s="88">
        <v>8.1467477002717555E-5</v>
      </c>
      <c r="K14" s="88">
        <v>0.90765397492797617</v>
      </c>
      <c r="L14" s="88">
        <f>I14/'סכום נכסי הקרן'!$C$42</f>
        <v>3.7112434564483242E-6</v>
      </c>
      <c r="BD14" s="4"/>
    </row>
    <row r="15" spans="2:60">
      <c r="B15" s="86" t="s">
        <v>889</v>
      </c>
      <c r="C15" s="80" t="s">
        <v>890</v>
      </c>
      <c r="D15" s="93" t="s">
        <v>126</v>
      </c>
      <c r="E15" s="93" t="s">
        <v>832</v>
      </c>
      <c r="F15" s="93" t="s">
        <v>170</v>
      </c>
      <c r="G15" s="87">
        <v>4743.5</v>
      </c>
      <c r="H15" s="89">
        <v>1</v>
      </c>
      <c r="I15" s="87">
        <v>4.7439999999999996E-2</v>
      </c>
      <c r="J15" s="88">
        <v>1.3451967387451258E-4</v>
      </c>
      <c r="K15" s="88">
        <v>9.2346025072023649E-2</v>
      </c>
      <c r="L15" s="88">
        <f>I15/'סכום נכסי הקרן'!$C$42</f>
        <v>3.7758726424875289E-7</v>
      </c>
    </row>
    <row r="16" spans="2:60">
      <c r="B16" s="83"/>
      <c r="C16" s="80"/>
      <c r="D16" s="80"/>
      <c r="E16" s="80"/>
      <c r="F16" s="80"/>
      <c r="G16" s="87"/>
      <c r="H16" s="89"/>
      <c r="I16" s="80"/>
      <c r="J16" s="80"/>
      <c r="K16" s="88"/>
      <c r="L16" s="80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5" t="s">
        <v>257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118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240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5" t="s">
        <v>248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185</v>
      </c>
      <c r="C1" s="78" t="s" vm="1">
        <v>258</v>
      </c>
    </row>
    <row r="2" spans="2:61">
      <c r="B2" s="56" t="s">
        <v>184</v>
      </c>
      <c r="C2" s="78" t="s">
        <v>259</v>
      </c>
    </row>
    <row r="3" spans="2:61">
      <c r="B3" s="56" t="s">
        <v>186</v>
      </c>
      <c r="C3" s="78" t="s">
        <v>260</v>
      </c>
    </row>
    <row r="4" spans="2:61">
      <c r="B4" s="56" t="s">
        <v>187</v>
      </c>
      <c r="C4" s="78">
        <v>2208</v>
      </c>
    </row>
    <row r="6" spans="2:61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5"/>
      <c r="L6" s="206"/>
    </row>
    <row r="7" spans="2:61" ht="26.25" customHeight="1">
      <c r="B7" s="204" t="s">
        <v>99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  <c r="BI7" s="3"/>
    </row>
    <row r="8" spans="2:61" s="3" customFormat="1" ht="78.75">
      <c r="B8" s="21" t="s">
        <v>122</v>
      </c>
      <c r="C8" s="29" t="s">
        <v>47</v>
      </c>
      <c r="D8" s="29" t="s">
        <v>125</v>
      </c>
      <c r="E8" s="29" t="s">
        <v>67</v>
      </c>
      <c r="F8" s="29" t="s">
        <v>107</v>
      </c>
      <c r="G8" s="29" t="s">
        <v>242</v>
      </c>
      <c r="H8" s="29" t="s">
        <v>241</v>
      </c>
      <c r="I8" s="29" t="s">
        <v>64</v>
      </c>
      <c r="J8" s="29" t="s">
        <v>61</v>
      </c>
      <c r="K8" s="29" t="s">
        <v>188</v>
      </c>
      <c r="L8" s="30" t="s">
        <v>190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249</v>
      </c>
      <c r="H9" s="15"/>
      <c r="I9" s="15" t="s">
        <v>245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185</v>
      </c>
      <c r="C1" s="78" t="s" vm="1">
        <v>258</v>
      </c>
    </row>
    <row r="2" spans="1:60">
      <c r="B2" s="56" t="s">
        <v>184</v>
      </c>
      <c r="C2" s="78" t="s">
        <v>259</v>
      </c>
    </row>
    <row r="3" spans="1:60">
      <c r="B3" s="56" t="s">
        <v>186</v>
      </c>
      <c r="C3" s="78" t="s">
        <v>260</v>
      </c>
    </row>
    <row r="4" spans="1:60">
      <c r="B4" s="56" t="s">
        <v>187</v>
      </c>
      <c r="C4" s="78">
        <v>2208</v>
      </c>
    </row>
    <row r="6" spans="1:60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6"/>
      <c r="BD6" s="1" t="s">
        <v>126</v>
      </c>
      <c r="BF6" s="1" t="s">
        <v>193</v>
      </c>
      <c r="BH6" s="3" t="s">
        <v>170</v>
      </c>
    </row>
    <row r="7" spans="1:60" ht="26.25" customHeight="1">
      <c r="B7" s="204" t="s">
        <v>100</v>
      </c>
      <c r="C7" s="205"/>
      <c r="D7" s="205"/>
      <c r="E7" s="205"/>
      <c r="F7" s="205"/>
      <c r="G7" s="205"/>
      <c r="H7" s="205"/>
      <c r="I7" s="205"/>
      <c r="J7" s="205"/>
      <c r="K7" s="206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1" t="s">
        <v>122</v>
      </c>
      <c r="C8" s="29" t="s">
        <v>47</v>
      </c>
      <c r="D8" s="29" t="s">
        <v>125</v>
      </c>
      <c r="E8" s="29" t="s">
        <v>67</v>
      </c>
      <c r="F8" s="29" t="s">
        <v>107</v>
      </c>
      <c r="G8" s="29" t="s">
        <v>242</v>
      </c>
      <c r="H8" s="29" t="s">
        <v>241</v>
      </c>
      <c r="I8" s="29" t="s">
        <v>64</v>
      </c>
      <c r="J8" s="29" t="s">
        <v>188</v>
      </c>
      <c r="K8" s="29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249</v>
      </c>
      <c r="H9" s="15"/>
      <c r="I9" s="15" t="s">
        <v>245</v>
      </c>
      <c r="J9" s="31" t="s">
        <v>20</v>
      </c>
      <c r="K9" s="57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135</v>
      </c>
      <c r="BE13" s="1" t="s">
        <v>153</v>
      </c>
      <c r="BG13" s="1" t="s">
        <v>175</v>
      </c>
    </row>
    <row r="14" spans="1:60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132</v>
      </c>
      <c r="BE14" s="1" t="s">
        <v>154</v>
      </c>
      <c r="BG14" s="1" t="s">
        <v>177</v>
      </c>
    </row>
    <row r="15" spans="1:60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139</v>
      </c>
      <c r="BE17" s="1" t="s">
        <v>156</v>
      </c>
      <c r="BG17" s="1" t="s">
        <v>181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127</v>
      </c>
      <c r="BF18" s="1" t="s">
        <v>157</v>
      </c>
      <c r="BH18" s="1" t="s">
        <v>29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140</v>
      </c>
      <c r="BF19" s="1" t="s">
        <v>158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145</v>
      </c>
      <c r="BF20" s="1" t="s">
        <v>159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130</v>
      </c>
      <c r="BE21" s="1" t="s">
        <v>146</v>
      </c>
      <c r="BF21" s="1" t="s">
        <v>160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136</v>
      </c>
      <c r="BF22" s="1" t="s">
        <v>161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29</v>
      </c>
      <c r="BE23" s="1" t="s">
        <v>137</v>
      </c>
      <c r="BF23" s="1" t="s">
        <v>196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199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162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163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198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164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165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197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29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185</v>
      </c>
      <c r="C1" s="78" t="s" vm="1">
        <v>258</v>
      </c>
    </row>
    <row r="2" spans="2:81">
      <c r="B2" s="56" t="s">
        <v>184</v>
      </c>
      <c r="C2" s="78" t="s">
        <v>259</v>
      </c>
    </row>
    <row r="3" spans="2:81">
      <c r="B3" s="56" t="s">
        <v>186</v>
      </c>
      <c r="C3" s="78" t="s">
        <v>260</v>
      </c>
      <c r="E3" s="2"/>
    </row>
    <row r="4" spans="2:81">
      <c r="B4" s="56" t="s">
        <v>187</v>
      </c>
      <c r="C4" s="78">
        <v>2208</v>
      </c>
    </row>
    <row r="6" spans="2:81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6"/>
    </row>
    <row r="7" spans="2:81" ht="26.25" customHeight="1">
      <c r="B7" s="204" t="s">
        <v>101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6"/>
    </row>
    <row r="8" spans="2:81" s="3" customFormat="1" ht="47.25">
      <c r="B8" s="21" t="s">
        <v>122</v>
      </c>
      <c r="C8" s="29" t="s">
        <v>47</v>
      </c>
      <c r="D8" s="12" t="s">
        <v>52</v>
      </c>
      <c r="E8" s="29" t="s">
        <v>15</v>
      </c>
      <c r="F8" s="29" t="s">
        <v>68</v>
      </c>
      <c r="G8" s="29" t="s">
        <v>108</v>
      </c>
      <c r="H8" s="29" t="s">
        <v>18</v>
      </c>
      <c r="I8" s="29" t="s">
        <v>107</v>
      </c>
      <c r="J8" s="29" t="s">
        <v>17</v>
      </c>
      <c r="K8" s="29" t="s">
        <v>19</v>
      </c>
      <c r="L8" s="29" t="s">
        <v>242</v>
      </c>
      <c r="M8" s="29" t="s">
        <v>241</v>
      </c>
      <c r="N8" s="29" t="s">
        <v>64</v>
      </c>
      <c r="O8" s="29" t="s">
        <v>61</v>
      </c>
      <c r="P8" s="29" t="s">
        <v>188</v>
      </c>
      <c r="Q8" s="30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249</v>
      </c>
      <c r="M9" s="31"/>
      <c r="N9" s="31" t="s">
        <v>245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185</v>
      </c>
      <c r="C1" s="78" t="s" vm="1">
        <v>258</v>
      </c>
    </row>
    <row r="2" spans="2:72">
      <c r="B2" s="56" t="s">
        <v>184</v>
      </c>
      <c r="C2" s="78" t="s">
        <v>259</v>
      </c>
    </row>
    <row r="3" spans="2:72">
      <c r="B3" s="56" t="s">
        <v>186</v>
      </c>
      <c r="C3" s="78" t="s">
        <v>260</v>
      </c>
    </row>
    <row r="4" spans="2:72">
      <c r="B4" s="56" t="s">
        <v>187</v>
      </c>
      <c r="C4" s="78">
        <v>2208</v>
      </c>
    </row>
    <row r="6" spans="2:72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</row>
    <row r="7" spans="2:72" ht="26.25" customHeight="1">
      <c r="B7" s="204" t="s">
        <v>92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6"/>
    </row>
    <row r="8" spans="2:72" s="3" customFormat="1" ht="78.75">
      <c r="B8" s="21" t="s">
        <v>122</v>
      </c>
      <c r="C8" s="29" t="s">
        <v>47</v>
      </c>
      <c r="D8" s="29" t="s">
        <v>15</v>
      </c>
      <c r="E8" s="29" t="s">
        <v>68</v>
      </c>
      <c r="F8" s="29" t="s">
        <v>108</v>
      </c>
      <c r="G8" s="29" t="s">
        <v>18</v>
      </c>
      <c r="H8" s="29" t="s">
        <v>107</v>
      </c>
      <c r="I8" s="29" t="s">
        <v>17</v>
      </c>
      <c r="J8" s="29" t="s">
        <v>19</v>
      </c>
      <c r="K8" s="29" t="s">
        <v>242</v>
      </c>
      <c r="L8" s="29" t="s">
        <v>241</v>
      </c>
      <c r="M8" s="29" t="s">
        <v>116</v>
      </c>
      <c r="N8" s="29" t="s">
        <v>61</v>
      </c>
      <c r="O8" s="29" t="s">
        <v>188</v>
      </c>
      <c r="P8" s="30" t="s">
        <v>190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249</v>
      </c>
      <c r="L9" s="31"/>
      <c r="M9" s="31" t="s">
        <v>245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118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240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248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185</v>
      </c>
      <c r="C1" s="78" t="s" vm="1">
        <v>258</v>
      </c>
    </row>
    <row r="2" spans="2:65">
      <c r="B2" s="56" t="s">
        <v>184</v>
      </c>
      <c r="C2" s="78" t="s">
        <v>259</v>
      </c>
    </row>
    <row r="3" spans="2:65">
      <c r="B3" s="56" t="s">
        <v>186</v>
      </c>
      <c r="C3" s="78" t="s">
        <v>260</v>
      </c>
    </row>
    <row r="4" spans="2:65">
      <c r="B4" s="56" t="s">
        <v>187</v>
      </c>
      <c r="C4" s="78">
        <v>2208</v>
      </c>
    </row>
    <row r="6" spans="2:65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6"/>
    </row>
    <row r="7" spans="2:65" ht="26.25" customHeight="1">
      <c r="B7" s="204" t="s">
        <v>93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6"/>
    </row>
    <row r="8" spans="2:65" s="3" customFormat="1" ht="78.75">
      <c r="B8" s="21" t="s">
        <v>122</v>
      </c>
      <c r="C8" s="29" t="s">
        <v>47</v>
      </c>
      <c r="D8" s="29" t="s">
        <v>124</v>
      </c>
      <c r="E8" s="29" t="s">
        <v>123</v>
      </c>
      <c r="F8" s="29" t="s">
        <v>67</v>
      </c>
      <c r="G8" s="29" t="s">
        <v>15</v>
      </c>
      <c r="H8" s="29" t="s">
        <v>68</v>
      </c>
      <c r="I8" s="29" t="s">
        <v>108</v>
      </c>
      <c r="J8" s="29" t="s">
        <v>18</v>
      </c>
      <c r="K8" s="29" t="s">
        <v>107</v>
      </c>
      <c r="L8" s="29" t="s">
        <v>17</v>
      </c>
      <c r="M8" s="71" t="s">
        <v>19</v>
      </c>
      <c r="N8" s="29" t="s">
        <v>242</v>
      </c>
      <c r="O8" s="29" t="s">
        <v>241</v>
      </c>
      <c r="P8" s="29" t="s">
        <v>116</v>
      </c>
      <c r="Q8" s="29" t="s">
        <v>61</v>
      </c>
      <c r="R8" s="29" t="s">
        <v>188</v>
      </c>
      <c r="S8" s="30" t="s">
        <v>190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249</v>
      </c>
      <c r="O9" s="31"/>
      <c r="P9" s="31" t="s">
        <v>245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119</v>
      </c>
      <c r="R10" s="19" t="s">
        <v>120</v>
      </c>
      <c r="S10" s="19" t="s">
        <v>191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185</v>
      </c>
      <c r="C1" s="78" t="s" vm="1">
        <v>258</v>
      </c>
    </row>
    <row r="2" spans="2:81">
      <c r="B2" s="56" t="s">
        <v>184</v>
      </c>
      <c r="C2" s="78" t="s">
        <v>259</v>
      </c>
    </row>
    <row r="3" spans="2:81">
      <c r="B3" s="56" t="s">
        <v>186</v>
      </c>
      <c r="C3" s="78" t="s">
        <v>260</v>
      </c>
    </row>
    <row r="4" spans="2:81">
      <c r="B4" s="56" t="s">
        <v>187</v>
      </c>
      <c r="C4" s="78">
        <v>2208</v>
      </c>
    </row>
    <row r="6" spans="2:81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6"/>
    </row>
    <row r="7" spans="2:81" ht="26.25" customHeight="1">
      <c r="B7" s="204" t="s">
        <v>94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6"/>
    </row>
    <row r="8" spans="2:81" s="3" customFormat="1" ht="78.75">
      <c r="B8" s="21" t="s">
        <v>122</v>
      </c>
      <c r="C8" s="29" t="s">
        <v>47</v>
      </c>
      <c r="D8" s="29" t="s">
        <v>124</v>
      </c>
      <c r="E8" s="29" t="s">
        <v>123</v>
      </c>
      <c r="F8" s="29" t="s">
        <v>67</v>
      </c>
      <c r="G8" s="29" t="s">
        <v>15</v>
      </c>
      <c r="H8" s="29" t="s">
        <v>68</v>
      </c>
      <c r="I8" s="29" t="s">
        <v>108</v>
      </c>
      <c r="J8" s="29" t="s">
        <v>18</v>
      </c>
      <c r="K8" s="29" t="s">
        <v>107</v>
      </c>
      <c r="L8" s="29" t="s">
        <v>17</v>
      </c>
      <c r="M8" s="71" t="s">
        <v>19</v>
      </c>
      <c r="N8" s="71" t="s">
        <v>242</v>
      </c>
      <c r="O8" s="29" t="s">
        <v>241</v>
      </c>
      <c r="P8" s="29" t="s">
        <v>116</v>
      </c>
      <c r="Q8" s="29" t="s">
        <v>61</v>
      </c>
      <c r="R8" s="29" t="s">
        <v>188</v>
      </c>
      <c r="S8" s="30" t="s">
        <v>190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249</v>
      </c>
      <c r="O9" s="31"/>
      <c r="P9" s="31" t="s">
        <v>245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119</v>
      </c>
      <c r="R10" s="19" t="s">
        <v>120</v>
      </c>
      <c r="S10" s="19" t="s">
        <v>191</v>
      </c>
      <c r="T10" s="5"/>
      <c r="BZ10" s="1"/>
    </row>
    <row r="11" spans="2:81" s="4" customFormat="1" ht="18" customHeight="1">
      <c r="B11" s="122" t="s">
        <v>53</v>
      </c>
      <c r="C11" s="82"/>
      <c r="D11" s="82"/>
      <c r="E11" s="82"/>
      <c r="F11" s="82"/>
      <c r="G11" s="82"/>
      <c r="H11" s="82"/>
      <c r="I11" s="82"/>
      <c r="J11" s="92">
        <v>7.4048164402062717</v>
      </c>
      <c r="K11" s="82"/>
      <c r="L11" s="82"/>
      <c r="M11" s="91">
        <v>2.1344495435851374E-2</v>
      </c>
      <c r="N11" s="90"/>
      <c r="O11" s="92"/>
      <c r="P11" s="90">
        <v>1752.7310500000001</v>
      </c>
      <c r="Q11" s="82"/>
      <c r="R11" s="91">
        <v>1</v>
      </c>
      <c r="S11" s="91">
        <f>P11/'סכום נכסי הקרן'!$C$42</f>
        <v>1.3950441023046885E-2</v>
      </c>
      <c r="T11" s="5"/>
      <c r="BZ11" s="96"/>
      <c r="CC11" s="96"/>
    </row>
    <row r="12" spans="2:81" s="96" customFormat="1" ht="17.25" customHeight="1">
      <c r="B12" s="123" t="s">
        <v>238</v>
      </c>
      <c r="C12" s="82"/>
      <c r="D12" s="82"/>
      <c r="E12" s="82"/>
      <c r="F12" s="82"/>
      <c r="G12" s="82"/>
      <c r="H12" s="82"/>
      <c r="I12" s="82"/>
      <c r="J12" s="92">
        <v>7.5526824328482718</v>
      </c>
      <c r="K12" s="82"/>
      <c r="L12" s="82"/>
      <c r="M12" s="91">
        <v>2.0619955101710486E-2</v>
      </c>
      <c r="N12" s="90"/>
      <c r="O12" s="92"/>
      <c r="P12" s="90">
        <v>1699.1025900000002</v>
      </c>
      <c r="Q12" s="82"/>
      <c r="R12" s="91">
        <v>0.96940291552431856</v>
      </c>
      <c r="S12" s="91">
        <f>P12/'סכום נכסי הקרן'!$C$42</f>
        <v>1.3523598200591706E-2</v>
      </c>
    </row>
    <row r="13" spans="2:81">
      <c r="B13" s="105" t="s">
        <v>62</v>
      </c>
      <c r="C13" s="82"/>
      <c r="D13" s="82"/>
      <c r="E13" s="82"/>
      <c r="F13" s="82"/>
      <c r="G13" s="82"/>
      <c r="H13" s="82"/>
      <c r="I13" s="82"/>
      <c r="J13" s="92">
        <v>8.8003062883147951</v>
      </c>
      <c r="K13" s="82"/>
      <c r="L13" s="82"/>
      <c r="M13" s="91">
        <v>1.5732722296388779E-2</v>
      </c>
      <c r="N13" s="90"/>
      <c r="O13" s="92"/>
      <c r="P13" s="90">
        <v>1066.2786800000001</v>
      </c>
      <c r="Q13" s="82"/>
      <c r="R13" s="91">
        <v>0.60835270762162863</v>
      </c>
      <c r="S13" s="91">
        <f>P13/'סכום נכסי הקרן'!$C$42</f>
        <v>8.486788568886414E-3</v>
      </c>
    </row>
    <row r="14" spans="2:81">
      <c r="B14" s="106" t="s">
        <v>891</v>
      </c>
      <c r="C14" s="80" t="s">
        <v>892</v>
      </c>
      <c r="D14" s="93" t="s">
        <v>893</v>
      </c>
      <c r="E14" s="80" t="s">
        <v>894</v>
      </c>
      <c r="F14" s="93" t="s">
        <v>586</v>
      </c>
      <c r="G14" s="80" t="s">
        <v>293</v>
      </c>
      <c r="H14" s="80" t="s">
        <v>294</v>
      </c>
      <c r="I14" s="110">
        <v>42639</v>
      </c>
      <c r="J14" s="89">
        <v>9.01</v>
      </c>
      <c r="K14" s="93" t="s">
        <v>170</v>
      </c>
      <c r="L14" s="94">
        <v>4.9000000000000002E-2</v>
      </c>
      <c r="M14" s="88">
        <v>1.3999999999999999E-2</v>
      </c>
      <c r="N14" s="87">
        <v>88069</v>
      </c>
      <c r="O14" s="89">
        <v>161.75</v>
      </c>
      <c r="P14" s="87">
        <v>142.45160000000001</v>
      </c>
      <c r="Q14" s="88">
        <v>4.4862302251786518E-5</v>
      </c>
      <c r="R14" s="88">
        <v>8.1274077959650456E-2</v>
      </c>
      <c r="S14" s="88">
        <f>P14/'סכום נכסי הקרן'!$C$42</f>
        <v>1.1338092312786184E-3</v>
      </c>
    </row>
    <row r="15" spans="2:81">
      <c r="B15" s="106" t="s">
        <v>895</v>
      </c>
      <c r="C15" s="80" t="s">
        <v>896</v>
      </c>
      <c r="D15" s="93" t="s">
        <v>893</v>
      </c>
      <c r="E15" s="80" t="s">
        <v>894</v>
      </c>
      <c r="F15" s="93" t="s">
        <v>586</v>
      </c>
      <c r="G15" s="80" t="s">
        <v>293</v>
      </c>
      <c r="H15" s="80" t="s">
        <v>294</v>
      </c>
      <c r="I15" s="110">
        <v>42639</v>
      </c>
      <c r="J15" s="89">
        <v>11.67</v>
      </c>
      <c r="K15" s="93" t="s">
        <v>170</v>
      </c>
      <c r="L15" s="94">
        <v>4.0999999999999995E-2</v>
      </c>
      <c r="M15" s="88">
        <v>2.2499999999999999E-2</v>
      </c>
      <c r="N15" s="87">
        <v>395155.09</v>
      </c>
      <c r="O15" s="89">
        <v>128.41999999999999</v>
      </c>
      <c r="P15" s="87">
        <v>507.45819</v>
      </c>
      <c r="Q15" s="88">
        <v>1.0512827512004511E-4</v>
      </c>
      <c r="R15" s="88">
        <v>0.28952427698476613</v>
      </c>
      <c r="S15" s="88">
        <f>P15/'סכום נכסי הקרן'!$C$42</f>
        <v>4.0389913508162706E-3</v>
      </c>
    </row>
    <row r="16" spans="2:81">
      <c r="B16" s="106" t="s">
        <v>897</v>
      </c>
      <c r="C16" s="80" t="s">
        <v>898</v>
      </c>
      <c r="D16" s="93" t="s">
        <v>893</v>
      </c>
      <c r="E16" s="80" t="s">
        <v>899</v>
      </c>
      <c r="F16" s="93" t="s">
        <v>586</v>
      </c>
      <c r="G16" s="80" t="s">
        <v>293</v>
      </c>
      <c r="H16" s="80" t="s">
        <v>166</v>
      </c>
      <c r="I16" s="110">
        <v>42796</v>
      </c>
      <c r="J16" s="89">
        <v>8.6</v>
      </c>
      <c r="K16" s="93" t="s">
        <v>170</v>
      </c>
      <c r="L16" s="94">
        <v>2.1400000000000002E-2</v>
      </c>
      <c r="M16" s="88">
        <v>1.38E-2</v>
      </c>
      <c r="N16" s="87">
        <v>114000</v>
      </c>
      <c r="O16" s="89">
        <v>106.99</v>
      </c>
      <c r="P16" s="87">
        <v>121.96860000000001</v>
      </c>
      <c r="Q16" s="88">
        <v>4.3905933463253815E-4</v>
      </c>
      <c r="R16" s="88">
        <v>6.958774422350765E-2</v>
      </c>
      <c r="S16" s="88">
        <f>P16/'סכום נכסי הקרן'!$C$42</f>
        <v>9.7077972171691503E-4</v>
      </c>
    </row>
    <row r="17" spans="2:19">
      <c r="B17" s="106" t="s">
        <v>900</v>
      </c>
      <c r="C17" s="80" t="s">
        <v>901</v>
      </c>
      <c r="D17" s="93" t="s">
        <v>893</v>
      </c>
      <c r="E17" s="80" t="s">
        <v>393</v>
      </c>
      <c r="F17" s="93" t="s">
        <v>394</v>
      </c>
      <c r="G17" s="80" t="s">
        <v>323</v>
      </c>
      <c r="H17" s="80" t="s">
        <v>294</v>
      </c>
      <c r="I17" s="110">
        <v>39953</v>
      </c>
      <c r="J17" s="89">
        <v>1.78</v>
      </c>
      <c r="K17" s="93" t="s">
        <v>170</v>
      </c>
      <c r="L17" s="94">
        <v>6.8499999999999991E-2</v>
      </c>
      <c r="M17" s="88">
        <v>5.8999999999999999E-3</v>
      </c>
      <c r="N17" s="87">
        <v>33628</v>
      </c>
      <c r="O17" s="89">
        <v>125.15</v>
      </c>
      <c r="P17" s="87">
        <v>42.085449999999994</v>
      </c>
      <c r="Q17" s="88">
        <v>6.658337474829275E-5</v>
      </c>
      <c r="R17" s="88">
        <v>2.4011356448554951E-2</v>
      </c>
      <c r="S17" s="88">
        <f>P17/'סכום נכסי הקרן'!$C$42</f>
        <v>3.3496901201892233E-4</v>
      </c>
    </row>
    <row r="18" spans="2:19">
      <c r="B18" s="106" t="s">
        <v>902</v>
      </c>
      <c r="C18" s="80" t="s">
        <v>903</v>
      </c>
      <c r="D18" s="93" t="s">
        <v>893</v>
      </c>
      <c r="E18" s="80" t="s">
        <v>904</v>
      </c>
      <c r="F18" s="93" t="s">
        <v>586</v>
      </c>
      <c r="G18" s="80" t="s">
        <v>346</v>
      </c>
      <c r="H18" s="80" t="s">
        <v>294</v>
      </c>
      <c r="I18" s="110">
        <v>39953</v>
      </c>
      <c r="J18" s="89">
        <v>4.6100000000000003</v>
      </c>
      <c r="K18" s="93" t="s">
        <v>170</v>
      </c>
      <c r="L18" s="94">
        <v>5.5999999999999994E-2</v>
      </c>
      <c r="M18" s="88">
        <v>5.0000000000000001E-3</v>
      </c>
      <c r="N18" s="87">
        <v>38010.879999999997</v>
      </c>
      <c r="O18" s="89">
        <v>151.37</v>
      </c>
      <c r="P18" s="87">
        <v>57.53707</v>
      </c>
      <c r="Q18" s="88">
        <v>4.2952376193780457E-5</v>
      </c>
      <c r="R18" s="88">
        <v>3.2827095748660357E-2</v>
      </c>
      <c r="S18" s="88">
        <f>P18/'סכום נכסי הקרן'!$C$42</f>
        <v>4.5795246319959936E-4</v>
      </c>
    </row>
    <row r="19" spans="2:19">
      <c r="B19" s="106" t="s">
        <v>905</v>
      </c>
      <c r="C19" s="80" t="s">
        <v>906</v>
      </c>
      <c r="D19" s="93" t="s">
        <v>893</v>
      </c>
      <c r="E19" s="80" t="s">
        <v>313</v>
      </c>
      <c r="F19" s="93" t="s">
        <v>298</v>
      </c>
      <c r="G19" s="80" t="s">
        <v>498</v>
      </c>
      <c r="H19" s="80" t="s">
        <v>294</v>
      </c>
      <c r="I19" s="110">
        <v>39953</v>
      </c>
      <c r="J19" s="89">
        <v>4.1099999999999994</v>
      </c>
      <c r="K19" s="93" t="s">
        <v>170</v>
      </c>
      <c r="L19" s="94">
        <v>5.7500000000000002E-2</v>
      </c>
      <c r="M19" s="88">
        <v>1.9E-3</v>
      </c>
      <c r="N19" s="87">
        <v>126711</v>
      </c>
      <c r="O19" s="89">
        <v>147.41999999999999</v>
      </c>
      <c r="P19" s="87">
        <v>186.79734999999999</v>
      </c>
      <c r="Q19" s="88">
        <v>9.7320276497695857E-5</v>
      </c>
      <c r="R19" s="88">
        <v>0.10657502187800004</v>
      </c>
      <c r="S19" s="88">
        <f>P19/'סכום נכסי הקרן'!$C$42</f>
        <v>1.486768557238971E-3</v>
      </c>
    </row>
    <row r="20" spans="2:19">
      <c r="B20" s="106" t="s">
        <v>907</v>
      </c>
      <c r="C20" s="80" t="s">
        <v>908</v>
      </c>
      <c r="D20" s="93" t="s">
        <v>893</v>
      </c>
      <c r="E20" s="80" t="s">
        <v>909</v>
      </c>
      <c r="F20" s="93" t="s">
        <v>781</v>
      </c>
      <c r="G20" s="80" t="s">
        <v>910</v>
      </c>
      <c r="H20" s="80"/>
      <c r="I20" s="110">
        <v>39953</v>
      </c>
      <c r="J20" s="89">
        <v>2.6600000000000006</v>
      </c>
      <c r="K20" s="93" t="s">
        <v>170</v>
      </c>
      <c r="L20" s="94">
        <v>5.5999999999999994E-2</v>
      </c>
      <c r="M20" s="88">
        <v>9.8899999999999988E-2</v>
      </c>
      <c r="N20" s="87">
        <v>7375.21</v>
      </c>
      <c r="O20" s="89">
        <v>108.206</v>
      </c>
      <c r="P20" s="87">
        <v>7.9804200000000005</v>
      </c>
      <c r="Q20" s="88">
        <v>8.1135427737475358E-6</v>
      </c>
      <c r="R20" s="88">
        <v>4.5531343784889306E-3</v>
      </c>
      <c r="S20" s="88">
        <f>P20/'סכום נכסי הקרן'!$C$42</f>
        <v>6.3518232617117054E-5</v>
      </c>
    </row>
    <row r="21" spans="2:19">
      <c r="B21" s="107"/>
      <c r="C21" s="80"/>
      <c r="D21" s="80"/>
      <c r="E21" s="80"/>
      <c r="F21" s="80"/>
      <c r="G21" s="80"/>
      <c r="H21" s="80"/>
      <c r="I21" s="80"/>
      <c r="J21" s="89"/>
      <c r="K21" s="80"/>
      <c r="L21" s="80"/>
      <c r="M21" s="88"/>
      <c r="N21" s="87"/>
      <c r="O21" s="89"/>
      <c r="P21" s="80"/>
      <c r="Q21" s="80"/>
      <c r="R21" s="88"/>
      <c r="S21" s="80"/>
    </row>
    <row r="22" spans="2:19">
      <c r="B22" s="105" t="s">
        <v>63</v>
      </c>
      <c r="C22" s="82"/>
      <c r="D22" s="82"/>
      <c r="E22" s="82"/>
      <c r="F22" s="82"/>
      <c r="G22" s="82"/>
      <c r="H22" s="82"/>
      <c r="I22" s="82"/>
      <c r="J22" s="92">
        <v>5.8753967903422959</v>
      </c>
      <c r="K22" s="82"/>
      <c r="L22" s="82"/>
      <c r="M22" s="91">
        <v>2.2723904438990906E-2</v>
      </c>
      <c r="N22" s="90"/>
      <c r="O22" s="92"/>
      <c r="P22" s="90">
        <v>502.93525</v>
      </c>
      <c r="Q22" s="82"/>
      <c r="R22" s="91">
        <v>0.28694376698581336</v>
      </c>
      <c r="S22" s="91">
        <f>P22/'סכום נכסי הקרן'!$C$42</f>
        <v>4.0029920982664969E-3</v>
      </c>
    </row>
    <row r="23" spans="2:19">
      <c r="B23" s="106" t="s">
        <v>911</v>
      </c>
      <c r="C23" s="80" t="s">
        <v>912</v>
      </c>
      <c r="D23" s="93" t="s">
        <v>893</v>
      </c>
      <c r="E23" s="80" t="s">
        <v>899</v>
      </c>
      <c r="F23" s="93" t="s">
        <v>586</v>
      </c>
      <c r="G23" s="80" t="s">
        <v>293</v>
      </c>
      <c r="H23" s="80" t="s">
        <v>166</v>
      </c>
      <c r="I23" s="110">
        <v>42796</v>
      </c>
      <c r="J23" s="89">
        <v>7.9700000000000006</v>
      </c>
      <c r="K23" s="93" t="s">
        <v>170</v>
      </c>
      <c r="L23" s="94">
        <v>3.7400000000000003E-2</v>
      </c>
      <c r="M23" s="88">
        <v>2.8999999999999998E-2</v>
      </c>
      <c r="N23" s="87">
        <v>114000</v>
      </c>
      <c r="O23" s="89">
        <v>107.06</v>
      </c>
      <c r="P23" s="87">
        <v>122.0484</v>
      </c>
      <c r="Q23" s="88">
        <v>2.2133429633167527E-4</v>
      </c>
      <c r="R23" s="88">
        <v>6.9633273171032142E-2</v>
      </c>
      <c r="S23" s="88">
        <f>P23/'סכום נכסי הקרן'!$C$42</f>
        <v>9.7141487061419682E-4</v>
      </c>
    </row>
    <row r="24" spans="2:19">
      <c r="B24" s="106" t="s">
        <v>913</v>
      </c>
      <c r="C24" s="80" t="s">
        <v>914</v>
      </c>
      <c r="D24" s="93" t="s">
        <v>893</v>
      </c>
      <c r="E24" s="80" t="s">
        <v>899</v>
      </c>
      <c r="F24" s="93" t="s">
        <v>586</v>
      </c>
      <c r="G24" s="80" t="s">
        <v>293</v>
      </c>
      <c r="H24" s="80" t="s">
        <v>166</v>
      </c>
      <c r="I24" s="110">
        <v>42796</v>
      </c>
      <c r="J24" s="89">
        <v>4.68</v>
      </c>
      <c r="K24" s="93" t="s">
        <v>170</v>
      </c>
      <c r="L24" s="94">
        <v>2.5000000000000001E-2</v>
      </c>
      <c r="M24" s="88">
        <v>1.72E-2</v>
      </c>
      <c r="N24" s="87">
        <v>180253</v>
      </c>
      <c r="O24" s="89">
        <v>103.82</v>
      </c>
      <c r="P24" s="87">
        <v>187.13867000000002</v>
      </c>
      <c r="Q24" s="88">
        <v>2.485233614965476E-4</v>
      </c>
      <c r="R24" s="88">
        <v>0.10676975797285043</v>
      </c>
      <c r="S24" s="88">
        <f>P24/'סכום נכסי הקרן'!$C$42</f>
        <v>1.4894852116452398E-3</v>
      </c>
    </row>
    <row r="25" spans="2:19">
      <c r="B25" s="106" t="s">
        <v>915</v>
      </c>
      <c r="C25" s="80" t="s">
        <v>916</v>
      </c>
      <c r="D25" s="93" t="s">
        <v>893</v>
      </c>
      <c r="E25" s="80" t="s">
        <v>917</v>
      </c>
      <c r="F25" s="93" t="s">
        <v>334</v>
      </c>
      <c r="G25" s="80" t="s">
        <v>346</v>
      </c>
      <c r="H25" s="80" t="s">
        <v>166</v>
      </c>
      <c r="I25" s="110">
        <v>42598</v>
      </c>
      <c r="J25" s="89">
        <v>5.8000000000000007</v>
      </c>
      <c r="K25" s="93" t="s">
        <v>170</v>
      </c>
      <c r="L25" s="94">
        <v>3.1E-2</v>
      </c>
      <c r="M25" s="88">
        <v>2.4200000000000003E-2</v>
      </c>
      <c r="N25" s="87">
        <v>181719</v>
      </c>
      <c r="O25" s="89">
        <v>104.11</v>
      </c>
      <c r="P25" s="87">
        <v>189.18764999999999</v>
      </c>
      <c r="Q25" s="88">
        <v>4.782078947368421E-4</v>
      </c>
      <c r="R25" s="88">
        <v>0.10793877931243358</v>
      </c>
      <c r="S25" s="88">
        <f>P25/'סכום נכסי הקרן'!$C$42</f>
        <v>1.5057935748977777E-3</v>
      </c>
    </row>
    <row r="26" spans="2:19">
      <c r="B26" s="106" t="s">
        <v>918</v>
      </c>
      <c r="C26" s="80" t="s">
        <v>919</v>
      </c>
      <c r="D26" s="93" t="s">
        <v>893</v>
      </c>
      <c r="E26" s="80" t="s">
        <v>920</v>
      </c>
      <c r="F26" s="93" t="s">
        <v>334</v>
      </c>
      <c r="G26" s="80" t="s">
        <v>582</v>
      </c>
      <c r="H26" s="80" t="s">
        <v>166</v>
      </c>
      <c r="I26" s="110">
        <v>41903</v>
      </c>
      <c r="J26" s="89">
        <v>2</v>
      </c>
      <c r="K26" s="93" t="s">
        <v>170</v>
      </c>
      <c r="L26" s="94">
        <v>5.1500000000000004E-2</v>
      </c>
      <c r="M26" s="88">
        <v>2.0199999999999999E-2</v>
      </c>
      <c r="N26" s="87">
        <v>4255.41</v>
      </c>
      <c r="O26" s="89">
        <v>107.17</v>
      </c>
      <c r="P26" s="87">
        <v>4.56053</v>
      </c>
      <c r="Q26" s="88">
        <v>5.8823432649283874E-5</v>
      </c>
      <c r="R26" s="88">
        <v>2.6019565294972094E-3</v>
      </c>
      <c r="S26" s="88">
        <f>P26/'סכום נכסי הקרן'!$C$42</f>
        <v>3.6298441109282568E-5</v>
      </c>
    </row>
    <row r="27" spans="2:19">
      <c r="B27" s="107"/>
      <c r="C27" s="80"/>
      <c r="D27" s="80"/>
      <c r="E27" s="80"/>
      <c r="F27" s="80"/>
      <c r="G27" s="80"/>
      <c r="H27" s="80"/>
      <c r="I27" s="80"/>
      <c r="J27" s="89"/>
      <c r="K27" s="80"/>
      <c r="L27" s="80"/>
      <c r="M27" s="88"/>
      <c r="N27" s="87"/>
      <c r="O27" s="89"/>
      <c r="P27" s="80"/>
      <c r="Q27" s="80"/>
      <c r="R27" s="88"/>
      <c r="S27" s="80"/>
    </row>
    <row r="28" spans="2:19">
      <c r="B28" s="105" t="s">
        <v>49</v>
      </c>
      <c r="C28" s="82"/>
      <c r="D28" s="82"/>
      <c r="E28" s="82"/>
      <c r="F28" s="82"/>
      <c r="G28" s="82"/>
      <c r="H28" s="82"/>
      <c r="I28" s="82"/>
      <c r="J28" s="92">
        <v>3.805252566313333</v>
      </c>
      <c r="K28" s="82"/>
      <c r="L28" s="82"/>
      <c r="M28" s="91">
        <v>5.2593507362382511E-2</v>
      </c>
      <c r="N28" s="90"/>
      <c r="O28" s="92"/>
      <c r="P28" s="90">
        <v>129.88866000000002</v>
      </c>
      <c r="Q28" s="82"/>
      <c r="R28" s="91">
        <v>7.4106440916876556E-2</v>
      </c>
      <c r="S28" s="91">
        <f>P28/'סכום נכסי הקרן'!$C$42</f>
        <v>1.0338175334387949E-3</v>
      </c>
    </row>
    <row r="29" spans="2:19">
      <c r="B29" s="106" t="s">
        <v>921</v>
      </c>
      <c r="C29" s="80" t="s">
        <v>922</v>
      </c>
      <c r="D29" s="93" t="s">
        <v>893</v>
      </c>
      <c r="E29" s="80" t="s">
        <v>790</v>
      </c>
      <c r="F29" s="93" t="s">
        <v>791</v>
      </c>
      <c r="G29" s="80" t="s">
        <v>432</v>
      </c>
      <c r="H29" s="80" t="s">
        <v>294</v>
      </c>
      <c r="I29" s="110">
        <v>42954</v>
      </c>
      <c r="J29" s="89">
        <v>2.37</v>
      </c>
      <c r="K29" s="93" t="s">
        <v>169</v>
      </c>
      <c r="L29" s="94">
        <v>3.7000000000000005E-2</v>
      </c>
      <c r="M29" s="88">
        <v>3.8399999999999997E-2</v>
      </c>
      <c r="N29" s="87">
        <v>5450</v>
      </c>
      <c r="O29" s="89">
        <v>99.89</v>
      </c>
      <c r="P29" s="87">
        <v>19.130220000000001</v>
      </c>
      <c r="Q29" s="88">
        <v>8.1096363311707634E-5</v>
      </c>
      <c r="R29" s="88">
        <v>1.0914521084110423E-2</v>
      </c>
      <c r="S29" s="88">
        <f>P29/'סכום נכסי הקרן'!$C$42</f>
        <v>1.5226238267868419E-4</v>
      </c>
    </row>
    <row r="30" spans="2:19">
      <c r="B30" s="106" t="s">
        <v>923</v>
      </c>
      <c r="C30" s="80" t="s">
        <v>924</v>
      </c>
      <c r="D30" s="93" t="s">
        <v>893</v>
      </c>
      <c r="E30" s="80" t="s">
        <v>790</v>
      </c>
      <c r="F30" s="93" t="s">
        <v>791</v>
      </c>
      <c r="G30" s="80" t="s">
        <v>432</v>
      </c>
      <c r="H30" s="80" t="s">
        <v>294</v>
      </c>
      <c r="I30" s="110">
        <v>42625</v>
      </c>
      <c r="J30" s="89">
        <v>4.09</v>
      </c>
      <c r="K30" s="93" t="s">
        <v>169</v>
      </c>
      <c r="L30" s="94">
        <v>4.4500000000000005E-2</v>
      </c>
      <c r="M30" s="88">
        <v>4.7800000000000002E-2</v>
      </c>
      <c r="N30" s="87">
        <v>31395</v>
      </c>
      <c r="O30" s="89">
        <v>99.06</v>
      </c>
      <c r="P30" s="87">
        <v>109.28497999999999</v>
      </c>
      <c r="Q30" s="88">
        <v>2.2894635866668728E-4</v>
      </c>
      <c r="R30" s="88">
        <v>6.2351254632021257E-2</v>
      </c>
      <c r="S30" s="88">
        <f>P30/'סכום נכסי הקרן'!$C$42</f>
        <v>8.6982750045699138E-4</v>
      </c>
    </row>
    <row r="31" spans="2:19">
      <c r="B31" s="106" t="s">
        <v>925</v>
      </c>
      <c r="C31" s="80" t="s">
        <v>926</v>
      </c>
      <c r="D31" s="93" t="s">
        <v>893</v>
      </c>
      <c r="E31" s="80" t="s">
        <v>927</v>
      </c>
      <c r="F31" s="93" t="s">
        <v>586</v>
      </c>
      <c r="G31" s="80" t="s">
        <v>910</v>
      </c>
      <c r="H31" s="80"/>
      <c r="I31" s="110">
        <v>41840</v>
      </c>
      <c r="J31" s="89">
        <v>1.32</v>
      </c>
      <c r="K31" s="93" t="s">
        <v>169</v>
      </c>
      <c r="L31" s="94">
        <v>5.1100000000000007E-2</v>
      </c>
      <c r="M31" s="88">
        <v>0.59239999999999993</v>
      </c>
      <c r="N31" s="87">
        <v>748.77</v>
      </c>
      <c r="O31" s="89">
        <v>56</v>
      </c>
      <c r="P31" s="87">
        <v>1.47346</v>
      </c>
      <c r="Q31" s="88">
        <v>2.4284023148193642E-5</v>
      </c>
      <c r="R31" s="88">
        <v>8.4066520074486039E-4</v>
      </c>
      <c r="S31" s="88">
        <f>P31/'סכום נכסי הקרן'!$C$42</f>
        <v>1.1727650303119044E-5</v>
      </c>
    </row>
    <row r="32" spans="2:19">
      <c r="B32" s="107"/>
      <c r="C32" s="80"/>
      <c r="D32" s="80"/>
      <c r="E32" s="80"/>
      <c r="F32" s="80"/>
      <c r="G32" s="80"/>
      <c r="H32" s="80"/>
      <c r="I32" s="80"/>
      <c r="J32" s="89"/>
      <c r="K32" s="80"/>
      <c r="L32" s="80"/>
      <c r="M32" s="88"/>
      <c r="N32" s="87"/>
      <c r="O32" s="89"/>
      <c r="P32" s="80"/>
      <c r="Q32" s="80"/>
      <c r="R32" s="88"/>
      <c r="S32" s="80"/>
    </row>
    <row r="33" spans="2:19" s="96" customFormat="1">
      <c r="B33" s="124" t="s">
        <v>237</v>
      </c>
      <c r="C33" s="116"/>
      <c r="D33" s="116"/>
      <c r="E33" s="116"/>
      <c r="F33" s="116"/>
      <c r="G33" s="116"/>
      <c r="H33" s="116"/>
      <c r="I33" s="116"/>
      <c r="J33" s="121">
        <v>2.72</v>
      </c>
      <c r="K33" s="116"/>
      <c r="L33" s="116"/>
      <c r="M33" s="118">
        <v>4.4299999999999999E-2</v>
      </c>
      <c r="N33" s="117"/>
      <c r="O33" s="121"/>
      <c r="P33" s="117">
        <v>53.628459999999997</v>
      </c>
      <c r="Q33" s="116"/>
      <c r="R33" s="118">
        <v>3.0597084475681532E-2</v>
      </c>
      <c r="S33" s="118">
        <f>P33/'סכום נכסי הקרן'!$C$42</f>
        <v>4.2684282245517865E-4</v>
      </c>
    </row>
    <row r="34" spans="2:19">
      <c r="B34" s="105" t="s">
        <v>72</v>
      </c>
      <c r="C34" s="82"/>
      <c r="D34" s="82"/>
      <c r="E34" s="82"/>
      <c r="F34" s="82"/>
      <c r="G34" s="82"/>
      <c r="H34" s="82"/>
      <c r="I34" s="82"/>
      <c r="J34" s="92">
        <v>2.72</v>
      </c>
      <c r="K34" s="82"/>
      <c r="L34" s="82"/>
      <c r="M34" s="91">
        <v>4.4299999999999999E-2</v>
      </c>
      <c r="N34" s="90"/>
      <c r="O34" s="92"/>
      <c r="P34" s="90">
        <v>53.628459999999997</v>
      </c>
      <c r="Q34" s="82"/>
      <c r="R34" s="91">
        <v>3.0597084475681532E-2</v>
      </c>
      <c r="S34" s="91">
        <f>P34/'סכום נכסי הקרן'!$C$42</f>
        <v>4.2684282245517865E-4</v>
      </c>
    </row>
    <row r="35" spans="2:19">
      <c r="B35" s="106" t="s">
        <v>928</v>
      </c>
      <c r="C35" s="80" t="s">
        <v>929</v>
      </c>
      <c r="D35" s="93" t="s">
        <v>893</v>
      </c>
      <c r="E35" s="80"/>
      <c r="F35" s="93" t="s">
        <v>753</v>
      </c>
      <c r="G35" s="80" t="s">
        <v>930</v>
      </c>
      <c r="H35" s="80" t="s">
        <v>931</v>
      </c>
      <c r="I35" s="110">
        <v>42135</v>
      </c>
      <c r="J35" s="89">
        <v>2.72</v>
      </c>
      <c r="K35" s="93" t="s">
        <v>169</v>
      </c>
      <c r="L35" s="94">
        <v>0.06</v>
      </c>
      <c r="M35" s="88">
        <v>4.4299999999999999E-2</v>
      </c>
      <c r="N35" s="87">
        <v>14204.55</v>
      </c>
      <c r="O35" s="89">
        <v>107.44</v>
      </c>
      <c r="P35" s="87">
        <v>53.628459999999997</v>
      </c>
      <c r="Q35" s="88">
        <v>1.7217636363636361E-5</v>
      </c>
      <c r="R35" s="88">
        <v>3.0597084475681532E-2</v>
      </c>
      <c r="S35" s="88">
        <f>P35/'סכום נכסי הקרן'!$C$42</f>
        <v>4.2684282245517865E-4</v>
      </c>
    </row>
    <row r="36" spans="2:19">
      <c r="B36" s="108"/>
      <c r="C36" s="109"/>
      <c r="D36" s="109"/>
      <c r="E36" s="109"/>
      <c r="F36" s="109"/>
      <c r="G36" s="109"/>
      <c r="H36" s="109"/>
      <c r="I36" s="109"/>
      <c r="J36" s="111"/>
      <c r="K36" s="109"/>
      <c r="L36" s="109"/>
      <c r="M36" s="112"/>
      <c r="N36" s="113"/>
      <c r="O36" s="111"/>
      <c r="P36" s="109"/>
      <c r="Q36" s="109"/>
      <c r="R36" s="112"/>
      <c r="S36" s="10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95" t="s">
        <v>257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95" t="s">
        <v>118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95" t="s">
        <v>240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95" t="s">
        <v>248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spans="2:19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spans="2:19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spans="2:19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spans="2:19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spans="2:19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spans="2:19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spans="2:19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spans="2:19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spans="2:19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spans="2:19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spans="2:19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</row>
    <row r="123" spans="2:19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</row>
    <row r="124" spans="2:19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</row>
    <row r="125" spans="2:19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</row>
    <row r="126" spans="2:19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</row>
    <row r="127" spans="2:19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</row>
    <row r="128" spans="2:19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</row>
    <row r="129" spans="2:19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</row>
    <row r="130" spans="2:19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</row>
    <row r="131" spans="2:19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</row>
    <row r="132" spans="2:19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</row>
    <row r="133" spans="2:19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</row>
    <row r="134" spans="2:19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</row>
    <row r="135" spans="2:19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8 B43:B135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S404"/>
  <sheetViews>
    <sheetView rightToLeft="1" zoomScale="90" zoomScaleNormal="90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97">
      <c r="B1" s="56" t="s">
        <v>185</v>
      </c>
      <c r="C1" s="78" t="s" vm="1">
        <v>258</v>
      </c>
    </row>
    <row r="2" spans="2:97">
      <c r="B2" s="56" t="s">
        <v>184</v>
      </c>
      <c r="C2" s="78" t="s">
        <v>259</v>
      </c>
    </row>
    <row r="3" spans="2:97">
      <c r="B3" s="56" t="s">
        <v>186</v>
      </c>
      <c r="C3" s="78" t="s">
        <v>260</v>
      </c>
    </row>
    <row r="4" spans="2:97">
      <c r="B4" s="56" t="s">
        <v>187</v>
      </c>
      <c r="C4" s="78">
        <v>2208</v>
      </c>
    </row>
    <row r="6" spans="2:97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6"/>
    </row>
    <row r="7" spans="2:97" ht="26.25" customHeight="1">
      <c r="B7" s="204" t="s">
        <v>95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</row>
    <row r="8" spans="2:97" s="3" customFormat="1" ht="63">
      <c r="B8" s="21" t="s">
        <v>122</v>
      </c>
      <c r="C8" s="29" t="s">
        <v>47</v>
      </c>
      <c r="D8" s="29" t="s">
        <v>124</v>
      </c>
      <c r="E8" s="29" t="s">
        <v>123</v>
      </c>
      <c r="F8" s="29" t="s">
        <v>67</v>
      </c>
      <c r="G8" s="29" t="s">
        <v>107</v>
      </c>
      <c r="H8" s="29" t="s">
        <v>242</v>
      </c>
      <c r="I8" s="29" t="s">
        <v>241</v>
      </c>
      <c r="J8" s="29" t="s">
        <v>116</v>
      </c>
      <c r="K8" s="29" t="s">
        <v>61</v>
      </c>
      <c r="L8" s="29" t="s">
        <v>188</v>
      </c>
      <c r="M8" s="30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S8" s="1"/>
    </row>
    <row r="9" spans="2:97" s="3" customFormat="1" ht="14.25" customHeight="1">
      <c r="B9" s="14"/>
      <c r="C9" s="31"/>
      <c r="D9" s="15"/>
      <c r="E9" s="15"/>
      <c r="F9" s="31"/>
      <c r="G9" s="31"/>
      <c r="H9" s="31" t="s">
        <v>249</v>
      </c>
      <c r="I9" s="31"/>
      <c r="J9" s="31" t="s">
        <v>245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CS9" s="1"/>
    </row>
    <row r="10" spans="2:9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S10" s="1"/>
    </row>
    <row r="11" spans="2:97" s="4" customFormat="1" ht="18" customHeight="1">
      <c r="B11" s="115" t="s">
        <v>31</v>
      </c>
      <c r="C11" s="116"/>
      <c r="D11" s="116"/>
      <c r="E11" s="116"/>
      <c r="F11" s="116"/>
      <c r="G11" s="116"/>
      <c r="H11" s="117"/>
      <c r="I11" s="117"/>
      <c r="J11" s="117">
        <f>J12+J17</f>
        <v>324.49412999999998</v>
      </c>
      <c r="K11" s="116"/>
      <c r="L11" s="118">
        <f>J11/$J$11</f>
        <v>1</v>
      </c>
      <c r="M11" s="118">
        <f>J11/'סכום נכסי הקרן'!$C$42</f>
        <v>2.5827329429063905E-3</v>
      </c>
      <c r="N11" s="139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CS11" s="96"/>
    </row>
    <row r="12" spans="2:97" s="96" customFormat="1" ht="17.25" customHeight="1">
      <c r="B12" s="119" t="s">
        <v>238</v>
      </c>
      <c r="C12" s="116"/>
      <c r="D12" s="116"/>
      <c r="E12" s="116"/>
      <c r="F12" s="116"/>
      <c r="G12" s="116"/>
      <c r="H12" s="117"/>
      <c r="I12" s="117"/>
      <c r="J12" s="117">
        <f>J13</f>
        <v>2.8003</v>
      </c>
      <c r="K12" s="116"/>
      <c r="L12" s="118">
        <f t="shared" ref="L12:L15" si="0">J12/$J$11</f>
        <v>8.6297400818930066E-3</v>
      </c>
      <c r="M12" s="118">
        <f>J12/'סכום נכסי הקרן'!$C$42</f>
        <v>2.2288313998224764E-5</v>
      </c>
      <c r="N12" s="139"/>
    </row>
    <row r="13" spans="2:97">
      <c r="B13" s="99" t="s">
        <v>238</v>
      </c>
      <c r="C13" s="82"/>
      <c r="D13" s="82"/>
      <c r="E13" s="82"/>
      <c r="F13" s="82"/>
      <c r="G13" s="82"/>
      <c r="H13" s="90"/>
      <c r="I13" s="90"/>
      <c r="J13" s="90">
        <f>SUM(J14:J15)</f>
        <v>2.8003</v>
      </c>
      <c r="K13" s="82"/>
      <c r="L13" s="91">
        <f t="shared" si="0"/>
        <v>8.6297400818930066E-3</v>
      </c>
      <c r="M13" s="91">
        <f>J13/'סכום נכסי הקרן'!$C$42</f>
        <v>2.2288313998224764E-5</v>
      </c>
      <c r="N13" s="140"/>
    </row>
    <row r="14" spans="2:97">
      <c r="B14" s="86" t="s">
        <v>932</v>
      </c>
      <c r="C14" s="80">
        <v>5992</v>
      </c>
      <c r="D14" s="93" t="s">
        <v>29</v>
      </c>
      <c r="E14" s="80" t="s">
        <v>909</v>
      </c>
      <c r="F14" s="93" t="s">
        <v>781</v>
      </c>
      <c r="G14" s="93" t="s">
        <v>170</v>
      </c>
      <c r="H14" s="87">
        <v>221</v>
      </c>
      <c r="I14" s="87">
        <v>0</v>
      </c>
      <c r="J14" s="87">
        <v>1.3000000000000002E-4</v>
      </c>
      <c r="K14" s="88">
        <v>8.0952380952380949E-6</v>
      </c>
      <c r="L14" s="88">
        <f t="shared" si="0"/>
        <v>4.0062357984719178E-7</v>
      </c>
      <c r="M14" s="88">
        <f>J14/'סכום נכסי הקרן'!$C$42</f>
        <v>1.034703717376431E-9</v>
      </c>
      <c r="N14" s="140"/>
    </row>
    <row r="15" spans="2:97">
      <c r="B15" s="86" t="s">
        <v>934</v>
      </c>
      <c r="C15" s="80" t="s">
        <v>935</v>
      </c>
      <c r="D15" s="93" t="s">
        <v>29</v>
      </c>
      <c r="E15" s="80" t="s">
        <v>927</v>
      </c>
      <c r="F15" s="93" t="s">
        <v>586</v>
      </c>
      <c r="G15" s="93" t="s">
        <v>169</v>
      </c>
      <c r="H15" s="87">
        <v>49.79</v>
      </c>
      <c r="I15" s="87">
        <v>1600.441</v>
      </c>
      <c r="J15" s="87">
        <v>2.80017</v>
      </c>
      <c r="K15" s="88">
        <v>5.0779569086881646E-6</v>
      </c>
      <c r="L15" s="88">
        <f t="shared" si="0"/>
        <v>8.6293394583131598E-3</v>
      </c>
      <c r="M15" s="88">
        <f>J15/'סכום נכסי הקרן'!$C$42</f>
        <v>2.2287279294507388E-5</v>
      </c>
      <c r="N15" s="140"/>
    </row>
    <row r="16" spans="2:97">
      <c r="B16" s="83"/>
      <c r="C16" s="80"/>
      <c r="D16" s="80"/>
      <c r="E16" s="80"/>
      <c r="F16" s="80"/>
      <c r="G16" s="80"/>
      <c r="H16" s="87"/>
      <c r="I16" s="87"/>
      <c r="J16" s="80"/>
      <c r="K16" s="80"/>
      <c r="L16" s="88"/>
      <c r="M16" s="80"/>
      <c r="N16" s="140"/>
    </row>
    <row r="17" spans="2:14" s="96" customFormat="1">
      <c r="B17" s="119" t="s">
        <v>237</v>
      </c>
      <c r="C17" s="116"/>
      <c r="D17" s="116"/>
      <c r="E17" s="116"/>
      <c r="F17" s="116"/>
      <c r="G17" s="116"/>
      <c r="H17" s="117"/>
      <c r="I17" s="117"/>
      <c r="J17" s="117">
        <v>321.69382999999999</v>
      </c>
      <c r="K17" s="116"/>
      <c r="L17" s="118">
        <f t="shared" ref="L17:L21" si="1">J17/$J$11</f>
        <v>0.99137025991810701</v>
      </c>
      <c r="M17" s="118">
        <f>J17/'סכום נכסי הקרן'!$C$42</f>
        <v>2.5604446289081658E-3</v>
      </c>
      <c r="N17" s="139"/>
    </row>
    <row r="18" spans="2:14">
      <c r="B18" s="99" t="s">
        <v>65</v>
      </c>
      <c r="C18" s="82"/>
      <c r="D18" s="82"/>
      <c r="E18" s="82"/>
      <c r="F18" s="82"/>
      <c r="G18" s="82"/>
      <c r="H18" s="90"/>
      <c r="I18" s="90"/>
      <c r="J18" s="90">
        <v>321.69382999999999</v>
      </c>
      <c r="K18" s="82"/>
      <c r="L18" s="91">
        <f t="shared" si="1"/>
        <v>0.99137025991810701</v>
      </c>
      <c r="M18" s="91">
        <f>J18/'סכום נכסי הקרן'!$C$42</f>
        <v>2.5604446289081658E-3</v>
      </c>
      <c r="N18" s="140"/>
    </row>
    <row r="19" spans="2:14">
      <c r="B19" s="86" t="s">
        <v>936</v>
      </c>
      <c r="C19" s="80">
        <v>5691</v>
      </c>
      <c r="D19" s="93" t="s">
        <v>29</v>
      </c>
      <c r="E19" s="80"/>
      <c r="F19" s="93" t="s">
        <v>708</v>
      </c>
      <c r="G19" s="93" t="s">
        <v>169</v>
      </c>
      <c r="H19" s="87">
        <v>34387</v>
      </c>
      <c r="I19" s="87">
        <v>106.5224</v>
      </c>
      <c r="J19" s="87">
        <v>128.71732</v>
      </c>
      <c r="K19" s="88">
        <v>3.9144688004747819E-4</v>
      </c>
      <c r="L19" s="88">
        <f t="shared" si="1"/>
        <v>0.39667071943643484</v>
      </c>
      <c r="M19" s="88">
        <f>J19/'סכום נכסי הקרן'!$C$42</f>
        <v>1.0244945345748585E-3</v>
      </c>
      <c r="N19" s="140"/>
    </row>
    <row r="20" spans="2:14">
      <c r="B20" s="86" t="s">
        <v>937</v>
      </c>
      <c r="C20" s="80">
        <v>4811</v>
      </c>
      <c r="D20" s="93" t="s">
        <v>29</v>
      </c>
      <c r="E20" s="80"/>
      <c r="F20" s="93" t="s">
        <v>708</v>
      </c>
      <c r="G20" s="93" t="s">
        <v>169</v>
      </c>
      <c r="H20" s="87">
        <v>7962</v>
      </c>
      <c r="I20" s="87">
        <v>336.87599999999998</v>
      </c>
      <c r="J20" s="87">
        <v>94.252750000000006</v>
      </c>
      <c r="K20" s="88">
        <v>4.1104315032490437E-4</v>
      </c>
      <c r="L20" s="88">
        <f t="shared" si="1"/>
        <v>0.29046057011878768</v>
      </c>
      <c r="M20" s="88">
        <f>J20/'סכום נכסי הקרן'!$C$42</f>
        <v>7.5018208306116456E-4</v>
      </c>
      <c r="N20" s="140"/>
    </row>
    <row r="21" spans="2:14">
      <c r="B21" s="86" t="s">
        <v>938</v>
      </c>
      <c r="C21" s="80">
        <v>5356</v>
      </c>
      <c r="D21" s="93" t="s">
        <v>29</v>
      </c>
      <c r="E21" s="80"/>
      <c r="F21" s="93" t="s">
        <v>708</v>
      </c>
      <c r="G21" s="93" t="s">
        <v>169</v>
      </c>
      <c r="H21" s="87">
        <v>10102</v>
      </c>
      <c r="I21" s="87">
        <v>278.10739999999998</v>
      </c>
      <c r="J21" s="87">
        <v>98.723759999999999</v>
      </c>
      <c r="K21" s="88">
        <v>4.2628154315366851E-4</v>
      </c>
      <c r="L21" s="88">
        <f t="shared" si="1"/>
        <v>0.30423897036288455</v>
      </c>
      <c r="M21" s="88">
        <f>J21/'סכום נכסי הקרן'!$C$42</f>
        <v>7.85768011272143E-4</v>
      </c>
      <c r="N21" s="140"/>
    </row>
    <row r="22" spans="2:14">
      <c r="B22" s="83"/>
      <c r="C22" s="80"/>
      <c r="D22" s="80"/>
      <c r="E22" s="80"/>
      <c r="F22" s="80"/>
      <c r="G22" s="80"/>
      <c r="H22" s="87"/>
      <c r="I22" s="87"/>
      <c r="J22" s="80"/>
      <c r="K22" s="80"/>
      <c r="L22" s="88"/>
      <c r="M22" s="80"/>
      <c r="N22" s="140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40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40"/>
    </row>
    <row r="25" spans="2:14">
      <c r="B25" s="95" t="s">
        <v>257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4">
      <c r="B26" s="95" t="s">
        <v>118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4">
      <c r="B27" s="95" t="s">
        <v>240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4">
      <c r="B28" s="95" t="s">
        <v>248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 spans="2:1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 spans="2:1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 spans="2:1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 spans="2:1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 spans="2:1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G20:XFD23 A1:B1048576 C5:C1048576 D1:XFD19 D20:AE23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V638"/>
  <sheetViews>
    <sheetView rightToLeft="1" zoomScale="90" zoomScaleNormal="90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" style="3" customWidth="1"/>
    <col min="14" max="14" width="8.7109375" style="3" customWidth="1"/>
    <col min="15" max="15" width="10" style="3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8">
      <c r="B1" s="56" t="s">
        <v>185</v>
      </c>
      <c r="C1" s="78" t="s" vm="1">
        <v>258</v>
      </c>
    </row>
    <row r="2" spans="2:48">
      <c r="B2" s="56" t="s">
        <v>184</v>
      </c>
      <c r="C2" s="78" t="s">
        <v>259</v>
      </c>
    </row>
    <row r="3" spans="2:48">
      <c r="B3" s="56" t="s">
        <v>186</v>
      </c>
      <c r="C3" s="78" t="s">
        <v>260</v>
      </c>
    </row>
    <row r="4" spans="2:48">
      <c r="B4" s="56" t="s">
        <v>187</v>
      </c>
      <c r="C4" s="78">
        <v>2208</v>
      </c>
    </row>
    <row r="6" spans="2:48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6"/>
    </row>
    <row r="7" spans="2:48" ht="26.25" customHeight="1">
      <c r="B7" s="204" t="s">
        <v>102</v>
      </c>
      <c r="C7" s="205"/>
      <c r="D7" s="205"/>
      <c r="E7" s="205"/>
      <c r="F7" s="205"/>
      <c r="G7" s="205"/>
      <c r="H7" s="205"/>
      <c r="I7" s="205"/>
      <c r="J7" s="205"/>
      <c r="K7" s="206"/>
    </row>
    <row r="8" spans="2:48" s="3" customFormat="1" ht="78.75">
      <c r="B8" s="21" t="s">
        <v>122</v>
      </c>
      <c r="C8" s="29" t="s">
        <v>47</v>
      </c>
      <c r="D8" s="29" t="s">
        <v>107</v>
      </c>
      <c r="E8" s="29" t="s">
        <v>108</v>
      </c>
      <c r="F8" s="29" t="s">
        <v>242</v>
      </c>
      <c r="G8" s="29" t="s">
        <v>241</v>
      </c>
      <c r="H8" s="29" t="s">
        <v>116</v>
      </c>
      <c r="I8" s="29" t="s">
        <v>61</v>
      </c>
      <c r="J8" s="29" t="s">
        <v>188</v>
      </c>
      <c r="K8" s="30" t="s">
        <v>190</v>
      </c>
      <c r="AV8" s="1"/>
    </row>
    <row r="9" spans="2:48" s="3" customFormat="1" ht="21" customHeight="1">
      <c r="B9" s="14"/>
      <c r="C9" s="15"/>
      <c r="D9" s="15"/>
      <c r="E9" s="31" t="s">
        <v>22</v>
      </c>
      <c r="F9" s="31" t="s">
        <v>249</v>
      </c>
      <c r="G9" s="31"/>
      <c r="H9" s="31" t="s">
        <v>245</v>
      </c>
      <c r="I9" s="31" t="s">
        <v>20</v>
      </c>
      <c r="J9" s="31" t="s">
        <v>20</v>
      </c>
      <c r="K9" s="32" t="s">
        <v>20</v>
      </c>
      <c r="AV9" s="1"/>
    </row>
    <row r="10" spans="2:48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AV10" s="1"/>
    </row>
    <row r="11" spans="2:48" s="138" customFormat="1" ht="18" customHeight="1">
      <c r="B11" s="97" t="s">
        <v>939</v>
      </c>
      <c r="C11" s="98"/>
      <c r="D11" s="98"/>
      <c r="E11" s="98"/>
      <c r="F11" s="100"/>
      <c r="G11" s="102"/>
      <c r="H11" s="100">
        <f>H12+H20</f>
        <v>1071.1610700000001</v>
      </c>
      <c r="I11" s="98"/>
      <c r="J11" s="103">
        <f>H11/$H$11</f>
        <v>1</v>
      </c>
      <c r="K11" s="103">
        <f>H11/'סכום נכסי הקרן'!$C$42</f>
        <v>8.5256487772147338E-3</v>
      </c>
      <c r="L11" s="142"/>
      <c r="M11" s="142"/>
      <c r="N11" s="142"/>
      <c r="AV11" s="140"/>
    </row>
    <row r="12" spans="2:48" s="140" customFormat="1" ht="21" customHeight="1">
      <c r="B12" s="81" t="s">
        <v>940</v>
      </c>
      <c r="C12" s="82"/>
      <c r="D12" s="82"/>
      <c r="E12" s="82"/>
      <c r="F12" s="90"/>
      <c r="G12" s="92"/>
      <c r="H12" s="90">
        <f>H13+H16</f>
        <v>100.16056</v>
      </c>
      <c r="I12" s="82"/>
      <c r="J12" s="91">
        <f t="shared" ref="J12:J14" si="0">H12/$H$11</f>
        <v>9.3506534922894458E-2</v>
      </c>
      <c r="K12" s="91">
        <f>H12/'סכום נכסי הקרן'!$C$42</f>
        <v>7.9720387512696191E-4</v>
      </c>
      <c r="L12" s="142"/>
      <c r="M12" s="142"/>
      <c r="N12" s="142"/>
    </row>
    <row r="13" spans="2:48" s="140" customFormat="1">
      <c r="B13" s="99" t="s">
        <v>233</v>
      </c>
      <c r="C13" s="82"/>
      <c r="D13" s="82"/>
      <c r="E13" s="82"/>
      <c r="F13" s="90"/>
      <c r="G13" s="92"/>
      <c r="H13" s="90">
        <v>20.403269999999999</v>
      </c>
      <c r="I13" s="82"/>
      <c r="J13" s="91">
        <f t="shared" si="0"/>
        <v>1.9047807628034874E-2</v>
      </c>
      <c r="K13" s="91">
        <f>H13/'סכום נכסי הקרן'!$C$42</f>
        <v>1.62394917812577E-4</v>
      </c>
      <c r="L13" s="142"/>
      <c r="M13" s="142"/>
      <c r="N13" s="142"/>
    </row>
    <row r="14" spans="2:48" s="140" customFormat="1">
      <c r="B14" s="86" t="s">
        <v>941</v>
      </c>
      <c r="C14" s="80">
        <v>5277</v>
      </c>
      <c r="D14" s="93" t="s">
        <v>169</v>
      </c>
      <c r="E14" s="110">
        <v>42545</v>
      </c>
      <c r="F14" s="87">
        <v>6119.21</v>
      </c>
      <c r="G14" s="89">
        <v>94.886200000000002</v>
      </c>
      <c r="H14" s="87">
        <v>20.403269999999999</v>
      </c>
      <c r="I14" s="88">
        <v>8.3333333333333331E-5</v>
      </c>
      <c r="J14" s="88">
        <f t="shared" si="0"/>
        <v>1.9047807628034874E-2</v>
      </c>
      <c r="K14" s="88">
        <f>H14/'סכום נכסי הקרן'!$C$42</f>
        <v>1.62394917812577E-4</v>
      </c>
      <c r="L14" s="142"/>
      <c r="M14" s="142"/>
      <c r="N14" s="142"/>
    </row>
    <row r="15" spans="2:48" s="140" customFormat="1">
      <c r="B15" s="83"/>
      <c r="C15" s="80"/>
      <c r="D15" s="80"/>
      <c r="E15" s="80"/>
      <c r="F15" s="87"/>
      <c r="G15" s="89"/>
      <c r="H15" s="80"/>
      <c r="I15" s="80"/>
      <c r="J15" s="88"/>
      <c r="K15" s="80"/>
      <c r="L15" s="142"/>
      <c r="M15" s="142"/>
      <c r="N15" s="142"/>
    </row>
    <row r="16" spans="2:48" s="140" customFormat="1">
      <c r="B16" s="99" t="s">
        <v>236</v>
      </c>
      <c r="C16" s="82"/>
      <c r="D16" s="82"/>
      <c r="E16" s="82"/>
      <c r="F16" s="90"/>
      <c r="G16" s="92"/>
      <c r="H16" s="90">
        <f>SUM(H17:H18)</f>
        <v>79.757289999999998</v>
      </c>
      <c r="I16" s="82"/>
      <c r="J16" s="91">
        <f t="shared" ref="J16:J18" si="1">H16/$H$11</f>
        <v>7.445872729485957E-2</v>
      </c>
      <c r="K16" s="91">
        <f>H16/'סכום נכסי הקרן'!$C$42</f>
        <v>6.3480895731438483E-4</v>
      </c>
      <c r="L16" s="142"/>
      <c r="M16" s="142"/>
      <c r="N16" s="142"/>
    </row>
    <row r="17" spans="2:14" s="140" customFormat="1">
      <c r="B17" s="86" t="s">
        <v>942</v>
      </c>
      <c r="C17" s="80">
        <v>5310</v>
      </c>
      <c r="D17" s="93" t="s">
        <v>169</v>
      </c>
      <c r="E17" s="110">
        <v>43116</v>
      </c>
      <c r="F17" s="87">
        <v>2844.12</v>
      </c>
      <c r="G17" s="89">
        <v>117.9742</v>
      </c>
      <c r="H17" s="87">
        <v>11.79059</v>
      </c>
      <c r="I17" s="88">
        <v>8.6730224405408513E-5</v>
      </c>
      <c r="J17" s="88">
        <f t="shared" si="1"/>
        <v>1.100729883695269E-2</v>
      </c>
      <c r="K17" s="88">
        <f>H17/'סכום נכסי הקרן'!$C$42</f>
        <v>9.384436386970286E-5</v>
      </c>
      <c r="L17" s="142"/>
      <c r="M17" s="142"/>
      <c r="N17" s="142"/>
    </row>
    <row r="18" spans="2:14" s="140" customFormat="1">
      <c r="B18" s="86" t="s">
        <v>1062</v>
      </c>
      <c r="C18" s="80">
        <v>5322</v>
      </c>
      <c r="D18" s="93" t="s">
        <v>171</v>
      </c>
      <c r="E18" s="110">
        <v>42527</v>
      </c>
      <c r="F18" s="87">
        <v>15024.93</v>
      </c>
      <c r="G18" s="87">
        <v>104.5</v>
      </c>
      <c r="H18" s="87">
        <v>67.966700000000003</v>
      </c>
      <c r="I18" s="88">
        <v>1.9667272687864221E-4</v>
      </c>
      <c r="J18" s="88">
        <f t="shared" si="1"/>
        <v>6.3451428457906897E-2</v>
      </c>
      <c r="K18" s="88">
        <f>H18/'סכום נכסי הקרן'!$C$42</f>
        <v>5.4096459344468207E-4</v>
      </c>
      <c r="L18" s="142"/>
      <c r="M18" s="142"/>
      <c r="N18" s="142"/>
    </row>
    <row r="19" spans="2:14" s="140" customFormat="1">
      <c r="B19" s="83"/>
      <c r="C19" s="80"/>
      <c r="D19" s="80"/>
      <c r="E19" s="80"/>
      <c r="F19" s="87"/>
      <c r="G19" s="89"/>
      <c r="H19" s="80"/>
      <c r="I19" s="80"/>
      <c r="J19" s="88"/>
      <c r="K19" s="80"/>
      <c r="L19" s="142"/>
      <c r="M19" s="142"/>
      <c r="N19" s="142"/>
    </row>
    <row r="20" spans="2:14" s="140" customFormat="1">
      <c r="B20" s="81" t="s">
        <v>943</v>
      </c>
      <c r="C20" s="82"/>
      <c r="D20" s="82"/>
      <c r="E20" s="82"/>
      <c r="F20" s="90"/>
      <c r="G20" s="92"/>
      <c r="H20" s="90">
        <v>971.00051000000019</v>
      </c>
      <c r="I20" s="82"/>
      <c r="J20" s="91">
        <f t="shared" ref="J20:J24" si="2">H20/$H$11</f>
        <v>0.9064934650771056</v>
      </c>
      <c r="K20" s="91">
        <f>H20/'סכום נכסי הקרן'!$C$42</f>
        <v>7.7284449020877718E-3</v>
      </c>
      <c r="L20" s="142"/>
      <c r="M20" s="142"/>
      <c r="N20" s="142"/>
    </row>
    <row r="21" spans="2:14" s="140" customFormat="1">
      <c r="B21" s="99" t="s">
        <v>233</v>
      </c>
      <c r="C21" s="82"/>
      <c r="D21" s="82"/>
      <c r="E21" s="82"/>
      <c r="F21" s="90"/>
      <c r="G21" s="92"/>
      <c r="H21" s="90">
        <v>36.153080000000003</v>
      </c>
      <c r="I21" s="82"/>
      <c r="J21" s="91">
        <f t="shared" si="2"/>
        <v>3.3751301286556276E-2</v>
      </c>
      <c r="K21" s="91">
        <f>H21/'סכום נכסי הקרן'!$C$42</f>
        <v>2.8775174054313456E-4</v>
      </c>
      <c r="L21" s="142"/>
      <c r="M21" s="142"/>
      <c r="N21" s="142"/>
    </row>
    <row r="22" spans="2:14" s="140" customFormat="1" ht="16.5" customHeight="1">
      <c r="B22" s="86" t="s">
        <v>944</v>
      </c>
      <c r="C22" s="80">
        <v>5295</v>
      </c>
      <c r="D22" s="93" t="s">
        <v>169</v>
      </c>
      <c r="E22" s="110">
        <v>43003</v>
      </c>
      <c r="F22" s="87">
        <v>1639.27</v>
      </c>
      <c r="G22" s="89">
        <v>91.47</v>
      </c>
      <c r="H22" s="87">
        <v>5.2690299999999999</v>
      </c>
      <c r="I22" s="88">
        <v>2.3819619759491716E-5</v>
      </c>
      <c r="J22" s="88">
        <f t="shared" si="2"/>
        <v>4.9189894475907339E-3</v>
      </c>
      <c r="K22" s="88">
        <f>H22/'סכום נכסי הקרן'!$C$42</f>
        <v>4.1937576368984117E-5</v>
      </c>
      <c r="L22" s="142"/>
      <c r="M22" s="142"/>
      <c r="N22" s="142"/>
    </row>
    <row r="23" spans="2:14" s="140" customFormat="1" ht="16.5" customHeight="1">
      <c r="B23" s="86" t="s">
        <v>945</v>
      </c>
      <c r="C23" s="80">
        <v>5301</v>
      </c>
      <c r="D23" s="93" t="s">
        <v>169</v>
      </c>
      <c r="E23" s="110">
        <v>42983</v>
      </c>
      <c r="F23" s="87">
        <v>1476</v>
      </c>
      <c r="G23" s="89">
        <v>82.676599999999993</v>
      </c>
      <c r="H23" s="87">
        <v>4.28817</v>
      </c>
      <c r="I23" s="88">
        <v>1.5619074556484923E-4</v>
      </c>
      <c r="J23" s="88">
        <f t="shared" si="2"/>
        <v>4.0032914937806691E-3</v>
      </c>
      <c r="K23" s="88">
        <f>H23/'סכום נכסי הקרן'!$C$42</f>
        <v>3.4130657228785304E-5</v>
      </c>
      <c r="L23" s="142"/>
      <c r="M23" s="142"/>
      <c r="N23" s="142"/>
    </row>
    <row r="24" spans="2:14" s="140" customFormat="1" ht="16.5" customHeight="1">
      <c r="B24" s="86" t="s">
        <v>946</v>
      </c>
      <c r="C24" s="80">
        <v>5288</v>
      </c>
      <c r="D24" s="93" t="s">
        <v>169</v>
      </c>
      <c r="E24" s="110">
        <v>42768</v>
      </c>
      <c r="F24" s="87">
        <v>8153.7</v>
      </c>
      <c r="G24" s="89">
        <v>92.823499999999996</v>
      </c>
      <c r="H24" s="87">
        <v>26.595880000000001</v>
      </c>
      <c r="I24" s="88">
        <v>6.7483937045458294E-5</v>
      </c>
      <c r="J24" s="88">
        <f t="shared" si="2"/>
        <v>2.4829020345184874E-2</v>
      </c>
      <c r="K24" s="88">
        <f>H24/'סכום נכסי הקרן'!$C$42</f>
        <v>2.1168350694536516E-4</v>
      </c>
      <c r="L24" s="142"/>
      <c r="M24" s="142"/>
      <c r="N24" s="142"/>
    </row>
    <row r="25" spans="2:14" s="140" customFormat="1">
      <c r="B25" s="83"/>
      <c r="C25" s="80"/>
      <c r="D25" s="80"/>
      <c r="E25" s="80"/>
      <c r="F25" s="87"/>
      <c r="G25" s="89"/>
      <c r="H25" s="80"/>
      <c r="I25" s="80"/>
      <c r="J25" s="88"/>
      <c r="K25" s="80"/>
      <c r="L25" s="142"/>
      <c r="M25" s="142"/>
      <c r="N25" s="142"/>
    </row>
    <row r="26" spans="2:14" s="140" customFormat="1">
      <c r="B26" s="99" t="s">
        <v>235</v>
      </c>
      <c r="C26" s="82"/>
      <c r="D26" s="82"/>
      <c r="E26" s="82"/>
      <c r="F26" s="90"/>
      <c r="G26" s="92"/>
      <c r="H26" s="90">
        <v>14.066049999999999</v>
      </c>
      <c r="I26" s="82"/>
      <c r="J26" s="91">
        <f t="shared" ref="J26:J27" si="3">H26/$H$11</f>
        <v>1.3131591871612733E-2</v>
      </c>
      <c r="K26" s="91">
        <f>H26/'סכום נכסי הקרן'!$C$42</f>
        <v>1.1195534018309802E-4</v>
      </c>
      <c r="L26" s="142"/>
      <c r="M26" s="142"/>
      <c r="N26" s="142"/>
    </row>
    <row r="27" spans="2:14" s="140" customFormat="1">
      <c r="B27" s="86" t="s">
        <v>947</v>
      </c>
      <c r="C27" s="80">
        <v>5299</v>
      </c>
      <c r="D27" s="93" t="s">
        <v>169</v>
      </c>
      <c r="E27" s="110">
        <v>43002</v>
      </c>
      <c r="F27" s="87">
        <v>4193.96</v>
      </c>
      <c r="G27" s="89">
        <v>95.443600000000004</v>
      </c>
      <c r="H27" s="87">
        <v>14.066049999999999</v>
      </c>
      <c r="I27" s="88">
        <v>5.0439999999999998E-5</v>
      </c>
      <c r="J27" s="88">
        <f t="shared" si="3"/>
        <v>1.3131591871612733E-2</v>
      </c>
      <c r="K27" s="88">
        <f>H27/'סכום נכסי הקרן'!$C$42</f>
        <v>1.1195534018309802E-4</v>
      </c>
      <c r="L27" s="142"/>
      <c r="M27" s="142"/>
      <c r="N27" s="142"/>
    </row>
    <row r="28" spans="2:14" s="140" customFormat="1">
      <c r="B28" s="83"/>
      <c r="C28" s="80"/>
      <c r="D28" s="80"/>
      <c r="E28" s="80"/>
      <c r="F28" s="87"/>
      <c r="G28" s="89"/>
      <c r="H28" s="80"/>
      <c r="I28" s="80"/>
      <c r="J28" s="88"/>
      <c r="K28" s="80"/>
      <c r="L28" s="142"/>
      <c r="M28" s="142"/>
      <c r="N28" s="142"/>
    </row>
    <row r="29" spans="2:14" s="140" customFormat="1">
      <c r="B29" s="99" t="s">
        <v>236</v>
      </c>
      <c r="C29" s="82"/>
      <c r="D29" s="82"/>
      <c r="E29" s="82"/>
      <c r="F29" s="90"/>
      <c r="G29" s="92"/>
      <c r="H29" s="90">
        <v>920.78138000000013</v>
      </c>
      <c r="I29" s="82"/>
      <c r="J29" s="91">
        <f t="shared" ref="J29:J55" si="4">H29/$H$11</f>
        <v>0.85961057191893653</v>
      </c>
      <c r="K29" s="91">
        <f>H29/'סכום נכסי הקרן'!$C$42</f>
        <v>7.3287378213615388E-3</v>
      </c>
      <c r="L29" s="142"/>
      <c r="M29" s="142"/>
      <c r="N29" s="142"/>
    </row>
    <row r="30" spans="2:14" s="140" customFormat="1">
      <c r="B30" s="86" t="s">
        <v>948</v>
      </c>
      <c r="C30" s="80">
        <v>5304</v>
      </c>
      <c r="D30" s="93" t="s">
        <v>171</v>
      </c>
      <c r="E30" s="110">
        <v>43080</v>
      </c>
      <c r="F30" s="87">
        <v>2647.08</v>
      </c>
      <c r="G30" s="89">
        <v>100</v>
      </c>
      <c r="H30" s="87">
        <v>11.458680000000001</v>
      </c>
      <c r="I30" s="88">
        <v>1.05884E-5</v>
      </c>
      <c r="J30" s="88">
        <f t="shared" si="4"/>
        <v>1.0697438808152354E-2</v>
      </c>
      <c r="K30" s="88">
        <f>H30/'סכום נכסי הקרן'!$C$42</f>
        <v>9.1202606094053552E-5</v>
      </c>
      <c r="L30" s="142"/>
      <c r="M30" s="142"/>
      <c r="N30" s="142"/>
    </row>
    <row r="31" spans="2:14" s="140" customFormat="1">
      <c r="B31" s="86" t="s">
        <v>949</v>
      </c>
      <c r="C31" s="80">
        <v>5281</v>
      </c>
      <c r="D31" s="93" t="s">
        <v>169</v>
      </c>
      <c r="E31" s="110">
        <v>42642</v>
      </c>
      <c r="F31" s="87">
        <v>37681.410000000003</v>
      </c>
      <c r="G31" s="89">
        <v>78.505700000000004</v>
      </c>
      <c r="H31" s="87">
        <v>103.95135999999999</v>
      </c>
      <c r="I31" s="88">
        <v>1.9080383828464601E-5</v>
      </c>
      <c r="J31" s="88">
        <f t="shared" si="4"/>
        <v>9.7045498488850038E-2</v>
      </c>
      <c r="K31" s="88">
        <f>H31/'סכום נכסי הקרן'!$C$42</f>
        <v>8.2737583552565852E-4</v>
      </c>
      <c r="L31" s="142"/>
      <c r="M31" s="142"/>
      <c r="N31" s="142"/>
    </row>
    <row r="32" spans="2:14" s="140" customFormat="1">
      <c r="B32" s="86" t="s">
        <v>950</v>
      </c>
      <c r="C32" s="80">
        <v>5291</v>
      </c>
      <c r="D32" s="93" t="s">
        <v>169</v>
      </c>
      <c r="E32" s="110">
        <v>42908</v>
      </c>
      <c r="F32" s="87">
        <v>10321.44</v>
      </c>
      <c r="G32" s="89">
        <v>102.7837</v>
      </c>
      <c r="H32" s="87">
        <v>37.279180000000004</v>
      </c>
      <c r="I32" s="88">
        <v>3.0235172584462947E-5</v>
      </c>
      <c r="J32" s="88">
        <f t="shared" si="4"/>
        <v>3.4802590426479929E-2</v>
      </c>
      <c r="K32" s="88">
        <f>H32/'סכום נכסי הקרן'!$C$42</f>
        <v>2.9671466251342379E-4</v>
      </c>
      <c r="L32" s="142"/>
      <c r="M32" s="142"/>
      <c r="N32" s="142"/>
    </row>
    <row r="33" spans="2:15" s="140" customFormat="1">
      <c r="B33" s="86" t="s">
        <v>951</v>
      </c>
      <c r="C33" s="80">
        <v>5307</v>
      </c>
      <c r="D33" s="93" t="s">
        <v>169</v>
      </c>
      <c r="E33" s="110">
        <v>43068</v>
      </c>
      <c r="F33" s="87">
        <v>1708</v>
      </c>
      <c r="G33" s="89">
        <v>100</v>
      </c>
      <c r="H33" s="87">
        <v>6.0019099999999996</v>
      </c>
      <c r="I33" s="88">
        <v>1.1618343701193296E-5</v>
      </c>
      <c r="J33" s="88">
        <f t="shared" si="4"/>
        <v>5.6031816018108265E-3</v>
      </c>
      <c r="K33" s="88">
        <f>H33/'סכום נכסי הקרן'!$C$42</f>
        <v>4.7770758371990563E-5</v>
      </c>
      <c r="L33" s="142"/>
      <c r="M33" s="142"/>
      <c r="N33" s="142"/>
    </row>
    <row r="34" spans="2:15" s="140" customFormat="1">
      <c r="B34" s="86" t="s">
        <v>952</v>
      </c>
      <c r="C34" s="80">
        <v>5294</v>
      </c>
      <c r="D34" s="93" t="s">
        <v>172</v>
      </c>
      <c r="E34" s="110">
        <v>43002</v>
      </c>
      <c r="F34" s="87">
        <v>41747.15</v>
      </c>
      <c r="G34" s="89">
        <v>100.0472</v>
      </c>
      <c r="H34" s="87">
        <v>206.50366</v>
      </c>
      <c r="I34" s="88">
        <v>1.580165723784393E-4</v>
      </c>
      <c r="J34" s="88">
        <f t="shared" si="4"/>
        <v>0.19278488154913992</v>
      </c>
      <c r="K34" s="88">
        <f>H34/'סכום נכסי הקרן'!$C$42</f>
        <v>1.6436161896449121E-3</v>
      </c>
      <c r="L34" s="142"/>
      <c r="M34" s="142"/>
      <c r="N34" s="142"/>
    </row>
    <row r="35" spans="2:15" s="140" customFormat="1">
      <c r="B35" s="86" t="s">
        <v>953</v>
      </c>
      <c r="C35" s="80">
        <v>5290</v>
      </c>
      <c r="D35" s="93" t="s">
        <v>169</v>
      </c>
      <c r="E35" s="110">
        <v>42779</v>
      </c>
      <c r="F35" s="87">
        <v>16646.5</v>
      </c>
      <c r="G35" s="89">
        <v>92.9726</v>
      </c>
      <c r="H35" s="87">
        <v>54.385089999999998</v>
      </c>
      <c r="I35" s="88">
        <v>1.3172374627934672E-5</v>
      </c>
      <c r="J35" s="88">
        <f t="shared" si="4"/>
        <v>5.0772093500373379E-2</v>
      </c>
      <c r="K35" s="88">
        <f>H35/'סכום נכסי הקרן'!$C$42</f>
        <v>4.3286503686809039E-4</v>
      </c>
      <c r="L35" s="142"/>
      <c r="M35" s="142"/>
      <c r="N35" s="142"/>
    </row>
    <row r="36" spans="2:15" s="140" customFormat="1">
      <c r="B36" s="86" t="s">
        <v>954</v>
      </c>
      <c r="C36" s="80">
        <v>5285</v>
      </c>
      <c r="D36" s="93" t="s">
        <v>169</v>
      </c>
      <c r="E36" s="110">
        <v>42718</v>
      </c>
      <c r="F36" s="87">
        <v>12433.5</v>
      </c>
      <c r="G36" s="89">
        <v>99.900800000000004</v>
      </c>
      <c r="H36" s="87">
        <v>43.64799</v>
      </c>
      <c r="I36" s="88">
        <v>1.0067592982456139E-5</v>
      </c>
      <c r="J36" s="88">
        <f t="shared" si="4"/>
        <v>4.0748297545951696E-2</v>
      </c>
      <c r="K36" s="88">
        <f>H36/'סכום נכסי הקרן'!$C$42</f>
        <v>3.4740567314622524E-4</v>
      </c>
      <c r="L36" s="142"/>
      <c r="M36" s="142"/>
      <c r="N36" s="142"/>
    </row>
    <row r="37" spans="2:15" s="140" customFormat="1">
      <c r="B37" s="86" t="s">
        <v>955</v>
      </c>
      <c r="C37" s="80">
        <v>7000</v>
      </c>
      <c r="D37" s="93" t="s">
        <v>169</v>
      </c>
      <c r="E37" s="110">
        <v>43137</v>
      </c>
      <c r="F37" s="87">
        <v>2.2000000000000002</v>
      </c>
      <c r="G37" s="89">
        <v>100</v>
      </c>
      <c r="H37" s="87">
        <v>7.7300000000000008E-3</v>
      </c>
      <c r="I37" s="88">
        <v>3.0135114507552667E-4</v>
      </c>
      <c r="J37" s="88">
        <f t="shared" si="4"/>
        <v>7.2164683878961355E-6</v>
      </c>
      <c r="K37" s="88">
        <f>H37/'סכום נכסי הקרן'!$C$42</f>
        <v>6.1525074887075471E-8</v>
      </c>
      <c r="L37" s="142"/>
      <c r="M37" s="142"/>
      <c r="N37" s="142"/>
    </row>
    <row r="38" spans="2:15" s="140" customFormat="1">
      <c r="B38" s="86" t="s">
        <v>956</v>
      </c>
      <c r="C38" s="80">
        <v>5292</v>
      </c>
      <c r="D38" s="93" t="s">
        <v>171</v>
      </c>
      <c r="E38" s="110">
        <v>42814</v>
      </c>
      <c r="F38" s="87">
        <v>1360.34</v>
      </c>
      <c r="G38" s="89">
        <v>163.06219999999999</v>
      </c>
      <c r="H38" s="87">
        <v>9.6021399999999986</v>
      </c>
      <c r="I38" s="88">
        <v>6.7139415694021981E-6</v>
      </c>
      <c r="J38" s="88">
        <f t="shared" si="4"/>
        <v>8.9642354160611882E-3</v>
      </c>
      <c r="K38" s="88">
        <f>H38/'סכום נכסי הקרן'!$C$42</f>
        <v>7.6425922713607074E-5</v>
      </c>
      <c r="L38" s="142"/>
      <c r="M38" s="142"/>
      <c r="N38" s="142"/>
      <c r="O38" s="142"/>
    </row>
    <row r="39" spans="2:15" s="140" customFormat="1">
      <c r="B39" s="86" t="s">
        <v>957</v>
      </c>
      <c r="C39" s="80">
        <v>5296</v>
      </c>
      <c r="D39" s="93" t="s">
        <v>169</v>
      </c>
      <c r="E39" s="110">
        <v>42912</v>
      </c>
      <c r="F39" s="87">
        <v>1552.64</v>
      </c>
      <c r="G39" s="89">
        <v>117.8293</v>
      </c>
      <c r="H39" s="87">
        <v>6.4287200000000002</v>
      </c>
      <c r="I39" s="88">
        <v>1.2603627126586402E-4</v>
      </c>
      <c r="J39" s="88">
        <f t="shared" si="4"/>
        <v>6.0016370833940033E-3</v>
      </c>
      <c r="K39" s="88">
        <f>H39/'סכום נכסי הקרן'!$C$42</f>
        <v>5.1167849861324679E-5</v>
      </c>
      <c r="L39" s="142"/>
      <c r="M39" s="142"/>
      <c r="N39" s="142"/>
      <c r="O39" s="142"/>
    </row>
    <row r="40" spans="2:15" s="140" customFormat="1">
      <c r="B40" s="86" t="s">
        <v>958</v>
      </c>
      <c r="C40" s="80">
        <v>5297</v>
      </c>
      <c r="D40" s="93" t="s">
        <v>169</v>
      </c>
      <c r="E40" s="110">
        <v>42916</v>
      </c>
      <c r="F40" s="87">
        <v>18984.72</v>
      </c>
      <c r="G40" s="89">
        <v>93.009799999999998</v>
      </c>
      <c r="H40" s="87">
        <v>62.04898</v>
      </c>
      <c r="I40" s="88">
        <v>1.8601750410734081E-5</v>
      </c>
      <c r="J40" s="88">
        <f t="shared" si="4"/>
        <v>5.7926843812574326E-2</v>
      </c>
      <c r="K40" s="88">
        <f>H40/'סכום נכסי הקרן'!$C$42</f>
        <v>4.9386392511858318E-4</v>
      </c>
      <c r="L40" s="142"/>
      <c r="M40" s="142"/>
      <c r="N40" s="142"/>
      <c r="O40" s="142"/>
    </row>
    <row r="41" spans="2:15" s="140" customFormat="1">
      <c r="B41" s="86" t="s">
        <v>959</v>
      </c>
      <c r="C41" s="80">
        <v>5293</v>
      </c>
      <c r="D41" s="93" t="s">
        <v>169</v>
      </c>
      <c r="E41" s="110">
        <v>42859</v>
      </c>
      <c r="F41" s="87">
        <v>1285.71</v>
      </c>
      <c r="G41" s="89">
        <v>106.4526</v>
      </c>
      <c r="H41" s="87">
        <v>4.8094999999999999</v>
      </c>
      <c r="I41" s="88">
        <v>1.4894848508941794E-6</v>
      </c>
      <c r="J41" s="88">
        <f t="shared" si="4"/>
        <v>4.4899876729089863E-3</v>
      </c>
      <c r="K41" s="88">
        <f>H41/'סכום נכסי הקרן'!$C$42</f>
        <v>3.8280057913245725E-5</v>
      </c>
      <c r="L41" s="142"/>
      <c r="M41" s="142"/>
      <c r="N41" s="142"/>
      <c r="O41" s="142"/>
    </row>
    <row r="42" spans="2:15" s="140" customFormat="1">
      <c r="B42" s="86" t="s">
        <v>960</v>
      </c>
      <c r="C42" s="80">
        <v>5313</v>
      </c>
      <c r="D42" s="93" t="s">
        <v>169</v>
      </c>
      <c r="E42" s="110">
        <v>43098</v>
      </c>
      <c r="F42" s="87">
        <v>152.85</v>
      </c>
      <c r="G42" s="89">
        <v>61.539200000000001</v>
      </c>
      <c r="H42" s="87">
        <v>0.33052999999999999</v>
      </c>
      <c r="I42" s="88">
        <v>4.8226760324125405E-6</v>
      </c>
      <c r="J42" s="88">
        <f t="shared" si="4"/>
        <v>3.0857170714764675E-4</v>
      </c>
      <c r="K42" s="88">
        <f>H42/'סכום נכסי הקרן'!$C$42</f>
        <v>2.6307739977263975E-6</v>
      </c>
      <c r="L42" s="142"/>
      <c r="M42" s="142"/>
      <c r="N42" s="142"/>
      <c r="O42" s="142"/>
    </row>
    <row r="43" spans="2:15" s="140" customFormat="1">
      <c r="B43" s="86" t="s">
        <v>961</v>
      </c>
      <c r="C43" s="80">
        <v>5308</v>
      </c>
      <c r="D43" s="93" t="s">
        <v>169</v>
      </c>
      <c r="E43" s="110">
        <v>43072</v>
      </c>
      <c r="F43" s="87">
        <v>309.27</v>
      </c>
      <c r="G43" s="89">
        <v>86.622299999999996</v>
      </c>
      <c r="H43" s="87">
        <v>0.94140000000000001</v>
      </c>
      <c r="I43" s="88">
        <v>5.6835158871062057E-6</v>
      </c>
      <c r="J43" s="88">
        <f t="shared" si="4"/>
        <v>8.7885942307444002E-4</v>
      </c>
      <c r="K43" s="88">
        <f>H43/'סכום נכסי הקרן'!$C$42</f>
        <v>7.4928467656782462E-6</v>
      </c>
      <c r="L43" s="142"/>
      <c r="M43" s="142"/>
      <c r="N43" s="142"/>
      <c r="O43" s="142"/>
    </row>
    <row r="44" spans="2:15" s="140" customFormat="1">
      <c r="B44" s="86" t="s">
        <v>962</v>
      </c>
      <c r="C44" s="80">
        <v>5303</v>
      </c>
      <c r="D44" s="93" t="s">
        <v>171</v>
      </c>
      <c r="E44" s="110">
        <v>43034</v>
      </c>
      <c r="F44" s="87">
        <v>8906.26</v>
      </c>
      <c r="G44" s="89">
        <v>116.1473</v>
      </c>
      <c r="H44" s="87">
        <v>44.778750000000002</v>
      </c>
      <c r="I44" s="88">
        <v>6.1204624277456652E-5</v>
      </c>
      <c r="J44" s="88">
        <f t="shared" si="4"/>
        <v>4.180393710536922E-2</v>
      </c>
      <c r="K44" s="88">
        <f>H44/'סכום נכסי הקרן'!$C$42</f>
        <v>3.5640568526515274E-4</v>
      </c>
      <c r="L44" s="142"/>
      <c r="M44" s="142"/>
      <c r="N44" s="142"/>
      <c r="O44" s="142"/>
    </row>
    <row r="45" spans="2:15" s="140" customFormat="1">
      <c r="B45" s="86" t="s">
        <v>963</v>
      </c>
      <c r="C45" s="80">
        <v>5280</v>
      </c>
      <c r="D45" s="93" t="s">
        <v>172</v>
      </c>
      <c r="E45" s="110">
        <v>42604</v>
      </c>
      <c r="F45" s="87">
        <v>1122.4000000000001</v>
      </c>
      <c r="G45" s="89">
        <v>117.5575</v>
      </c>
      <c r="H45" s="87">
        <v>6.5237299999999996</v>
      </c>
      <c r="I45" s="88">
        <v>2.9614775725593669E-5</v>
      </c>
      <c r="J45" s="88">
        <f t="shared" si="4"/>
        <v>6.0903352284824904E-3</v>
      </c>
      <c r="K45" s="88">
        <f>H45/'סכום נכסי הקרן'!$C$42</f>
        <v>5.1924059093539557E-5</v>
      </c>
      <c r="L45" s="142"/>
      <c r="M45" s="142"/>
      <c r="N45" s="142"/>
      <c r="O45" s="142"/>
    </row>
    <row r="46" spans="2:15" s="140" customFormat="1">
      <c r="B46" s="86" t="s">
        <v>964</v>
      </c>
      <c r="C46" s="80">
        <v>5318</v>
      </c>
      <c r="D46" s="93" t="s">
        <v>171</v>
      </c>
      <c r="E46" s="110">
        <v>43190</v>
      </c>
      <c r="F46" s="87">
        <v>1145.46</v>
      </c>
      <c r="G46" s="89">
        <v>100</v>
      </c>
      <c r="H46" s="87">
        <v>4.9584700000000002</v>
      </c>
      <c r="I46" s="88">
        <v>9.3126829268292689E-6</v>
      </c>
      <c r="J46" s="88">
        <f t="shared" si="4"/>
        <v>4.6290610617504982E-3</v>
      </c>
      <c r="K46" s="88">
        <f>H46/'סכום נכסי הקרן'!$C$42</f>
        <v>3.9465748780765469E-5</v>
      </c>
      <c r="L46" s="142"/>
      <c r="M46" s="142"/>
      <c r="N46" s="142"/>
      <c r="O46" s="142"/>
    </row>
    <row r="47" spans="2:15" s="140" customFormat="1">
      <c r="B47" s="86" t="s">
        <v>965</v>
      </c>
      <c r="C47" s="80">
        <v>5319</v>
      </c>
      <c r="D47" s="93" t="s">
        <v>169</v>
      </c>
      <c r="E47" s="110">
        <v>43190</v>
      </c>
      <c r="F47" s="87">
        <v>869.23</v>
      </c>
      <c r="G47" s="89">
        <v>100</v>
      </c>
      <c r="H47" s="87">
        <v>3.0544699999999998</v>
      </c>
      <c r="I47" s="88">
        <v>1.2820501474926254E-5</v>
      </c>
      <c r="J47" s="88">
        <f t="shared" si="4"/>
        <v>2.8515506076037655E-3</v>
      </c>
      <c r="K47" s="88">
        <f>H47/'סכום נכסי הקרן'!$C$42</f>
        <v>2.4311318950882973E-5</v>
      </c>
      <c r="L47" s="142"/>
      <c r="M47" s="142"/>
      <c r="N47" s="142"/>
      <c r="O47" s="142"/>
    </row>
    <row r="48" spans="2:15" s="140" customFormat="1">
      <c r="B48" s="86" t="s">
        <v>966</v>
      </c>
      <c r="C48" s="80">
        <v>5298</v>
      </c>
      <c r="D48" s="93" t="s">
        <v>169</v>
      </c>
      <c r="E48" s="110">
        <v>43188</v>
      </c>
      <c r="F48" s="87">
        <v>47</v>
      </c>
      <c r="G48" s="89">
        <v>100</v>
      </c>
      <c r="H48" s="87">
        <v>0.16516</v>
      </c>
      <c r="I48" s="88">
        <v>3.9458258447011709E-4</v>
      </c>
      <c r="J48" s="88">
        <f t="shared" si="4"/>
        <v>1.5418782910024911E-4</v>
      </c>
      <c r="K48" s="88">
        <f>H48/'סכום נכסי הקרן'!$C$42</f>
        <v>1.3145512766299333E-6</v>
      </c>
      <c r="L48" s="142"/>
      <c r="M48" s="142"/>
      <c r="N48" s="142"/>
      <c r="O48" s="142"/>
    </row>
    <row r="49" spans="2:15" s="140" customFormat="1">
      <c r="B49" s="86" t="s">
        <v>967</v>
      </c>
      <c r="C49" s="80">
        <v>5311</v>
      </c>
      <c r="D49" s="93" t="s">
        <v>169</v>
      </c>
      <c r="E49" s="110">
        <v>43089</v>
      </c>
      <c r="F49" s="87">
        <v>296.75</v>
      </c>
      <c r="G49" s="89">
        <v>100</v>
      </c>
      <c r="H49" s="87">
        <v>1.04278</v>
      </c>
      <c r="I49" s="88">
        <v>5.63043956043956E-6</v>
      </c>
      <c r="J49" s="88">
        <f t="shared" si="4"/>
        <v>9.7350438622643368E-4</v>
      </c>
      <c r="K49" s="88">
        <f>H49/'סכום נכסי הקרן'!$C$42</f>
        <v>8.2997564800445737E-6</v>
      </c>
      <c r="L49" s="142"/>
      <c r="M49" s="142"/>
      <c r="N49" s="142"/>
      <c r="O49" s="142"/>
    </row>
    <row r="50" spans="2:15" s="140" customFormat="1">
      <c r="B50" s="86" t="s">
        <v>968</v>
      </c>
      <c r="C50" s="80">
        <v>5287</v>
      </c>
      <c r="D50" s="93" t="s">
        <v>171</v>
      </c>
      <c r="E50" s="110">
        <v>42809</v>
      </c>
      <c r="F50" s="87">
        <v>26063.25</v>
      </c>
      <c r="G50" s="89">
        <v>102.6146</v>
      </c>
      <c r="H50" s="87">
        <v>115.77246000000001</v>
      </c>
      <c r="I50" s="88">
        <v>2.9516738118853233E-5</v>
      </c>
      <c r="J50" s="88">
        <f t="shared" si="4"/>
        <v>0.10808128043712417</v>
      </c>
      <c r="K50" s="88">
        <f>H50/'סכום נכסי הקרן'!$C$42</f>
        <v>9.2146303639857043E-4</v>
      </c>
      <c r="L50" s="142"/>
      <c r="M50" s="142"/>
      <c r="N50" s="142"/>
      <c r="O50" s="142"/>
    </row>
    <row r="51" spans="2:15" s="140" customFormat="1">
      <c r="B51" s="86" t="s">
        <v>969</v>
      </c>
      <c r="C51" s="80">
        <v>5306</v>
      </c>
      <c r="D51" s="93" t="s">
        <v>171</v>
      </c>
      <c r="E51" s="110">
        <v>43068</v>
      </c>
      <c r="F51" s="87">
        <v>820.41</v>
      </c>
      <c r="G51" s="89">
        <v>100.0573</v>
      </c>
      <c r="H51" s="87">
        <v>3.5534299999999996</v>
      </c>
      <c r="I51" s="88">
        <v>2.8134813166759274E-6</v>
      </c>
      <c r="J51" s="88">
        <f t="shared" si="4"/>
        <v>3.3173629060286882E-3</v>
      </c>
      <c r="K51" s="88">
        <f>H51/'סכום נכסי הקרן'!$C$42</f>
        <v>2.8282671003361E-5</v>
      </c>
      <c r="L51" s="142"/>
      <c r="M51" s="142"/>
      <c r="N51" s="142"/>
      <c r="O51" s="142"/>
    </row>
    <row r="52" spans="2:15" s="140" customFormat="1">
      <c r="B52" s="86" t="s">
        <v>970</v>
      </c>
      <c r="C52" s="80">
        <v>5284</v>
      </c>
      <c r="D52" s="93" t="s">
        <v>171</v>
      </c>
      <c r="E52" s="110">
        <v>42662</v>
      </c>
      <c r="F52" s="87">
        <v>11295.32</v>
      </c>
      <c r="G52" s="89">
        <v>95.484999999999999</v>
      </c>
      <c r="H52" s="87">
        <v>46.687539999999998</v>
      </c>
      <c r="I52" s="88">
        <v>5.9731585000000001E-5</v>
      </c>
      <c r="J52" s="88">
        <f t="shared" si="4"/>
        <v>4.3585919342643768E-2</v>
      </c>
      <c r="K52" s="88">
        <f>H52/'סכום נכסי הקרן'!$C$42</f>
        <v>3.7159823994739084E-4</v>
      </c>
      <c r="L52" s="142"/>
      <c r="M52" s="142"/>
      <c r="N52" s="142"/>
      <c r="O52" s="142"/>
    </row>
    <row r="53" spans="2:15" s="140" customFormat="1">
      <c r="B53" s="86" t="s">
        <v>971</v>
      </c>
      <c r="C53" s="80">
        <v>5276</v>
      </c>
      <c r="D53" s="93" t="s">
        <v>169</v>
      </c>
      <c r="E53" s="110">
        <v>42521</v>
      </c>
      <c r="F53" s="87">
        <v>26289.62</v>
      </c>
      <c r="G53" s="89">
        <v>102.88590000000001</v>
      </c>
      <c r="H53" s="87">
        <v>95.047759999999997</v>
      </c>
      <c r="I53" s="88">
        <v>5.3333333333333337E-6</v>
      </c>
      <c r="J53" s="88">
        <f t="shared" si="4"/>
        <v>8.8733396556318081E-2</v>
      </c>
      <c r="K53" s="88">
        <f>H53/'סכום נכסי הקרן'!$C$42</f>
        <v>7.5650977384848328E-4</v>
      </c>
      <c r="L53" s="142"/>
      <c r="M53" s="142"/>
      <c r="N53" s="142"/>
      <c r="O53" s="142"/>
    </row>
    <row r="54" spans="2:15" s="140" customFormat="1">
      <c r="B54" s="86" t="s">
        <v>972</v>
      </c>
      <c r="C54" s="80">
        <v>5312</v>
      </c>
      <c r="D54" s="93" t="s">
        <v>169</v>
      </c>
      <c r="E54" s="110">
        <v>43095</v>
      </c>
      <c r="F54" s="87">
        <v>1067.44</v>
      </c>
      <c r="G54" s="89">
        <v>123.82599999999999</v>
      </c>
      <c r="H54" s="87">
        <v>4.6447099999999999</v>
      </c>
      <c r="I54" s="88">
        <v>4.0740352008793539E-5</v>
      </c>
      <c r="J54" s="88">
        <f t="shared" si="4"/>
        <v>4.3361452633822843E-3</v>
      </c>
      <c r="K54" s="88">
        <f>H54/'סכום נכסי הקרן'!$C$42</f>
        <v>3.6968451562580631E-5</v>
      </c>
      <c r="L54" s="142"/>
      <c r="M54" s="142"/>
      <c r="N54" s="142"/>
      <c r="O54" s="142"/>
    </row>
    <row r="55" spans="2:15" s="140" customFormat="1">
      <c r="B55" s="86" t="s">
        <v>973</v>
      </c>
      <c r="C55" s="80">
        <v>5286</v>
      </c>
      <c r="D55" s="93" t="s">
        <v>169</v>
      </c>
      <c r="E55" s="110">
        <v>42727</v>
      </c>
      <c r="F55" s="87">
        <v>12690.96</v>
      </c>
      <c r="G55" s="89">
        <v>105.73860000000001</v>
      </c>
      <c r="H55" s="87">
        <v>47.155250000000002</v>
      </c>
      <c r="I55" s="88">
        <v>1.6648202892573243E-5</v>
      </c>
      <c r="J55" s="88">
        <f t="shared" si="4"/>
        <v>4.4022557690600164E-2</v>
      </c>
      <c r="K55" s="88">
        <f>H55/'סכום נכסי הקרן'!$C$42</f>
        <v>3.7532086514473033E-4</v>
      </c>
      <c r="L55" s="142"/>
      <c r="M55" s="142"/>
      <c r="N55" s="142"/>
      <c r="O55" s="142"/>
    </row>
    <row r="56" spans="2:15" s="140" customFormat="1">
      <c r="B56" s="143"/>
      <c r="L56" s="142"/>
      <c r="M56" s="142"/>
      <c r="N56" s="142"/>
      <c r="O56" s="142"/>
    </row>
    <row r="57" spans="2:15" s="140" customFormat="1">
      <c r="B57" s="143"/>
      <c r="L57" s="142"/>
      <c r="M57" s="142"/>
      <c r="N57" s="142"/>
      <c r="O57" s="142"/>
    </row>
    <row r="58" spans="2:15" s="140" customFormat="1">
      <c r="B58" s="143"/>
      <c r="L58" s="142"/>
      <c r="M58" s="142"/>
      <c r="N58" s="142"/>
      <c r="O58" s="142"/>
    </row>
    <row r="59" spans="2:15" s="140" customFormat="1">
      <c r="B59" s="144" t="s">
        <v>118</v>
      </c>
      <c r="L59" s="142"/>
      <c r="M59" s="142"/>
      <c r="N59" s="142"/>
      <c r="O59" s="142"/>
    </row>
    <row r="60" spans="2:15" s="140" customFormat="1">
      <c r="B60" s="144" t="s">
        <v>240</v>
      </c>
      <c r="L60" s="142"/>
      <c r="M60" s="142"/>
      <c r="N60" s="142"/>
      <c r="O60" s="142"/>
    </row>
    <row r="61" spans="2:15" s="140" customFormat="1">
      <c r="B61" s="144" t="s">
        <v>248</v>
      </c>
      <c r="L61" s="142"/>
      <c r="M61" s="142"/>
      <c r="N61" s="142"/>
      <c r="O61" s="142"/>
    </row>
    <row r="62" spans="2:15" s="140" customFormat="1">
      <c r="B62" s="143"/>
      <c r="L62" s="142"/>
      <c r="M62" s="142"/>
      <c r="N62" s="142"/>
      <c r="O62" s="142"/>
    </row>
    <row r="63" spans="2:15" s="140" customFormat="1">
      <c r="B63" s="143"/>
      <c r="L63" s="142"/>
      <c r="M63" s="142"/>
      <c r="N63" s="142"/>
      <c r="O63" s="142"/>
    </row>
    <row r="64" spans="2:15" s="140" customFormat="1">
      <c r="B64" s="143"/>
      <c r="L64" s="142"/>
      <c r="M64" s="142"/>
      <c r="N64" s="142"/>
      <c r="O64" s="142"/>
    </row>
    <row r="65" spans="2:15" s="140" customFormat="1">
      <c r="B65" s="143"/>
      <c r="L65" s="142"/>
      <c r="M65" s="142"/>
      <c r="N65" s="142"/>
      <c r="O65" s="142"/>
    </row>
    <row r="66" spans="2:15" s="140" customFormat="1">
      <c r="B66" s="143"/>
      <c r="L66" s="142"/>
      <c r="M66" s="142"/>
      <c r="N66" s="142"/>
      <c r="O66" s="142"/>
    </row>
    <row r="67" spans="2:15" s="140" customFormat="1">
      <c r="B67" s="143"/>
      <c r="L67" s="142"/>
      <c r="M67" s="142"/>
      <c r="N67" s="142"/>
      <c r="O67" s="142"/>
    </row>
    <row r="68" spans="2:15" s="140" customFormat="1">
      <c r="B68" s="143"/>
      <c r="L68" s="142"/>
      <c r="M68" s="142"/>
      <c r="N68" s="142"/>
      <c r="O68" s="142"/>
    </row>
    <row r="69" spans="2:15">
      <c r="C69" s="1"/>
    </row>
    <row r="70" spans="2:15">
      <c r="C70" s="1"/>
    </row>
    <row r="71" spans="2:15">
      <c r="C71" s="1"/>
    </row>
    <row r="72" spans="2:15">
      <c r="C72" s="1"/>
    </row>
    <row r="73" spans="2:15">
      <c r="C73" s="1"/>
    </row>
    <row r="74" spans="2:15">
      <c r="C74" s="1"/>
    </row>
    <row r="75" spans="2:15">
      <c r="C75" s="1"/>
    </row>
    <row r="76" spans="2:15">
      <c r="C76" s="1"/>
    </row>
    <row r="77" spans="2:15">
      <c r="C77" s="1"/>
    </row>
    <row r="78" spans="2:15">
      <c r="C78" s="1"/>
    </row>
    <row r="79" spans="2:15">
      <c r="C79" s="1"/>
    </row>
    <row r="80" spans="2:15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AA39:XFD41 C5:C1048576 A1:B1048576 D1:L1048576 M1:XFD38 M42:XFD1048576 M39:Y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185</v>
      </c>
      <c r="C1" s="78" t="s" vm="1">
        <v>258</v>
      </c>
    </row>
    <row r="2" spans="2:59">
      <c r="B2" s="56" t="s">
        <v>184</v>
      </c>
      <c r="C2" s="78" t="s">
        <v>259</v>
      </c>
    </row>
    <row r="3" spans="2:59">
      <c r="B3" s="56" t="s">
        <v>186</v>
      </c>
      <c r="C3" s="78" t="s">
        <v>260</v>
      </c>
    </row>
    <row r="4" spans="2:59">
      <c r="B4" s="56" t="s">
        <v>187</v>
      </c>
      <c r="C4" s="78">
        <v>2208</v>
      </c>
    </row>
    <row r="6" spans="2:59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5"/>
      <c r="L6" s="206"/>
    </row>
    <row r="7" spans="2:59" ht="26.25" customHeight="1">
      <c r="B7" s="204" t="s">
        <v>103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</row>
    <row r="8" spans="2:59" s="3" customFormat="1" ht="78.75">
      <c r="B8" s="21" t="s">
        <v>122</v>
      </c>
      <c r="C8" s="29" t="s">
        <v>47</v>
      </c>
      <c r="D8" s="29" t="s">
        <v>67</v>
      </c>
      <c r="E8" s="29" t="s">
        <v>107</v>
      </c>
      <c r="F8" s="29" t="s">
        <v>108</v>
      </c>
      <c r="G8" s="29" t="s">
        <v>242</v>
      </c>
      <c r="H8" s="29" t="s">
        <v>241</v>
      </c>
      <c r="I8" s="29" t="s">
        <v>116</v>
      </c>
      <c r="J8" s="29" t="s">
        <v>61</v>
      </c>
      <c r="K8" s="29" t="s">
        <v>188</v>
      </c>
      <c r="L8" s="30" t="s">
        <v>190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249</v>
      </c>
      <c r="H9" s="15"/>
      <c r="I9" s="15" t="s">
        <v>245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115" t="s">
        <v>50</v>
      </c>
      <c r="C11" s="116"/>
      <c r="D11" s="116"/>
      <c r="E11" s="116"/>
      <c r="F11" s="116"/>
      <c r="G11" s="117"/>
      <c r="H11" s="121"/>
      <c r="I11" s="117">
        <v>4.6869999999999995E-2</v>
      </c>
      <c r="J11" s="116"/>
      <c r="K11" s="118">
        <v>1</v>
      </c>
      <c r="L11" s="118">
        <f>I11/'סכום נכסי הקרן'!$C$42</f>
        <v>3.7305048641102542E-7</v>
      </c>
      <c r="M11" s="139"/>
      <c r="N11" s="139"/>
      <c r="O11" s="96"/>
      <c r="P11" s="96"/>
      <c r="BG11" s="96"/>
    </row>
    <row r="12" spans="2:59" s="96" customFormat="1" ht="21" customHeight="1">
      <c r="B12" s="119" t="s">
        <v>974</v>
      </c>
      <c r="C12" s="116"/>
      <c r="D12" s="116"/>
      <c r="E12" s="116"/>
      <c r="F12" s="116"/>
      <c r="G12" s="117"/>
      <c r="H12" s="121"/>
      <c r="I12" s="117">
        <v>2.9999999999999997E-5</v>
      </c>
      <c r="J12" s="116"/>
      <c r="K12" s="118">
        <v>3.5910790414452427E-7</v>
      </c>
      <c r="L12" s="118">
        <f>I12/'סכום נכסי הקרן'!$C$42</f>
        <v>2.3877778093302247E-10</v>
      </c>
      <c r="M12" s="139"/>
      <c r="N12" s="139"/>
    </row>
    <row r="13" spans="2:59">
      <c r="B13" s="83" t="s">
        <v>975</v>
      </c>
      <c r="C13" s="80" t="s">
        <v>976</v>
      </c>
      <c r="D13" s="93" t="s">
        <v>977</v>
      </c>
      <c r="E13" s="93" t="s">
        <v>170</v>
      </c>
      <c r="F13" s="110">
        <v>41546</v>
      </c>
      <c r="G13" s="87">
        <v>26.75</v>
      </c>
      <c r="H13" s="89">
        <v>1E-4</v>
      </c>
      <c r="I13" s="87">
        <v>2.9999999999999997E-5</v>
      </c>
      <c r="J13" s="88">
        <v>0</v>
      </c>
      <c r="K13" s="88">
        <v>0</v>
      </c>
      <c r="L13" s="88">
        <f>I13/'סכום נכסי הקרן'!$C$42</f>
        <v>2.3877778093302247E-10</v>
      </c>
      <c r="M13" s="140"/>
      <c r="N13" s="140"/>
    </row>
    <row r="14" spans="2:59" s="96" customFormat="1">
      <c r="B14" s="119" t="s">
        <v>239</v>
      </c>
      <c r="C14" s="116"/>
      <c r="D14" s="116"/>
      <c r="E14" s="116"/>
      <c r="F14" s="116"/>
      <c r="G14" s="117"/>
      <c r="H14" s="121"/>
      <c r="I14" s="117">
        <v>4.6869999999999995E-2</v>
      </c>
      <c r="J14" s="116"/>
      <c r="K14" s="118">
        <v>1</v>
      </c>
      <c r="L14" s="118">
        <f>I14/'סכום נכסי הקרן'!$C$42</f>
        <v>3.7305048641102542E-7</v>
      </c>
      <c r="M14" s="139"/>
      <c r="N14" s="139"/>
    </row>
    <row r="15" spans="2:59">
      <c r="B15" s="83" t="s">
        <v>978</v>
      </c>
      <c r="C15" s="80" t="s">
        <v>979</v>
      </c>
      <c r="D15" s="93" t="s">
        <v>832</v>
      </c>
      <c r="E15" s="93" t="s">
        <v>169</v>
      </c>
      <c r="F15" s="110">
        <v>42731</v>
      </c>
      <c r="G15" s="87">
        <v>43</v>
      </c>
      <c r="H15" s="89">
        <v>31.019400000000001</v>
      </c>
      <c r="I15" s="87">
        <v>4.6869999999999995E-2</v>
      </c>
      <c r="J15" s="88">
        <v>2.1229766304707381E-6</v>
      </c>
      <c r="K15" s="88">
        <v>1</v>
      </c>
      <c r="L15" s="88">
        <f>I15/'סכום נכסי הקרן'!$C$42</f>
        <v>3.7305048641102542E-7</v>
      </c>
      <c r="M15" s="140"/>
      <c r="N15" s="140"/>
    </row>
    <row r="16" spans="2:59">
      <c r="B16" s="79"/>
      <c r="C16" s="80"/>
      <c r="D16" s="80"/>
      <c r="E16" s="80"/>
      <c r="F16" s="80"/>
      <c r="G16" s="87"/>
      <c r="H16" s="89"/>
      <c r="I16" s="80"/>
      <c r="J16" s="80"/>
      <c r="K16" s="88"/>
      <c r="L16" s="80"/>
      <c r="M16" s="140"/>
      <c r="N16" s="140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140"/>
      <c r="N17" s="140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140"/>
      <c r="N18" s="140"/>
    </row>
    <row r="19" spans="2:14">
      <c r="B19" s="114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140"/>
      <c r="N19" s="140"/>
    </row>
    <row r="20" spans="2:14">
      <c r="B20" s="114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4">
      <c r="B21" s="114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90</v>
      </c>
      <c r="C6" s="12" t="s">
        <v>47</v>
      </c>
      <c r="E6" s="12" t="s">
        <v>123</v>
      </c>
      <c r="I6" s="12" t="s">
        <v>15</v>
      </c>
      <c r="J6" s="12" t="s">
        <v>68</v>
      </c>
      <c r="M6" s="12" t="s">
        <v>107</v>
      </c>
      <c r="Q6" s="12" t="s">
        <v>17</v>
      </c>
      <c r="R6" s="12" t="s">
        <v>19</v>
      </c>
      <c r="U6" s="12" t="s">
        <v>64</v>
      </c>
      <c r="W6" s="13" t="s">
        <v>60</v>
      </c>
    </row>
    <row r="7" spans="2:25" ht="18">
      <c r="B7" s="52" t="str">
        <f>'תעודות התחייבות ממשלתיות'!B6:R6</f>
        <v>1.ב. ניירות ערך סחירים</v>
      </c>
      <c r="C7" s="12"/>
      <c r="E7" s="46"/>
      <c r="I7" s="12"/>
      <c r="J7" s="12"/>
      <c r="K7" s="12"/>
      <c r="L7" s="12"/>
      <c r="M7" s="12"/>
      <c r="Q7" s="12"/>
      <c r="R7" s="51"/>
    </row>
    <row r="8" spans="2:25" ht="37.5">
      <c r="B8" s="47" t="s">
        <v>92</v>
      </c>
      <c r="C8" s="29" t="s">
        <v>47</v>
      </c>
      <c r="D8" s="29" t="s">
        <v>125</v>
      </c>
      <c r="I8" s="29" t="s">
        <v>15</v>
      </c>
      <c r="J8" s="29" t="s">
        <v>68</v>
      </c>
      <c r="K8" s="29" t="s">
        <v>108</v>
      </c>
      <c r="L8" s="29" t="s">
        <v>18</v>
      </c>
      <c r="M8" s="29" t="s">
        <v>107</v>
      </c>
      <c r="Q8" s="29" t="s">
        <v>17</v>
      </c>
      <c r="R8" s="29" t="s">
        <v>19</v>
      </c>
      <c r="S8" s="29" t="s">
        <v>0</v>
      </c>
      <c r="T8" s="29" t="s">
        <v>111</v>
      </c>
      <c r="U8" s="29" t="s">
        <v>64</v>
      </c>
      <c r="V8" s="29" t="s">
        <v>61</v>
      </c>
      <c r="W8" s="30" t="s">
        <v>117</v>
      </c>
    </row>
    <row r="9" spans="2:25" ht="31.5">
      <c r="B9" s="48" t="str">
        <f>'תעודות חוב מסחריות '!B7:T7</f>
        <v>2. תעודות חוב מסחריות</v>
      </c>
      <c r="C9" s="12" t="s">
        <v>47</v>
      </c>
      <c r="D9" s="12" t="s">
        <v>125</v>
      </c>
      <c r="E9" s="41" t="s">
        <v>123</v>
      </c>
      <c r="G9" s="12" t="s">
        <v>67</v>
      </c>
      <c r="I9" s="12" t="s">
        <v>15</v>
      </c>
      <c r="J9" s="12" t="s">
        <v>68</v>
      </c>
      <c r="K9" s="12" t="s">
        <v>108</v>
      </c>
      <c r="L9" s="12" t="s">
        <v>18</v>
      </c>
      <c r="M9" s="12" t="s">
        <v>107</v>
      </c>
      <c r="Q9" s="12" t="s">
        <v>17</v>
      </c>
      <c r="R9" s="12" t="s">
        <v>19</v>
      </c>
      <c r="S9" s="12" t="s">
        <v>0</v>
      </c>
      <c r="T9" s="12" t="s">
        <v>111</v>
      </c>
      <c r="U9" s="12" t="s">
        <v>64</v>
      </c>
      <c r="V9" s="12" t="s">
        <v>61</v>
      </c>
      <c r="W9" s="38" t="s">
        <v>117</v>
      </c>
    </row>
    <row r="10" spans="2:25" ht="31.5">
      <c r="B10" s="48" t="str">
        <f>'אג"ח קונצרני'!B7:U7</f>
        <v>3. אג"ח קונצרני</v>
      </c>
      <c r="C10" s="29" t="s">
        <v>47</v>
      </c>
      <c r="D10" s="12" t="s">
        <v>125</v>
      </c>
      <c r="E10" s="41" t="s">
        <v>123</v>
      </c>
      <c r="G10" s="29" t="s">
        <v>67</v>
      </c>
      <c r="I10" s="29" t="s">
        <v>15</v>
      </c>
      <c r="J10" s="29" t="s">
        <v>68</v>
      </c>
      <c r="K10" s="29" t="s">
        <v>108</v>
      </c>
      <c r="L10" s="29" t="s">
        <v>18</v>
      </c>
      <c r="M10" s="29" t="s">
        <v>107</v>
      </c>
      <c r="Q10" s="29" t="s">
        <v>17</v>
      </c>
      <c r="R10" s="29" t="s">
        <v>19</v>
      </c>
      <c r="S10" s="29" t="s">
        <v>0</v>
      </c>
      <c r="T10" s="29" t="s">
        <v>111</v>
      </c>
      <c r="U10" s="29" t="s">
        <v>64</v>
      </c>
      <c r="V10" s="12" t="s">
        <v>61</v>
      </c>
      <c r="W10" s="30" t="s">
        <v>117</v>
      </c>
    </row>
    <row r="11" spans="2:25" ht="31.5">
      <c r="B11" s="48" t="str">
        <f>מניות!B7</f>
        <v>4. מניות</v>
      </c>
      <c r="C11" s="29" t="s">
        <v>47</v>
      </c>
      <c r="D11" s="12" t="s">
        <v>125</v>
      </c>
      <c r="E11" s="41" t="s">
        <v>123</v>
      </c>
      <c r="H11" s="29" t="s">
        <v>107</v>
      </c>
      <c r="S11" s="29" t="s">
        <v>0</v>
      </c>
      <c r="T11" s="12" t="s">
        <v>111</v>
      </c>
      <c r="U11" s="12" t="s">
        <v>64</v>
      </c>
      <c r="V11" s="12" t="s">
        <v>61</v>
      </c>
      <c r="W11" s="13" t="s">
        <v>117</v>
      </c>
    </row>
    <row r="12" spans="2:25" ht="31.5">
      <c r="B12" s="48" t="str">
        <f>'תעודות סל'!B7:N7</f>
        <v>5. תעודות סל</v>
      </c>
      <c r="C12" s="29" t="s">
        <v>47</v>
      </c>
      <c r="D12" s="12" t="s">
        <v>125</v>
      </c>
      <c r="E12" s="41" t="s">
        <v>123</v>
      </c>
      <c r="H12" s="29" t="s">
        <v>107</v>
      </c>
      <c r="S12" s="29" t="s">
        <v>0</v>
      </c>
      <c r="T12" s="29" t="s">
        <v>111</v>
      </c>
      <c r="U12" s="29" t="s">
        <v>64</v>
      </c>
      <c r="V12" s="29" t="s">
        <v>61</v>
      </c>
      <c r="W12" s="30" t="s">
        <v>117</v>
      </c>
    </row>
    <row r="13" spans="2:25" ht="31.5">
      <c r="B13" s="48" t="str">
        <f>'קרנות נאמנות'!B7:O7</f>
        <v>6. קרנות נאמנות</v>
      </c>
      <c r="C13" s="29" t="s">
        <v>47</v>
      </c>
      <c r="D13" s="29" t="s">
        <v>125</v>
      </c>
      <c r="G13" s="29" t="s">
        <v>67</v>
      </c>
      <c r="H13" s="29" t="s">
        <v>107</v>
      </c>
      <c r="S13" s="29" t="s">
        <v>0</v>
      </c>
      <c r="T13" s="29" t="s">
        <v>111</v>
      </c>
      <c r="U13" s="29" t="s">
        <v>64</v>
      </c>
      <c r="V13" s="29" t="s">
        <v>61</v>
      </c>
      <c r="W13" s="30" t="s">
        <v>117</v>
      </c>
    </row>
    <row r="14" spans="2:25" ht="31.5">
      <c r="B14" s="48" t="str">
        <f>'כתבי אופציה'!B7:L7</f>
        <v>7. כתבי אופציה</v>
      </c>
      <c r="C14" s="29" t="s">
        <v>47</v>
      </c>
      <c r="D14" s="29" t="s">
        <v>125</v>
      </c>
      <c r="G14" s="29" t="s">
        <v>67</v>
      </c>
      <c r="H14" s="29" t="s">
        <v>107</v>
      </c>
      <c r="S14" s="29" t="s">
        <v>0</v>
      </c>
      <c r="T14" s="29" t="s">
        <v>111</v>
      </c>
      <c r="U14" s="29" t="s">
        <v>64</v>
      </c>
      <c r="V14" s="29" t="s">
        <v>61</v>
      </c>
      <c r="W14" s="30" t="s">
        <v>117</v>
      </c>
    </row>
    <row r="15" spans="2:25" ht="31.5">
      <c r="B15" s="48" t="str">
        <f>אופציות!B7</f>
        <v>8. אופציות</v>
      </c>
      <c r="C15" s="29" t="s">
        <v>47</v>
      </c>
      <c r="D15" s="29" t="s">
        <v>125</v>
      </c>
      <c r="G15" s="29" t="s">
        <v>67</v>
      </c>
      <c r="H15" s="29" t="s">
        <v>107</v>
      </c>
      <c r="S15" s="29" t="s">
        <v>0</v>
      </c>
      <c r="T15" s="29" t="s">
        <v>111</v>
      </c>
      <c r="U15" s="29" t="s">
        <v>64</v>
      </c>
      <c r="V15" s="29" t="s">
        <v>61</v>
      </c>
      <c r="W15" s="30" t="s">
        <v>117</v>
      </c>
    </row>
    <row r="16" spans="2:25" ht="31.5">
      <c r="B16" s="48" t="str">
        <f>'חוזים עתידיים'!B7:I7</f>
        <v>9. חוזים עתידיים</v>
      </c>
      <c r="C16" s="29" t="s">
        <v>47</v>
      </c>
      <c r="D16" s="29" t="s">
        <v>125</v>
      </c>
      <c r="G16" s="29" t="s">
        <v>67</v>
      </c>
      <c r="H16" s="29" t="s">
        <v>107</v>
      </c>
      <c r="S16" s="29" t="s">
        <v>0</v>
      </c>
      <c r="T16" s="30" t="s">
        <v>111</v>
      </c>
    </row>
    <row r="17" spans="2:25" ht="31.5">
      <c r="B17" s="48" t="str">
        <f>'מוצרים מובנים'!B7:Q7</f>
        <v>10. מוצרים מובנים</v>
      </c>
      <c r="C17" s="29" t="s">
        <v>47</v>
      </c>
      <c r="F17" s="12" t="s">
        <v>52</v>
      </c>
      <c r="I17" s="29" t="s">
        <v>15</v>
      </c>
      <c r="J17" s="29" t="s">
        <v>68</v>
      </c>
      <c r="K17" s="29" t="s">
        <v>108</v>
      </c>
      <c r="L17" s="29" t="s">
        <v>18</v>
      </c>
      <c r="M17" s="29" t="s">
        <v>107</v>
      </c>
      <c r="Q17" s="29" t="s">
        <v>17</v>
      </c>
      <c r="R17" s="29" t="s">
        <v>19</v>
      </c>
      <c r="S17" s="29" t="s">
        <v>0</v>
      </c>
      <c r="T17" s="29" t="s">
        <v>111</v>
      </c>
      <c r="U17" s="29" t="s">
        <v>64</v>
      </c>
      <c r="V17" s="29" t="s">
        <v>61</v>
      </c>
      <c r="W17" s="30" t="s">
        <v>117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29" t="s">
        <v>47</v>
      </c>
      <c r="I19" s="29" t="s">
        <v>15</v>
      </c>
      <c r="J19" s="29" t="s">
        <v>68</v>
      </c>
      <c r="K19" s="29" t="s">
        <v>108</v>
      </c>
      <c r="L19" s="29" t="s">
        <v>18</v>
      </c>
      <c r="M19" s="29" t="s">
        <v>107</v>
      </c>
      <c r="Q19" s="29" t="s">
        <v>17</v>
      </c>
      <c r="R19" s="29" t="s">
        <v>19</v>
      </c>
      <c r="S19" s="29" t="s">
        <v>0</v>
      </c>
      <c r="T19" s="29" t="s">
        <v>111</v>
      </c>
      <c r="U19" s="29" t="s">
        <v>116</v>
      </c>
      <c r="V19" s="29" t="s">
        <v>61</v>
      </c>
      <c r="W19" s="30" t="s">
        <v>117</v>
      </c>
    </row>
    <row r="20" spans="2:25" ht="31.5">
      <c r="B20" s="48" t="str">
        <f>'לא סחיר - תעודות חוב מסחריות'!B7:S7</f>
        <v>2. תעודות חוב מסחריות</v>
      </c>
      <c r="C20" s="29" t="s">
        <v>47</v>
      </c>
      <c r="D20" s="41" t="s">
        <v>124</v>
      </c>
      <c r="E20" s="41" t="s">
        <v>123</v>
      </c>
      <c r="G20" s="29" t="s">
        <v>67</v>
      </c>
      <c r="I20" s="29" t="s">
        <v>15</v>
      </c>
      <c r="J20" s="29" t="s">
        <v>68</v>
      </c>
      <c r="K20" s="29" t="s">
        <v>108</v>
      </c>
      <c r="L20" s="29" t="s">
        <v>18</v>
      </c>
      <c r="M20" s="29" t="s">
        <v>107</v>
      </c>
      <c r="Q20" s="29" t="s">
        <v>17</v>
      </c>
      <c r="R20" s="29" t="s">
        <v>19</v>
      </c>
      <c r="S20" s="29" t="s">
        <v>0</v>
      </c>
      <c r="T20" s="29" t="s">
        <v>111</v>
      </c>
      <c r="U20" s="29" t="s">
        <v>116</v>
      </c>
      <c r="V20" s="29" t="s">
        <v>61</v>
      </c>
      <c r="W20" s="30" t="s">
        <v>117</v>
      </c>
    </row>
    <row r="21" spans="2:25" ht="31.5">
      <c r="B21" s="48" t="str">
        <f>'לא סחיר - אג"ח קונצרני'!B7:S7</f>
        <v>3. אג"ח קונצרני</v>
      </c>
      <c r="C21" s="29" t="s">
        <v>47</v>
      </c>
      <c r="D21" s="41" t="s">
        <v>124</v>
      </c>
      <c r="E21" s="41" t="s">
        <v>123</v>
      </c>
      <c r="G21" s="29" t="s">
        <v>67</v>
      </c>
      <c r="I21" s="29" t="s">
        <v>15</v>
      </c>
      <c r="J21" s="29" t="s">
        <v>68</v>
      </c>
      <c r="K21" s="29" t="s">
        <v>108</v>
      </c>
      <c r="L21" s="29" t="s">
        <v>18</v>
      </c>
      <c r="M21" s="29" t="s">
        <v>107</v>
      </c>
      <c r="Q21" s="29" t="s">
        <v>17</v>
      </c>
      <c r="R21" s="29" t="s">
        <v>19</v>
      </c>
      <c r="S21" s="29" t="s">
        <v>0</v>
      </c>
      <c r="T21" s="29" t="s">
        <v>111</v>
      </c>
      <c r="U21" s="29" t="s">
        <v>116</v>
      </c>
      <c r="V21" s="29" t="s">
        <v>61</v>
      </c>
      <c r="W21" s="30" t="s">
        <v>117</v>
      </c>
    </row>
    <row r="22" spans="2:25" ht="31.5">
      <c r="B22" s="48" t="str">
        <f>'לא סחיר - מניות'!B7:M7</f>
        <v>4. מניות</v>
      </c>
      <c r="C22" s="29" t="s">
        <v>47</v>
      </c>
      <c r="D22" s="41" t="s">
        <v>124</v>
      </c>
      <c r="E22" s="41" t="s">
        <v>123</v>
      </c>
      <c r="G22" s="29" t="s">
        <v>67</v>
      </c>
      <c r="H22" s="29" t="s">
        <v>107</v>
      </c>
      <c r="S22" s="29" t="s">
        <v>0</v>
      </c>
      <c r="T22" s="29" t="s">
        <v>111</v>
      </c>
      <c r="U22" s="29" t="s">
        <v>116</v>
      </c>
      <c r="V22" s="29" t="s">
        <v>61</v>
      </c>
      <c r="W22" s="30" t="s">
        <v>117</v>
      </c>
    </row>
    <row r="23" spans="2:25" ht="31.5">
      <c r="B23" s="48" t="str">
        <f>'לא סחיר - קרנות השקעה'!B7:K7</f>
        <v>5. קרנות השקעה</v>
      </c>
      <c r="C23" s="29" t="s">
        <v>47</v>
      </c>
      <c r="G23" s="29" t="s">
        <v>67</v>
      </c>
      <c r="H23" s="29" t="s">
        <v>107</v>
      </c>
      <c r="K23" s="29" t="s">
        <v>108</v>
      </c>
      <c r="S23" s="29" t="s">
        <v>0</v>
      </c>
      <c r="T23" s="29" t="s">
        <v>111</v>
      </c>
      <c r="U23" s="29" t="s">
        <v>116</v>
      </c>
      <c r="V23" s="29" t="s">
        <v>61</v>
      </c>
      <c r="W23" s="30" t="s">
        <v>117</v>
      </c>
    </row>
    <row r="24" spans="2:25" ht="31.5">
      <c r="B24" s="48" t="str">
        <f>'לא סחיר - כתבי אופציה'!B7:L7</f>
        <v>6. כתבי אופציה</v>
      </c>
      <c r="C24" s="29" t="s">
        <v>47</v>
      </c>
      <c r="G24" s="29" t="s">
        <v>67</v>
      </c>
      <c r="H24" s="29" t="s">
        <v>107</v>
      </c>
      <c r="K24" s="29" t="s">
        <v>108</v>
      </c>
      <c r="S24" s="29" t="s">
        <v>0</v>
      </c>
      <c r="T24" s="29" t="s">
        <v>111</v>
      </c>
      <c r="U24" s="29" t="s">
        <v>116</v>
      </c>
      <c r="V24" s="29" t="s">
        <v>61</v>
      </c>
      <c r="W24" s="30" t="s">
        <v>117</v>
      </c>
    </row>
    <row r="25" spans="2:25" ht="31.5">
      <c r="B25" s="48" t="str">
        <f>'לא סחיר - אופציות'!B7:L7</f>
        <v>7. אופציות</v>
      </c>
      <c r="C25" s="29" t="s">
        <v>47</v>
      </c>
      <c r="G25" s="29" t="s">
        <v>67</v>
      </c>
      <c r="H25" s="29" t="s">
        <v>107</v>
      </c>
      <c r="K25" s="29" t="s">
        <v>108</v>
      </c>
      <c r="S25" s="29" t="s">
        <v>0</v>
      </c>
      <c r="T25" s="29" t="s">
        <v>111</v>
      </c>
      <c r="U25" s="29" t="s">
        <v>116</v>
      </c>
      <c r="V25" s="29" t="s">
        <v>61</v>
      </c>
      <c r="W25" s="30" t="s">
        <v>117</v>
      </c>
    </row>
    <row r="26" spans="2:25" ht="31.5">
      <c r="B26" s="48" t="str">
        <f>'לא סחיר - חוזים עתידיים'!B7:K7</f>
        <v>8. חוזים עתידיים</v>
      </c>
      <c r="C26" s="29" t="s">
        <v>47</v>
      </c>
      <c r="G26" s="29" t="s">
        <v>67</v>
      </c>
      <c r="H26" s="29" t="s">
        <v>107</v>
      </c>
      <c r="K26" s="29" t="s">
        <v>108</v>
      </c>
      <c r="S26" s="29" t="s">
        <v>0</v>
      </c>
      <c r="T26" s="29" t="s">
        <v>111</v>
      </c>
      <c r="U26" s="29" t="s">
        <v>116</v>
      </c>
      <c r="V26" s="30" t="s">
        <v>117</v>
      </c>
    </row>
    <row r="27" spans="2:25" ht="31.5">
      <c r="B27" s="48" t="str">
        <f>'לא סחיר - מוצרים מובנים'!B7:Q7</f>
        <v>9. מוצרים מובנים</v>
      </c>
      <c r="C27" s="29" t="s">
        <v>47</v>
      </c>
      <c r="F27" s="29" t="s">
        <v>52</v>
      </c>
      <c r="I27" s="29" t="s">
        <v>15</v>
      </c>
      <c r="J27" s="29" t="s">
        <v>68</v>
      </c>
      <c r="K27" s="29" t="s">
        <v>108</v>
      </c>
      <c r="L27" s="29" t="s">
        <v>18</v>
      </c>
      <c r="M27" s="29" t="s">
        <v>107</v>
      </c>
      <c r="Q27" s="29" t="s">
        <v>17</v>
      </c>
      <c r="R27" s="29" t="s">
        <v>19</v>
      </c>
      <c r="S27" s="29" t="s">
        <v>0</v>
      </c>
      <c r="T27" s="29" t="s">
        <v>111</v>
      </c>
      <c r="U27" s="29" t="s">
        <v>116</v>
      </c>
      <c r="V27" s="29" t="s">
        <v>61</v>
      </c>
      <c r="W27" s="30" t="s">
        <v>117</v>
      </c>
    </row>
    <row r="28" spans="2:25" ht="31.5">
      <c r="B28" s="52" t="str">
        <f>הלוואות!B6</f>
        <v>1.ד. הלוואות:</v>
      </c>
      <c r="C28" s="29" t="s">
        <v>47</v>
      </c>
      <c r="I28" s="29" t="s">
        <v>15</v>
      </c>
      <c r="J28" s="29" t="s">
        <v>68</v>
      </c>
      <c r="L28" s="29" t="s">
        <v>18</v>
      </c>
      <c r="M28" s="29" t="s">
        <v>107</v>
      </c>
      <c r="Q28" s="12" t="s">
        <v>36</v>
      </c>
      <c r="R28" s="29" t="s">
        <v>19</v>
      </c>
      <c r="S28" s="29" t="s">
        <v>0</v>
      </c>
      <c r="T28" s="29" t="s">
        <v>111</v>
      </c>
      <c r="U28" s="29" t="s">
        <v>116</v>
      </c>
      <c r="V28" s="30" t="s">
        <v>117</v>
      </c>
    </row>
    <row r="29" spans="2:25" ht="47.25">
      <c r="B29" s="52" t="str">
        <f>'פקדונות מעל 3 חודשים'!B6:O6</f>
        <v>1.ה. פקדונות מעל 3 חודשים:</v>
      </c>
      <c r="C29" s="29" t="s">
        <v>47</v>
      </c>
      <c r="E29" s="29" t="s">
        <v>123</v>
      </c>
      <c r="I29" s="29" t="s">
        <v>15</v>
      </c>
      <c r="J29" s="29" t="s">
        <v>68</v>
      </c>
      <c r="L29" s="29" t="s">
        <v>18</v>
      </c>
      <c r="M29" s="29" t="s">
        <v>107</v>
      </c>
      <c r="O29" s="49" t="s">
        <v>54</v>
      </c>
      <c r="P29" s="50"/>
      <c r="R29" s="29" t="s">
        <v>19</v>
      </c>
      <c r="S29" s="29" t="s">
        <v>0</v>
      </c>
      <c r="T29" s="29" t="s">
        <v>111</v>
      </c>
      <c r="U29" s="29" t="s">
        <v>116</v>
      </c>
      <c r="V29" s="30" t="s">
        <v>117</v>
      </c>
    </row>
    <row r="30" spans="2:25" ht="63">
      <c r="B30" s="52" t="str">
        <f>'זכויות מקרקעין'!B6</f>
        <v>1. ו. זכויות במקרקעין:</v>
      </c>
      <c r="C30" s="12" t="s">
        <v>56</v>
      </c>
      <c r="N30" s="49" t="s">
        <v>91</v>
      </c>
      <c r="P30" s="50" t="s">
        <v>57</v>
      </c>
      <c r="U30" s="29" t="s">
        <v>116</v>
      </c>
      <c r="V30" s="13" t="s">
        <v>60</v>
      </c>
    </row>
    <row r="31" spans="2:25" ht="31.5">
      <c r="B31" s="52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59</v>
      </c>
      <c r="R31" s="12" t="s">
        <v>55</v>
      </c>
      <c r="U31" s="29" t="s">
        <v>116</v>
      </c>
      <c r="V31" s="13" t="s">
        <v>60</v>
      </c>
    </row>
    <row r="32" spans="2:25" ht="47.25">
      <c r="B32" s="52" t="str">
        <f>'יתרת התחייבות להשקעה'!B6:D6</f>
        <v>1. ט. יתרות התחייבות להשקעה:</v>
      </c>
      <c r="X32" s="12" t="s">
        <v>113</v>
      </c>
      <c r="Y32" s="13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185</v>
      </c>
      <c r="C1" s="78" t="s" vm="1">
        <v>258</v>
      </c>
    </row>
    <row r="2" spans="2:54">
      <c r="B2" s="56" t="s">
        <v>184</v>
      </c>
      <c r="C2" s="78" t="s">
        <v>259</v>
      </c>
    </row>
    <row r="3" spans="2:54">
      <c r="B3" s="56" t="s">
        <v>186</v>
      </c>
      <c r="C3" s="78" t="s">
        <v>260</v>
      </c>
    </row>
    <row r="4" spans="2:54">
      <c r="B4" s="56" t="s">
        <v>187</v>
      </c>
      <c r="C4" s="78">
        <v>2208</v>
      </c>
    </row>
    <row r="6" spans="2:54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5"/>
      <c r="L6" s="206"/>
    </row>
    <row r="7" spans="2:54" ht="26.25" customHeight="1">
      <c r="B7" s="204" t="s">
        <v>104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</row>
    <row r="8" spans="2:54" s="3" customFormat="1" ht="78.75">
      <c r="B8" s="21" t="s">
        <v>122</v>
      </c>
      <c r="C8" s="29" t="s">
        <v>47</v>
      </c>
      <c r="D8" s="29" t="s">
        <v>67</v>
      </c>
      <c r="E8" s="29" t="s">
        <v>107</v>
      </c>
      <c r="F8" s="29" t="s">
        <v>108</v>
      </c>
      <c r="G8" s="29" t="s">
        <v>242</v>
      </c>
      <c r="H8" s="29" t="s">
        <v>241</v>
      </c>
      <c r="I8" s="29" t="s">
        <v>116</v>
      </c>
      <c r="J8" s="29" t="s">
        <v>61</v>
      </c>
      <c r="K8" s="29" t="s">
        <v>188</v>
      </c>
      <c r="L8" s="30" t="s">
        <v>190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249</v>
      </c>
      <c r="H9" s="15"/>
      <c r="I9" s="15" t="s">
        <v>245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185</v>
      </c>
      <c r="C1" s="78" t="s" vm="1">
        <v>258</v>
      </c>
    </row>
    <row r="2" spans="2:51">
      <c r="B2" s="56" t="s">
        <v>184</v>
      </c>
      <c r="C2" s="78" t="s">
        <v>259</v>
      </c>
    </row>
    <row r="3" spans="2:51">
      <c r="B3" s="56" t="s">
        <v>186</v>
      </c>
      <c r="C3" s="78" t="s">
        <v>260</v>
      </c>
    </row>
    <row r="4" spans="2:51">
      <c r="B4" s="56" t="s">
        <v>187</v>
      </c>
      <c r="C4" s="78">
        <v>2208</v>
      </c>
    </row>
    <row r="6" spans="2:51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6"/>
    </row>
    <row r="7" spans="2:51" ht="26.25" customHeight="1">
      <c r="B7" s="204" t="s">
        <v>105</v>
      </c>
      <c r="C7" s="205"/>
      <c r="D7" s="205"/>
      <c r="E7" s="205"/>
      <c r="F7" s="205"/>
      <c r="G7" s="205"/>
      <c r="H7" s="205"/>
      <c r="I7" s="205"/>
      <c r="J7" s="205"/>
      <c r="K7" s="206"/>
    </row>
    <row r="8" spans="2:51" s="3" customFormat="1" ht="63">
      <c r="B8" s="21" t="s">
        <v>122</v>
      </c>
      <c r="C8" s="29" t="s">
        <v>47</v>
      </c>
      <c r="D8" s="29" t="s">
        <v>67</v>
      </c>
      <c r="E8" s="29" t="s">
        <v>107</v>
      </c>
      <c r="F8" s="29" t="s">
        <v>108</v>
      </c>
      <c r="G8" s="29" t="s">
        <v>242</v>
      </c>
      <c r="H8" s="29" t="s">
        <v>241</v>
      </c>
      <c r="I8" s="29" t="s">
        <v>116</v>
      </c>
      <c r="J8" s="29" t="s">
        <v>188</v>
      </c>
      <c r="K8" s="30" t="s">
        <v>190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249</v>
      </c>
      <c r="H9" s="15"/>
      <c r="I9" s="15" t="s">
        <v>245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115" t="s">
        <v>51</v>
      </c>
      <c r="C11" s="116"/>
      <c r="D11" s="116"/>
      <c r="E11" s="116"/>
      <c r="F11" s="116"/>
      <c r="G11" s="117"/>
      <c r="H11" s="121"/>
      <c r="I11" s="117">
        <v>-66.639580000000009</v>
      </c>
      <c r="J11" s="118">
        <v>1</v>
      </c>
      <c r="K11" s="118">
        <f>I11/'סכום נכסי הקרן'!$C$42</f>
        <v>-5.3040170115695433E-4</v>
      </c>
      <c r="L11" s="138"/>
      <c r="M11" s="138"/>
      <c r="AW11" s="96"/>
    </row>
    <row r="12" spans="2:51" s="96" customFormat="1" ht="19.5" customHeight="1">
      <c r="B12" s="119" t="s">
        <v>35</v>
      </c>
      <c r="C12" s="116"/>
      <c r="D12" s="116"/>
      <c r="E12" s="116"/>
      <c r="F12" s="116"/>
      <c r="G12" s="117"/>
      <c r="H12" s="121"/>
      <c r="I12" s="117">
        <v>-66.639579999999995</v>
      </c>
      <c r="J12" s="118">
        <v>0.99999999999999978</v>
      </c>
      <c r="K12" s="118">
        <f>I12/'סכום נכסי הקרן'!$C$42</f>
        <v>-5.3040170115695423E-4</v>
      </c>
      <c r="L12" s="139"/>
      <c r="M12" s="139"/>
    </row>
    <row r="13" spans="2:51">
      <c r="B13" s="99" t="s">
        <v>980</v>
      </c>
      <c r="C13" s="82"/>
      <c r="D13" s="82"/>
      <c r="E13" s="82"/>
      <c r="F13" s="82"/>
      <c r="G13" s="90"/>
      <c r="H13" s="92"/>
      <c r="I13" s="90">
        <v>-66.64782000000001</v>
      </c>
      <c r="J13" s="91">
        <v>1.0001236502390922</v>
      </c>
      <c r="K13" s="91">
        <f>I13/'סכום נכסי הקרן'!$C$42</f>
        <v>-5.3046728545411723E-4</v>
      </c>
      <c r="L13" s="140"/>
      <c r="M13" s="140"/>
    </row>
    <row r="14" spans="2:51">
      <c r="B14" s="86" t="s">
        <v>981</v>
      </c>
      <c r="C14" s="80" t="s">
        <v>982</v>
      </c>
      <c r="D14" s="93" t="s">
        <v>933</v>
      </c>
      <c r="E14" s="93" t="s">
        <v>169</v>
      </c>
      <c r="F14" s="110">
        <v>43171</v>
      </c>
      <c r="G14" s="87">
        <v>1691950</v>
      </c>
      <c r="H14" s="89">
        <v>-1.8868</v>
      </c>
      <c r="I14" s="87">
        <v>-31.923119999999997</v>
      </c>
      <c r="J14" s="88">
        <v>0.47904143453485143</v>
      </c>
      <c r="K14" s="88">
        <f>I14/'סכום נכסי הקרן'!$C$42</f>
        <v>-2.5408439180195293E-4</v>
      </c>
      <c r="L14" s="140"/>
      <c r="M14" s="140"/>
    </row>
    <row r="15" spans="2:51">
      <c r="B15" s="86" t="s">
        <v>983</v>
      </c>
      <c r="C15" s="80" t="s">
        <v>984</v>
      </c>
      <c r="D15" s="93" t="s">
        <v>933</v>
      </c>
      <c r="E15" s="93" t="s">
        <v>169</v>
      </c>
      <c r="F15" s="110">
        <v>43104</v>
      </c>
      <c r="G15" s="87">
        <v>152370</v>
      </c>
      <c r="H15" s="89">
        <v>-1.8539000000000001</v>
      </c>
      <c r="I15" s="87">
        <v>-2.8247800000000001</v>
      </c>
      <c r="J15" s="88">
        <v>4.2388922619260201E-2</v>
      </c>
      <c r="K15" s="88">
        <f>I15/'סכום נכסי הקרן'!$C$42</f>
        <v>-2.2483156667466111E-5</v>
      </c>
      <c r="L15" s="140"/>
      <c r="M15" s="140"/>
    </row>
    <row r="16" spans="2:51" s="7" customFormat="1">
      <c r="B16" s="86" t="s">
        <v>985</v>
      </c>
      <c r="C16" s="80" t="s">
        <v>986</v>
      </c>
      <c r="D16" s="93" t="s">
        <v>933</v>
      </c>
      <c r="E16" s="93" t="s">
        <v>169</v>
      </c>
      <c r="F16" s="110">
        <v>43103</v>
      </c>
      <c r="G16" s="87">
        <v>3199314.15</v>
      </c>
      <c r="H16" s="89">
        <v>-1.7068000000000001</v>
      </c>
      <c r="I16" s="87">
        <v>-54.607080000000003</v>
      </c>
      <c r="J16" s="88">
        <v>0.81943913812181879</v>
      </c>
      <c r="K16" s="88">
        <f>I16/'סכום נכסי הקרן'!$C$42</f>
        <v>-4.3463191285440117E-4</v>
      </c>
      <c r="L16" s="145"/>
      <c r="M16" s="145"/>
      <c r="AW16" s="1"/>
      <c r="AY16" s="1"/>
    </row>
    <row r="17" spans="2:51" s="7" customFormat="1">
      <c r="B17" s="86" t="s">
        <v>987</v>
      </c>
      <c r="C17" s="80" t="s">
        <v>988</v>
      </c>
      <c r="D17" s="93" t="s">
        <v>933</v>
      </c>
      <c r="E17" s="93" t="s">
        <v>169</v>
      </c>
      <c r="F17" s="110">
        <v>43171</v>
      </c>
      <c r="G17" s="87">
        <v>1714750</v>
      </c>
      <c r="H17" s="89">
        <v>-2.0981000000000001</v>
      </c>
      <c r="I17" s="87">
        <v>-35.976570000000002</v>
      </c>
      <c r="J17" s="88">
        <v>0.53986789832709026</v>
      </c>
      <c r="K17" s="88">
        <f>I17/'סכום נכסי הקרן'!$C$42</f>
        <v>-2.8634685167271834E-4</v>
      </c>
      <c r="L17" s="145"/>
      <c r="M17" s="145"/>
      <c r="AW17" s="1"/>
      <c r="AY17" s="1"/>
    </row>
    <row r="18" spans="2:51" s="7" customFormat="1">
      <c r="B18" s="86" t="s">
        <v>989</v>
      </c>
      <c r="C18" s="80" t="s">
        <v>990</v>
      </c>
      <c r="D18" s="93" t="s">
        <v>933</v>
      </c>
      <c r="E18" s="93" t="s">
        <v>169</v>
      </c>
      <c r="F18" s="110">
        <v>43152</v>
      </c>
      <c r="G18" s="87">
        <v>121653</v>
      </c>
      <c r="H18" s="89">
        <v>-0.73829999999999996</v>
      </c>
      <c r="I18" s="87">
        <v>-0.89815</v>
      </c>
      <c r="J18" s="88">
        <v>1.3477726000073829E-2</v>
      </c>
      <c r="K18" s="88">
        <f>I18/'סכום נכסי הקרן'!$C$42</f>
        <v>-7.148608798166472E-6</v>
      </c>
      <c r="L18" s="145"/>
      <c r="M18" s="145"/>
      <c r="AW18" s="1"/>
      <c r="AY18" s="1"/>
    </row>
    <row r="19" spans="2:51">
      <c r="B19" s="86" t="s">
        <v>991</v>
      </c>
      <c r="C19" s="80" t="s">
        <v>992</v>
      </c>
      <c r="D19" s="93" t="s">
        <v>933</v>
      </c>
      <c r="E19" s="93" t="s">
        <v>169</v>
      </c>
      <c r="F19" s="110">
        <v>43171</v>
      </c>
      <c r="G19" s="87">
        <v>3473589</v>
      </c>
      <c r="H19" s="89">
        <v>1.7153</v>
      </c>
      <c r="I19" s="87">
        <v>59.581879999999998</v>
      </c>
      <c r="J19" s="88">
        <v>-0.89409146936400241</v>
      </c>
      <c r="K19" s="88">
        <f>I19/'סכום נכסי הקרן'!$C$42</f>
        <v>4.7422763634058778E-4</v>
      </c>
      <c r="L19" s="140"/>
      <c r="M19" s="140"/>
    </row>
    <row r="20" spans="2:51">
      <c r="B20" s="83"/>
      <c r="C20" s="80"/>
      <c r="D20" s="80"/>
      <c r="E20" s="80"/>
      <c r="F20" s="80"/>
      <c r="G20" s="87"/>
      <c r="H20" s="89"/>
      <c r="I20" s="80"/>
      <c r="J20" s="88"/>
      <c r="K20" s="80"/>
      <c r="L20" s="140"/>
      <c r="M20" s="140"/>
    </row>
    <row r="21" spans="2:51">
      <c r="B21" s="99" t="s">
        <v>234</v>
      </c>
      <c r="C21" s="82"/>
      <c r="D21" s="82"/>
      <c r="E21" s="82"/>
      <c r="F21" s="82"/>
      <c r="G21" s="90"/>
      <c r="H21" s="92"/>
      <c r="I21" s="90">
        <v>8.2400000000000095E-3</v>
      </c>
      <c r="J21" s="91">
        <v>-1.2365023909214327E-4</v>
      </c>
      <c r="K21" s="91">
        <f>I21/'סכום נכסי הקרן'!$C$42</f>
        <v>6.5584297162936918E-8</v>
      </c>
      <c r="L21" s="140"/>
      <c r="M21" s="140"/>
    </row>
    <row r="22" spans="2:51">
      <c r="B22" s="86" t="s">
        <v>993</v>
      </c>
      <c r="C22" s="80" t="s">
        <v>994</v>
      </c>
      <c r="D22" s="93" t="s">
        <v>933</v>
      </c>
      <c r="E22" s="93" t="s">
        <v>171</v>
      </c>
      <c r="F22" s="110">
        <v>43165</v>
      </c>
      <c r="G22" s="87">
        <v>260965.1</v>
      </c>
      <c r="H22" s="89">
        <v>0.41460000000000002</v>
      </c>
      <c r="I22" s="87">
        <v>1.0820799999999999</v>
      </c>
      <c r="J22" s="88">
        <v>-1.6237797417090562E-2</v>
      </c>
      <c r="K22" s="88">
        <f>I22/'סכום נכסי הקרן'!$C$42</f>
        <v>8.6125553730668319E-6</v>
      </c>
      <c r="L22" s="140"/>
      <c r="M22" s="140"/>
    </row>
    <row r="23" spans="2:51">
      <c r="B23" s="86" t="s">
        <v>995</v>
      </c>
      <c r="C23" s="80" t="s">
        <v>996</v>
      </c>
      <c r="D23" s="93" t="s">
        <v>933</v>
      </c>
      <c r="E23" s="93" t="s">
        <v>171</v>
      </c>
      <c r="F23" s="110">
        <v>43131</v>
      </c>
      <c r="G23" s="87">
        <v>35156.870000000003</v>
      </c>
      <c r="H23" s="89">
        <v>1.4381999999999999</v>
      </c>
      <c r="I23" s="87">
        <v>0.50561999999999996</v>
      </c>
      <c r="J23" s="88">
        <v>-7.5873827536127912E-3</v>
      </c>
      <c r="K23" s="88">
        <f>I23/'סכום נכסי הקרן'!$C$42</f>
        <v>4.0243607198451605E-6</v>
      </c>
      <c r="L23" s="140"/>
      <c r="M23" s="140"/>
    </row>
    <row r="24" spans="2:51">
      <c r="B24" s="86" t="s">
        <v>997</v>
      </c>
      <c r="C24" s="80" t="s">
        <v>998</v>
      </c>
      <c r="D24" s="93" t="s">
        <v>933</v>
      </c>
      <c r="E24" s="93" t="s">
        <v>172</v>
      </c>
      <c r="F24" s="110">
        <v>43138</v>
      </c>
      <c r="G24" s="87">
        <v>147334.99</v>
      </c>
      <c r="H24" s="89">
        <v>-0.94450000000000001</v>
      </c>
      <c r="I24" s="87">
        <v>-1.3915799999999998</v>
      </c>
      <c r="J24" s="88">
        <v>2.0882184431534528E-2</v>
      </c>
      <c r="K24" s="88">
        <f>I24/'סכום נכסי הקרן'!$C$42</f>
        <v>-1.107594614635918E-5</v>
      </c>
      <c r="L24" s="140"/>
      <c r="M24" s="140"/>
    </row>
    <row r="25" spans="2:51">
      <c r="B25" s="86" t="s">
        <v>999</v>
      </c>
      <c r="C25" s="80" t="s">
        <v>1000</v>
      </c>
      <c r="D25" s="93" t="s">
        <v>933</v>
      </c>
      <c r="E25" s="93" t="s">
        <v>172</v>
      </c>
      <c r="F25" s="110">
        <v>43139</v>
      </c>
      <c r="G25" s="87">
        <v>89050.59</v>
      </c>
      <c r="H25" s="89">
        <v>-0.21099999999999999</v>
      </c>
      <c r="I25" s="87">
        <v>-0.18787999999999999</v>
      </c>
      <c r="J25" s="88">
        <v>2.8193455000766806E-3</v>
      </c>
      <c r="K25" s="88">
        <f>I25/'סכום נכסי הקרן'!$C$42</f>
        <v>-1.4953856493898755E-6</v>
      </c>
      <c r="L25" s="140"/>
      <c r="M25" s="140"/>
    </row>
    <row r="26" spans="2:51">
      <c r="B26" s="83"/>
      <c r="C26" s="80"/>
      <c r="D26" s="80"/>
      <c r="E26" s="80"/>
      <c r="F26" s="80"/>
      <c r="G26" s="87"/>
      <c r="H26" s="89"/>
      <c r="I26" s="80"/>
      <c r="J26" s="88"/>
      <c r="K26" s="80"/>
      <c r="L26" s="140"/>
      <c r="M26" s="140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140"/>
      <c r="M27" s="140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140"/>
      <c r="M28" s="140"/>
    </row>
    <row r="29" spans="2:51">
      <c r="B29" s="95" t="s">
        <v>257</v>
      </c>
      <c r="C29" s="79"/>
      <c r="D29" s="79"/>
      <c r="E29" s="79"/>
      <c r="F29" s="79"/>
      <c r="G29" s="79"/>
      <c r="H29" s="79"/>
      <c r="I29" s="79"/>
      <c r="J29" s="79"/>
      <c r="K29" s="79"/>
      <c r="L29" s="140"/>
      <c r="M29" s="140"/>
    </row>
    <row r="30" spans="2:51">
      <c r="B30" s="95" t="s">
        <v>118</v>
      </c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95" t="s">
        <v>240</v>
      </c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95" t="s">
        <v>248</v>
      </c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B121" s="79"/>
      <c r="C121" s="79"/>
      <c r="D121" s="79"/>
      <c r="E121" s="79"/>
      <c r="F121" s="79"/>
      <c r="G121" s="79"/>
      <c r="H121" s="79"/>
      <c r="I121" s="79"/>
      <c r="J121" s="79"/>
      <c r="K121" s="79"/>
    </row>
    <row r="122" spans="2:11">
      <c r="B122" s="79"/>
      <c r="C122" s="79"/>
      <c r="D122" s="79"/>
      <c r="E122" s="79"/>
      <c r="F122" s="79"/>
      <c r="G122" s="79"/>
      <c r="H122" s="79"/>
      <c r="I122" s="79"/>
      <c r="J122" s="79"/>
      <c r="K122" s="79"/>
    </row>
    <row r="123" spans="2:11">
      <c r="B123" s="79"/>
      <c r="C123" s="79"/>
      <c r="D123" s="79"/>
      <c r="E123" s="79"/>
      <c r="F123" s="79"/>
      <c r="G123" s="79"/>
      <c r="H123" s="79"/>
      <c r="I123" s="79"/>
      <c r="J123" s="79"/>
      <c r="K123" s="79"/>
    </row>
    <row r="124" spans="2:11">
      <c r="B124" s="79"/>
      <c r="C124" s="79"/>
      <c r="D124" s="79"/>
      <c r="E124" s="79"/>
      <c r="F124" s="79"/>
      <c r="G124" s="79"/>
      <c r="H124" s="79"/>
      <c r="I124" s="79"/>
      <c r="J124" s="79"/>
      <c r="K124" s="79"/>
    </row>
    <row r="125" spans="2:11">
      <c r="B125" s="79"/>
      <c r="C125" s="79"/>
      <c r="D125" s="79"/>
      <c r="E125" s="79"/>
      <c r="F125" s="79"/>
      <c r="G125" s="79"/>
      <c r="H125" s="79"/>
      <c r="I125" s="79"/>
      <c r="J125" s="79"/>
      <c r="K125" s="79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185</v>
      </c>
      <c r="C1" s="78" t="s" vm="1">
        <v>258</v>
      </c>
    </row>
    <row r="2" spans="2:78">
      <c r="B2" s="56" t="s">
        <v>184</v>
      </c>
      <c r="C2" s="78" t="s">
        <v>259</v>
      </c>
    </row>
    <row r="3" spans="2:78">
      <c r="B3" s="56" t="s">
        <v>186</v>
      </c>
      <c r="C3" s="78" t="s">
        <v>260</v>
      </c>
    </row>
    <row r="4" spans="2:78">
      <c r="B4" s="56" t="s">
        <v>187</v>
      </c>
      <c r="C4" s="78">
        <v>2208</v>
      </c>
    </row>
    <row r="6" spans="2:78" ht="26.25" customHeight="1">
      <c r="B6" s="204" t="s">
        <v>216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6"/>
    </row>
    <row r="7" spans="2:78" ht="26.25" customHeight="1">
      <c r="B7" s="204" t="s">
        <v>106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6"/>
    </row>
    <row r="8" spans="2:78" s="3" customFormat="1" ht="47.25">
      <c r="B8" s="21" t="s">
        <v>122</v>
      </c>
      <c r="C8" s="29" t="s">
        <v>47</v>
      </c>
      <c r="D8" s="29" t="s">
        <v>52</v>
      </c>
      <c r="E8" s="29" t="s">
        <v>15</v>
      </c>
      <c r="F8" s="29" t="s">
        <v>68</v>
      </c>
      <c r="G8" s="29" t="s">
        <v>108</v>
      </c>
      <c r="H8" s="29" t="s">
        <v>18</v>
      </c>
      <c r="I8" s="29" t="s">
        <v>107</v>
      </c>
      <c r="J8" s="29" t="s">
        <v>17</v>
      </c>
      <c r="K8" s="29" t="s">
        <v>19</v>
      </c>
      <c r="L8" s="29" t="s">
        <v>242</v>
      </c>
      <c r="M8" s="29" t="s">
        <v>241</v>
      </c>
      <c r="N8" s="29" t="s">
        <v>116</v>
      </c>
      <c r="O8" s="29" t="s">
        <v>61</v>
      </c>
      <c r="P8" s="29" t="s">
        <v>188</v>
      </c>
      <c r="Q8" s="30" t="s">
        <v>190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249</v>
      </c>
      <c r="M9" s="15"/>
      <c r="N9" s="15" t="s">
        <v>245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119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Z163"/>
  <sheetViews>
    <sheetView rightToLeft="1" zoomScale="90" zoomScaleNormal="90" workbookViewId="0">
      <pane ySplit="9" topLeftCell="A10" activePane="bottomLeft" state="frozen"/>
      <selection pane="bottomLeft" activeCell="C19" sqref="C19"/>
    </sheetView>
  </sheetViews>
  <sheetFormatPr defaultColWidth="9.140625" defaultRowHeight="18"/>
  <cols>
    <col min="1" max="1" width="10.28515625" style="13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5.42578125" style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1:52">
      <c r="B1" s="56" t="s">
        <v>185</v>
      </c>
      <c r="C1" s="78" t="s" vm="1">
        <v>258</v>
      </c>
    </row>
    <row r="2" spans="1:52">
      <c r="B2" s="56" t="s">
        <v>184</v>
      </c>
      <c r="C2" s="78" t="s">
        <v>259</v>
      </c>
    </row>
    <row r="3" spans="1:52">
      <c r="B3" s="56" t="s">
        <v>186</v>
      </c>
      <c r="C3" s="78" t="s">
        <v>260</v>
      </c>
    </row>
    <row r="4" spans="1:52">
      <c r="B4" s="56" t="s">
        <v>187</v>
      </c>
      <c r="C4" s="78">
        <v>2208</v>
      </c>
    </row>
    <row r="6" spans="1:52" ht="26.25" customHeight="1">
      <c r="B6" s="204" t="s">
        <v>217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6"/>
    </row>
    <row r="7" spans="1:52" s="3" customFormat="1" ht="63">
      <c r="A7" s="132"/>
      <c r="B7" s="21" t="s">
        <v>122</v>
      </c>
      <c r="C7" s="29" t="s">
        <v>229</v>
      </c>
      <c r="D7" s="29" t="s">
        <v>47</v>
      </c>
      <c r="E7" s="29" t="s">
        <v>123</v>
      </c>
      <c r="F7" s="29" t="s">
        <v>15</v>
      </c>
      <c r="G7" s="29" t="s">
        <v>108</v>
      </c>
      <c r="H7" s="29" t="s">
        <v>68</v>
      </c>
      <c r="I7" s="29" t="s">
        <v>18</v>
      </c>
      <c r="J7" s="29" t="s">
        <v>107</v>
      </c>
      <c r="K7" s="12" t="s">
        <v>36</v>
      </c>
      <c r="L7" s="71" t="s">
        <v>19</v>
      </c>
      <c r="M7" s="29" t="s">
        <v>242</v>
      </c>
      <c r="N7" s="29" t="s">
        <v>241</v>
      </c>
      <c r="O7" s="29" t="s">
        <v>116</v>
      </c>
      <c r="P7" s="29" t="s">
        <v>188</v>
      </c>
      <c r="Q7" s="30" t="s">
        <v>190</v>
      </c>
      <c r="R7" s="1"/>
      <c r="AY7" s="3" t="s">
        <v>168</v>
      </c>
      <c r="AZ7" s="3" t="s">
        <v>170</v>
      </c>
    </row>
    <row r="8" spans="1:52" s="3" customFormat="1" ht="24" customHeight="1">
      <c r="A8" s="132"/>
      <c r="B8" s="14"/>
      <c r="C8" s="70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249</v>
      </c>
      <c r="N8" s="15"/>
      <c r="O8" s="15" t="s">
        <v>245</v>
      </c>
      <c r="P8" s="31" t="s">
        <v>20</v>
      </c>
      <c r="Q8" s="16" t="s">
        <v>20</v>
      </c>
      <c r="R8" s="1"/>
      <c r="AY8" s="3" t="s">
        <v>166</v>
      </c>
      <c r="AZ8" s="3" t="s">
        <v>169</v>
      </c>
    </row>
    <row r="9" spans="1:52" s="4" customFormat="1" ht="18" customHeight="1">
      <c r="A9" s="133"/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119</v>
      </c>
      <c r="R9" s="1"/>
      <c r="AY9" s="4" t="s">
        <v>167</v>
      </c>
      <c r="AZ9" s="4" t="s">
        <v>171</v>
      </c>
    </row>
    <row r="10" spans="1:52" s="138" customFormat="1" ht="18" customHeight="1">
      <c r="A10" s="146"/>
      <c r="B10" s="97" t="s">
        <v>42</v>
      </c>
      <c r="C10" s="98"/>
      <c r="D10" s="98"/>
      <c r="E10" s="98"/>
      <c r="F10" s="98"/>
      <c r="G10" s="98"/>
      <c r="H10" s="98"/>
      <c r="I10" s="100">
        <v>5.5613635253057359</v>
      </c>
      <c r="J10" s="98"/>
      <c r="K10" s="98"/>
      <c r="L10" s="101">
        <v>3.790746434552051E-2</v>
      </c>
      <c r="M10" s="100"/>
      <c r="N10" s="102"/>
      <c r="O10" s="100">
        <v>4577.5874299999978</v>
      </c>
      <c r="P10" s="103">
        <v>1</v>
      </c>
      <c r="Q10" s="103">
        <f>O10/'סכום נכסי הקרן'!$C$42</f>
        <v>3.6434205618743228E-2</v>
      </c>
      <c r="R10" s="140"/>
      <c r="AY10" s="140" t="s">
        <v>29</v>
      </c>
      <c r="AZ10" s="138" t="s">
        <v>172</v>
      </c>
    </row>
    <row r="11" spans="1:52" s="140" customFormat="1" ht="21.75" customHeight="1">
      <c r="A11" s="147"/>
      <c r="B11" s="81" t="s">
        <v>40</v>
      </c>
      <c r="C11" s="82"/>
      <c r="D11" s="82"/>
      <c r="E11" s="82"/>
      <c r="F11" s="82"/>
      <c r="G11" s="82"/>
      <c r="H11" s="82"/>
      <c r="I11" s="90">
        <v>5.689514390820066</v>
      </c>
      <c r="J11" s="82"/>
      <c r="K11" s="82"/>
      <c r="L11" s="104">
        <v>3.6211501695065741E-2</v>
      </c>
      <c r="M11" s="90"/>
      <c r="N11" s="92"/>
      <c r="O11" s="90">
        <v>4230.7828699999973</v>
      </c>
      <c r="P11" s="91">
        <v>0.92423857210740357</v>
      </c>
      <c r="Q11" s="91">
        <f>O11/'סכום נכסי הקרן'!$C$42</f>
        <v>3.3673898176934787E-2</v>
      </c>
      <c r="AZ11" s="140" t="s">
        <v>178</v>
      </c>
    </row>
    <row r="12" spans="1:52" s="140" customFormat="1">
      <c r="A12" s="147"/>
      <c r="B12" s="99" t="s">
        <v>37</v>
      </c>
      <c r="C12" s="82"/>
      <c r="D12" s="82"/>
      <c r="E12" s="82"/>
      <c r="F12" s="82"/>
      <c r="G12" s="82"/>
      <c r="H12" s="82"/>
      <c r="I12" s="90">
        <v>8.3483856546402091</v>
      </c>
      <c r="J12" s="82"/>
      <c r="K12" s="82"/>
      <c r="L12" s="104">
        <v>2.8785099425176663E-2</v>
      </c>
      <c r="M12" s="90"/>
      <c r="N12" s="92"/>
      <c r="O12" s="90">
        <v>930.67724999999996</v>
      </c>
      <c r="P12" s="91">
        <v>0.20331173663678126</v>
      </c>
      <c r="Q12" s="91">
        <f>O12/'סכום נכסי הקרן'!$C$42</f>
        <v>7.4075016173282601E-3</v>
      </c>
      <c r="AZ12" s="140" t="s">
        <v>173</v>
      </c>
    </row>
    <row r="13" spans="1:52" s="140" customFormat="1">
      <c r="A13" s="147"/>
      <c r="B13" s="86" t="s">
        <v>1063</v>
      </c>
      <c r="C13" s="93" t="s">
        <v>1022</v>
      </c>
      <c r="D13" s="80">
        <v>5212</v>
      </c>
      <c r="E13" s="80"/>
      <c r="F13" s="80" t="s">
        <v>910</v>
      </c>
      <c r="G13" s="110">
        <v>42643</v>
      </c>
      <c r="H13" s="80"/>
      <c r="I13" s="87">
        <v>8.7999999999999989</v>
      </c>
      <c r="J13" s="93" t="s">
        <v>170</v>
      </c>
      <c r="K13" s="94">
        <v>3.0099999999999998E-2</v>
      </c>
      <c r="L13" s="94">
        <v>3.0099999999999998E-2</v>
      </c>
      <c r="M13" s="87">
        <v>137445.67000000001</v>
      </c>
      <c r="N13" s="89">
        <v>97.67</v>
      </c>
      <c r="O13" s="87">
        <v>134.24319</v>
      </c>
      <c r="P13" s="88">
        <v>2.9326188096422675E-2</v>
      </c>
      <c r="Q13" s="88">
        <f>O13/'סכום נכסי הקרן'!$C$42</f>
        <v>1.0684763671190039E-3</v>
      </c>
      <c r="AZ13" s="140" t="s">
        <v>174</v>
      </c>
    </row>
    <row r="14" spans="1:52" s="140" customFormat="1">
      <c r="A14" s="147"/>
      <c r="B14" s="86" t="s">
        <v>1063</v>
      </c>
      <c r="C14" s="93" t="s">
        <v>1022</v>
      </c>
      <c r="D14" s="80">
        <v>5211</v>
      </c>
      <c r="E14" s="80"/>
      <c r="F14" s="80" t="s">
        <v>910</v>
      </c>
      <c r="G14" s="110">
        <v>42643</v>
      </c>
      <c r="H14" s="80"/>
      <c r="I14" s="87">
        <v>6.1599999999999993</v>
      </c>
      <c r="J14" s="93" t="s">
        <v>170</v>
      </c>
      <c r="K14" s="94">
        <v>3.27E-2</v>
      </c>
      <c r="L14" s="94">
        <v>3.27E-2</v>
      </c>
      <c r="M14" s="87">
        <v>143738.49</v>
      </c>
      <c r="N14" s="89">
        <v>103.43</v>
      </c>
      <c r="O14" s="87">
        <v>148.66872000000001</v>
      </c>
      <c r="P14" s="88">
        <v>3.2477527141409529E-2</v>
      </c>
      <c r="Q14" s="88">
        <f>O14/'סכום נכסי הקרן'!$C$42</f>
        <v>1.1832929018584287E-3</v>
      </c>
      <c r="AZ14" s="140" t="s">
        <v>175</v>
      </c>
    </row>
    <row r="15" spans="1:52" s="140" customFormat="1">
      <c r="A15" s="147"/>
      <c r="B15" s="86" t="s">
        <v>1063</v>
      </c>
      <c r="C15" s="93" t="s">
        <v>1022</v>
      </c>
      <c r="D15" s="80">
        <v>5025</v>
      </c>
      <c r="E15" s="80"/>
      <c r="F15" s="80" t="s">
        <v>910</v>
      </c>
      <c r="G15" s="110">
        <v>42551</v>
      </c>
      <c r="H15" s="80"/>
      <c r="I15" s="87">
        <v>9.73</v>
      </c>
      <c r="J15" s="93" t="s">
        <v>170</v>
      </c>
      <c r="K15" s="94">
        <v>3.2899999999999999E-2</v>
      </c>
      <c r="L15" s="94">
        <v>3.2899999999999999E-2</v>
      </c>
      <c r="M15" s="87">
        <v>136905.68</v>
      </c>
      <c r="N15" s="89">
        <v>95.95</v>
      </c>
      <c r="O15" s="87">
        <v>131.36099999999999</v>
      </c>
      <c r="P15" s="88">
        <v>2.869655730420425E-2</v>
      </c>
      <c r="Q15" s="88">
        <f>O15/'סכום נכסי הקרן'!$C$42</f>
        <v>1.0455362693714255E-3</v>
      </c>
      <c r="AZ15" s="140" t="s">
        <v>177</v>
      </c>
    </row>
    <row r="16" spans="1:52" s="140" customFormat="1">
      <c r="A16" s="147"/>
      <c r="B16" s="86" t="s">
        <v>1063</v>
      </c>
      <c r="C16" s="93" t="s">
        <v>1022</v>
      </c>
      <c r="D16" s="80">
        <v>5024</v>
      </c>
      <c r="E16" s="80"/>
      <c r="F16" s="80" t="s">
        <v>910</v>
      </c>
      <c r="G16" s="110">
        <v>42551</v>
      </c>
      <c r="H16" s="80"/>
      <c r="I16" s="87">
        <v>7.2700000000000005</v>
      </c>
      <c r="J16" s="93" t="s">
        <v>170</v>
      </c>
      <c r="K16" s="94">
        <v>3.7100000000000001E-2</v>
      </c>
      <c r="L16" s="94">
        <v>3.7100000000000001E-2</v>
      </c>
      <c r="M16" s="87">
        <v>111919.58</v>
      </c>
      <c r="N16" s="89">
        <v>104.79</v>
      </c>
      <c r="O16" s="87">
        <v>117.28053</v>
      </c>
      <c r="P16" s="88">
        <v>2.5620598578059286E-2</v>
      </c>
      <c r="Q16" s="88">
        <f>O16/'סכום נכסי הקרן'!$C$42</f>
        <v>9.3346615666829236E-4</v>
      </c>
      <c r="AZ16" s="140" t="s">
        <v>176</v>
      </c>
    </row>
    <row r="17" spans="1:52" s="140" customFormat="1">
      <c r="A17" s="147"/>
      <c r="B17" s="86" t="s">
        <v>1063</v>
      </c>
      <c r="C17" s="93" t="s">
        <v>1022</v>
      </c>
      <c r="D17" s="80">
        <v>5023</v>
      </c>
      <c r="E17" s="80"/>
      <c r="F17" s="80" t="s">
        <v>910</v>
      </c>
      <c r="G17" s="110">
        <v>42551</v>
      </c>
      <c r="H17" s="80"/>
      <c r="I17" s="87">
        <v>10.17</v>
      </c>
      <c r="J17" s="93" t="s">
        <v>170</v>
      </c>
      <c r="K17" s="94">
        <v>2.4500000000000001E-2</v>
      </c>
      <c r="L17" s="94">
        <v>2.4500000000000001E-2</v>
      </c>
      <c r="M17" s="87">
        <v>123303.16</v>
      </c>
      <c r="N17" s="89">
        <v>96.53</v>
      </c>
      <c r="O17" s="87">
        <v>119.02448</v>
      </c>
      <c r="P17" s="88">
        <v>2.6001574370803453E-2</v>
      </c>
      <c r="Q17" s="88">
        <f>O17/'סכום נכסי הקרן'!$C$42</f>
        <v>9.4734670703689719E-4</v>
      </c>
      <c r="AZ17" s="140" t="s">
        <v>179</v>
      </c>
    </row>
    <row r="18" spans="1:52" s="140" customFormat="1">
      <c r="A18" s="147"/>
      <c r="B18" s="86" t="s">
        <v>1063</v>
      </c>
      <c r="C18" s="93" t="s">
        <v>1022</v>
      </c>
      <c r="D18" s="80">
        <v>5210</v>
      </c>
      <c r="E18" s="80"/>
      <c r="F18" s="80" t="s">
        <v>910</v>
      </c>
      <c r="G18" s="110">
        <v>42643</v>
      </c>
      <c r="H18" s="80"/>
      <c r="I18" s="87">
        <v>9.19</v>
      </c>
      <c r="J18" s="93" t="s">
        <v>170</v>
      </c>
      <c r="K18" s="94">
        <v>1.8500000000000003E-2</v>
      </c>
      <c r="L18" s="94">
        <v>1.8500000000000003E-2</v>
      </c>
      <c r="M18" s="87">
        <v>100762.35</v>
      </c>
      <c r="N18" s="89">
        <v>105.11</v>
      </c>
      <c r="O18" s="87">
        <v>105.91126</v>
      </c>
      <c r="P18" s="88">
        <v>2.3136916906467485E-2</v>
      </c>
      <c r="Q18" s="88">
        <f>O18/'סכום נכסי הקרן'!$C$42</f>
        <v>8.4297518795401296E-4</v>
      </c>
      <c r="AZ18" s="140" t="s">
        <v>180</v>
      </c>
    </row>
    <row r="19" spans="1:52" s="140" customFormat="1">
      <c r="A19" s="147"/>
      <c r="B19" s="86" t="s">
        <v>1063</v>
      </c>
      <c r="C19" s="93" t="s">
        <v>1022</v>
      </c>
      <c r="D19" s="80">
        <v>5022</v>
      </c>
      <c r="E19" s="80"/>
      <c r="F19" s="80" t="s">
        <v>910</v>
      </c>
      <c r="G19" s="110">
        <v>42551</v>
      </c>
      <c r="H19" s="80"/>
      <c r="I19" s="87">
        <v>8.42</v>
      </c>
      <c r="J19" s="93" t="s">
        <v>170</v>
      </c>
      <c r="K19" s="94">
        <v>2.6600000000000002E-2</v>
      </c>
      <c r="L19" s="94">
        <v>2.6600000000000002E-2</v>
      </c>
      <c r="M19" s="87">
        <v>92504.15</v>
      </c>
      <c r="N19" s="89">
        <v>99.93</v>
      </c>
      <c r="O19" s="87">
        <v>92.43938</v>
      </c>
      <c r="P19" s="88">
        <v>2.0193908125966706E-2</v>
      </c>
      <c r="Q19" s="88">
        <f>O19/'סכום נכסי הקרן'!$C$42</f>
        <v>7.3574900090748075E-4</v>
      </c>
      <c r="AZ19" s="140" t="s">
        <v>181</v>
      </c>
    </row>
    <row r="20" spans="1:52" s="140" customFormat="1">
      <c r="A20" s="147"/>
      <c r="B20" s="86" t="s">
        <v>1063</v>
      </c>
      <c r="C20" s="93" t="s">
        <v>1022</v>
      </c>
      <c r="D20" s="80">
        <v>5209</v>
      </c>
      <c r="E20" s="80"/>
      <c r="F20" s="80" t="s">
        <v>910</v>
      </c>
      <c r="G20" s="110">
        <v>42643</v>
      </c>
      <c r="H20" s="80"/>
      <c r="I20" s="87">
        <v>7.09</v>
      </c>
      <c r="J20" s="93" t="s">
        <v>170</v>
      </c>
      <c r="K20" s="94">
        <v>2.3E-2</v>
      </c>
      <c r="L20" s="94">
        <v>2.3E-2</v>
      </c>
      <c r="M20" s="87">
        <v>80683.64</v>
      </c>
      <c r="N20" s="89">
        <v>101.32</v>
      </c>
      <c r="O20" s="87">
        <v>81.748689999999996</v>
      </c>
      <c r="P20" s="88">
        <v>1.7858466113447893E-2</v>
      </c>
      <c r="Q20" s="88">
        <f>O20/'סכום נכסי הקרן'!$C$42</f>
        <v>6.5065902641271885E-4</v>
      </c>
      <c r="AZ20" s="140" t="s">
        <v>182</v>
      </c>
    </row>
    <row r="21" spans="1:52" s="140" customFormat="1">
      <c r="A21" s="147"/>
      <c r="B21" s="83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7"/>
      <c r="N21" s="89"/>
      <c r="O21" s="80"/>
      <c r="P21" s="88"/>
      <c r="Q21" s="80"/>
      <c r="AZ21" s="140" t="s">
        <v>183</v>
      </c>
    </row>
    <row r="22" spans="1:52" s="140" customFormat="1">
      <c r="A22" s="147"/>
      <c r="B22" s="99" t="s">
        <v>39</v>
      </c>
      <c r="C22" s="82"/>
      <c r="D22" s="82"/>
      <c r="E22" s="82"/>
      <c r="F22" s="82"/>
      <c r="G22" s="82"/>
      <c r="H22" s="82"/>
      <c r="I22" s="90">
        <v>4.9908403506876651</v>
      </c>
      <c r="J22" s="82"/>
      <c r="K22" s="82"/>
      <c r="L22" s="104">
        <v>3.8580028584706869E-2</v>
      </c>
      <c r="M22" s="90"/>
      <c r="N22" s="92"/>
      <c r="O22" s="90">
        <v>3259.2660899999978</v>
      </c>
      <c r="P22" s="91">
        <v>0.71200520794858946</v>
      </c>
      <c r="Q22" s="91">
        <f>O22/'סכום נכסי הקרן'!$C$42</f>
        <v>2.5941344148014942E-2</v>
      </c>
      <c r="AZ22" s="140" t="s">
        <v>29</v>
      </c>
    </row>
    <row r="23" spans="1:52" s="140" customFormat="1">
      <c r="A23" s="147"/>
      <c r="B23" s="86" t="s">
        <v>1064</v>
      </c>
      <c r="C23" s="93" t="s">
        <v>1020</v>
      </c>
      <c r="D23" s="80">
        <v>90148620</v>
      </c>
      <c r="E23" s="80"/>
      <c r="F23" s="80" t="s">
        <v>323</v>
      </c>
      <c r="G23" s="110">
        <v>42368</v>
      </c>
      <c r="H23" s="80" t="s">
        <v>294</v>
      </c>
      <c r="I23" s="87">
        <v>10.069999999999999</v>
      </c>
      <c r="J23" s="93" t="s">
        <v>170</v>
      </c>
      <c r="K23" s="94">
        <v>3.1699999999999999E-2</v>
      </c>
      <c r="L23" s="94">
        <v>1.8499999999999999E-2</v>
      </c>
      <c r="M23" s="87">
        <v>8439.7900000000009</v>
      </c>
      <c r="N23" s="89">
        <v>114</v>
      </c>
      <c r="O23" s="87">
        <v>9.621360000000001</v>
      </c>
      <c r="P23" s="88">
        <v>2.101840794333011E-3</v>
      </c>
      <c r="Q23" s="88">
        <f>O23/'סכום נכסי הקרן'!$C$42</f>
        <v>7.6578899678591525E-5</v>
      </c>
    </row>
    <row r="24" spans="1:52" s="140" customFormat="1">
      <c r="A24" s="147"/>
      <c r="B24" s="86" t="s">
        <v>1064</v>
      </c>
      <c r="C24" s="93" t="s">
        <v>1020</v>
      </c>
      <c r="D24" s="80">
        <v>90148621</v>
      </c>
      <c r="E24" s="80"/>
      <c r="F24" s="80" t="s">
        <v>323</v>
      </c>
      <c r="G24" s="110">
        <v>42388</v>
      </c>
      <c r="H24" s="80" t="s">
        <v>294</v>
      </c>
      <c r="I24" s="87">
        <v>10.07</v>
      </c>
      <c r="J24" s="93" t="s">
        <v>170</v>
      </c>
      <c r="K24" s="94">
        <v>3.1899999999999998E-2</v>
      </c>
      <c r="L24" s="94">
        <v>1.8599999999999998E-2</v>
      </c>
      <c r="M24" s="87">
        <v>11815.71</v>
      </c>
      <c r="N24" s="89">
        <v>114.18</v>
      </c>
      <c r="O24" s="87">
        <v>13.49118</v>
      </c>
      <c r="P24" s="88">
        <v>2.9472249752311133E-3</v>
      </c>
      <c r="Q24" s="88">
        <f>O24/'סכום נכסי הקרן'!$C$42</f>
        <v>1.0737980075226581E-4</v>
      </c>
    </row>
    <row r="25" spans="1:52" s="140" customFormat="1">
      <c r="A25" s="147"/>
      <c r="B25" s="86" t="s">
        <v>1064</v>
      </c>
      <c r="C25" s="93" t="s">
        <v>1020</v>
      </c>
      <c r="D25" s="80">
        <v>90148622</v>
      </c>
      <c r="E25" s="80"/>
      <c r="F25" s="80" t="s">
        <v>323</v>
      </c>
      <c r="G25" s="110">
        <v>42509</v>
      </c>
      <c r="H25" s="80" t="s">
        <v>294</v>
      </c>
      <c r="I25" s="87">
        <v>10.18</v>
      </c>
      <c r="J25" s="93" t="s">
        <v>170</v>
      </c>
      <c r="K25" s="94">
        <v>2.7400000000000001E-2</v>
      </c>
      <c r="L25" s="94">
        <v>0.02</v>
      </c>
      <c r="M25" s="87">
        <v>11815.71</v>
      </c>
      <c r="N25" s="89">
        <v>108.31</v>
      </c>
      <c r="O25" s="87">
        <v>12.797610000000001</v>
      </c>
      <c r="P25" s="88">
        <v>2.795710665432338E-3</v>
      </c>
      <c r="Q25" s="88">
        <f>O25/'סכום נכסי הקרן'!$C$42</f>
        <v>1.0185949723487528E-4</v>
      </c>
    </row>
    <row r="26" spans="1:52" s="140" customFormat="1">
      <c r="A26" s="147"/>
      <c r="B26" s="86" t="s">
        <v>1064</v>
      </c>
      <c r="C26" s="93" t="s">
        <v>1020</v>
      </c>
      <c r="D26" s="80">
        <v>90148623</v>
      </c>
      <c r="E26" s="80"/>
      <c r="F26" s="80" t="s">
        <v>323</v>
      </c>
      <c r="G26" s="110">
        <v>42723</v>
      </c>
      <c r="H26" s="80" t="s">
        <v>294</v>
      </c>
      <c r="I26" s="87">
        <v>9.9600000000000009</v>
      </c>
      <c r="J26" s="93" t="s">
        <v>170</v>
      </c>
      <c r="K26" s="94">
        <v>3.15E-2</v>
      </c>
      <c r="L26" s="94">
        <v>2.29E-2</v>
      </c>
      <c r="M26" s="87">
        <v>1687.95</v>
      </c>
      <c r="N26" s="89">
        <v>109.05</v>
      </c>
      <c r="O26" s="87">
        <v>1.8407100000000001</v>
      </c>
      <c r="P26" s="88">
        <v>4.0211356487406316E-4</v>
      </c>
      <c r="Q26" s="88">
        <f>O26/'סכום נכסי הקרן'!$C$42</f>
        <v>1.4650688304707462E-5</v>
      </c>
    </row>
    <row r="27" spans="1:52" s="140" customFormat="1">
      <c r="A27" s="147"/>
      <c r="B27" s="86" t="s">
        <v>1064</v>
      </c>
      <c r="C27" s="93" t="s">
        <v>1020</v>
      </c>
      <c r="D27" s="80">
        <v>90148624</v>
      </c>
      <c r="E27" s="80"/>
      <c r="F27" s="80" t="s">
        <v>323</v>
      </c>
      <c r="G27" s="110">
        <v>42918</v>
      </c>
      <c r="H27" s="80" t="s">
        <v>294</v>
      </c>
      <c r="I27" s="87">
        <v>9.86</v>
      </c>
      <c r="J27" s="93" t="s">
        <v>170</v>
      </c>
      <c r="K27" s="94">
        <v>3.1899999999999998E-2</v>
      </c>
      <c r="L27" s="94">
        <v>2.6299999999999994E-2</v>
      </c>
      <c r="M27" s="87">
        <v>8439.7900000000009</v>
      </c>
      <c r="N27" s="89">
        <v>105.85</v>
      </c>
      <c r="O27" s="87">
        <v>8.9335100000000001</v>
      </c>
      <c r="P27" s="88">
        <v>1.9515760510553492E-3</v>
      </c>
      <c r="Q27" s="88">
        <f>O27/'סכום נכסי הקרן'!$C$42</f>
        <v>7.1104123124765526E-5</v>
      </c>
    </row>
    <row r="28" spans="1:52" s="140" customFormat="1">
      <c r="A28" s="147"/>
      <c r="B28" s="86" t="s">
        <v>1065</v>
      </c>
      <c r="C28" s="93" t="s">
        <v>1020</v>
      </c>
      <c r="D28" s="80">
        <v>90150400</v>
      </c>
      <c r="E28" s="80"/>
      <c r="F28" s="80" t="s">
        <v>346</v>
      </c>
      <c r="G28" s="110">
        <v>42229</v>
      </c>
      <c r="H28" s="80" t="s">
        <v>166</v>
      </c>
      <c r="I28" s="87">
        <v>4.45</v>
      </c>
      <c r="J28" s="93" t="s">
        <v>169</v>
      </c>
      <c r="K28" s="94">
        <v>9.8519999999999996E-2</v>
      </c>
      <c r="L28" s="94">
        <v>4.1800000000000004E-2</v>
      </c>
      <c r="M28" s="87">
        <v>33579.480000000003</v>
      </c>
      <c r="N28" s="89">
        <v>129.44999999999999</v>
      </c>
      <c r="O28" s="87">
        <v>152.74879999999999</v>
      </c>
      <c r="P28" s="88">
        <v>3.3368843814742838E-2</v>
      </c>
      <c r="Q28" s="88">
        <f>O28/'סכום נכסי הקרן'!$C$42</f>
        <v>1.2157673168060688E-3</v>
      </c>
    </row>
    <row r="29" spans="1:52" s="140" customFormat="1">
      <c r="A29" s="147"/>
      <c r="B29" s="86" t="s">
        <v>1066</v>
      </c>
      <c r="C29" s="93" t="s">
        <v>1020</v>
      </c>
      <c r="D29" s="80">
        <v>92321020</v>
      </c>
      <c r="E29" s="80"/>
      <c r="F29" s="80" t="s">
        <v>346</v>
      </c>
      <c r="G29" s="110">
        <v>41416</v>
      </c>
      <c r="H29" s="80" t="s">
        <v>294</v>
      </c>
      <c r="I29" s="87">
        <v>0.97000000000000008</v>
      </c>
      <c r="J29" s="93" t="s">
        <v>169</v>
      </c>
      <c r="K29" s="94">
        <v>4.9443000000000001E-2</v>
      </c>
      <c r="L29" s="94">
        <v>3.5499999999999997E-2</v>
      </c>
      <c r="M29" s="87">
        <v>2769.35</v>
      </c>
      <c r="N29" s="89">
        <v>103.29</v>
      </c>
      <c r="O29" s="87">
        <v>10.05165</v>
      </c>
      <c r="P29" s="88">
        <v>2.1958400912508633E-3</v>
      </c>
      <c r="Q29" s="88">
        <f>O29/'סכום נכסי הקרן'!$C$42</f>
        <v>8.0003689390513859E-5</v>
      </c>
    </row>
    <row r="30" spans="1:52" s="140" customFormat="1">
      <c r="A30" s="147"/>
      <c r="B30" s="86" t="s">
        <v>1067</v>
      </c>
      <c r="C30" s="93" t="s">
        <v>1022</v>
      </c>
      <c r="D30" s="80">
        <v>455531</v>
      </c>
      <c r="E30" s="80"/>
      <c r="F30" s="80" t="s">
        <v>1021</v>
      </c>
      <c r="G30" s="110">
        <v>42723</v>
      </c>
      <c r="H30" s="80" t="s">
        <v>1018</v>
      </c>
      <c r="I30" s="87">
        <v>0.76</v>
      </c>
      <c r="J30" s="93" t="s">
        <v>170</v>
      </c>
      <c r="K30" s="94">
        <v>2.0119999999999999E-2</v>
      </c>
      <c r="L30" s="94">
        <v>1.3999999999999999E-2</v>
      </c>
      <c r="M30" s="87">
        <v>292660</v>
      </c>
      <c r="N30" s="89">
        <v>101.03</v>
      </c>
      <c r="O30" s="87">
        <v>295.67439000000002</v>
      </c>
      <c r="P30" s="88">
        <v>6.4591751555032592E-2</v>
      </c>
      <c r="Q30" s="88">
        <f>O30/'סכום נכסי הקרן'!$C$42</f>
        <v>2.3533491574308355E-3</v>
      </c>
    </row>
    <row r="31" spans="1:52" s="140" customFormat="1">
      <c r="A31" s="147"/>
      <c r="B31" s="86" t="s">
        <v>1068</v>
      </c>
      <c r="C31" s="93" t="s">
        <v>1022</v>
      </c>
      <c r="D31" s="80">
        <v>14811160</v>
      </c>
      <c r="E31" s="80"/>
      <c r="F31" s="80" t="s">
        <v>1021</v>
      </c>
      <c r="G31" s="110">
        <v>42201</v>
      </c>
      <c r="H31" s="80" t="s">
        <v>1018</v>
      </c>
      <c r="I31" s="87">
        <v>7.67</v>
      </c>
      <c r="J31" s="93" t="s">
        <v>170</v>
      </c>
      <c r="K31" s="94">
        <v>4.2030000000000005E-2</v>
      </c>
      <c r="L31" s="94">
        <v>2.1799999999999996E-2</v>
      </c>
      <c r="M31" s="87">
        <v>3258.5</v>
      </c>
      <c r="N31" s="89">
        <v>117.33</v>
      </c>
      <c r="O31" s="87">
        <v>3.8231999999999999</v>
      </c>
      <c r="P31" s="88">
        <v>8.3519977683965327E-4</v>
      </c>
      <c r="Q31" s="88">
        <f>O31/'סכום נכסי הקרן'!$C$42</f>
        <v>3.0429840402104386E-5</v>
      </c>
    </row>
    <row r="32" spans="1:52" s="140" customFormat="1">
      <c r="A32" s="147"/>
      <c r="B32" s="86" t="s">
        <v>1069</v>
      </c>
      <c r="C32" s="93" t="s">
        <v>1020</v>
      </c>
      <c r="D32" s="80">
        <v>14760843</v>
      </c>
      <c r="E32" s="80"/>
      <c r="F32" s="80" t="s">
        <v>1021</v>
      </c>
      <c r="G32" s="110">
        <v>40742</v>
      </c>
      <c r="H32" s="80" t="s">
        <v>1018</v>
      </c>
      <c r="I32" s="87">
        <v>5.72</v>
      </c>
      <c r="J32" s="93" t="s">
        <v>170</v>
      </c>
      <c r="K32" s="94">
        <v>4.4999999999999998E-2</v>
      </c>
      <c r="L32" s="94">
        <v>7.4000000000000012E-3</v>
      </c>
      <c r="M32" s="87">
        <v>42380.93</v>
      </c>
      <c r="N32" s="89">
        <v>126.41</v>
      </c>
      <c r="O32" s="87">
        <v>53.573740000000001</v>
      </c>
      <c r="P32" s="88">
        <v>1.1703488097003978E-2</v>
      </c>
      <c r="Q32" s="88">
        <f>O32/'סכום נכסי הקרן'!$C$42</f>
        <v>4.2640729178275682E-4</v>
      </c>
    </row>
    <row r="33" spans="1:17" s="140" customFormat="1">
      <c r="A33" s="147"/>
      <c r="B33" s="86" t="s">
        <v>1070</v>
      </c>
      <c r="C33" s="93" t="s">
        <v>1022</v>
      </c>
      <c r="D33" s="80">
        <v>472710</v>
      </c>
      <c r="E33" s="80"/>
      <c r="F33" s="80" t="s">
        <v>1023</v>
      </c>
      <c r="G33" s="110">
        <v>42901</v>
      </c>
      <c r="H33" s="80" t="s">
        <v>1018</v>
      </c>
      <c r="I33" s="87">
        <v>3.81</v>
      </c>
      <c r="J33" s="93" t="s">
        <v>170</v>
      </c>
      <c r="K33" s="94">
        <v>0.04</v>
      </c>
      <c r="L33" s="94">
        <v>2.46E-2</v>
      </c>
      <c r="M33" s="87">
        <v>174781</v>
      </c>
      <c r="N33" s="89">
        <v>107.21</v>
      </c>
      <c r="O33" s="87">
        <v>187.3827</v>
      </c>
      <c r="P33" s="88">
        <v>4.0934816181107891E-2</v>
      </c>
      <c r="Q33" s="88">
        <f>O33/'סכום נכסי הקרן'!$C$42</f>
        <v>1.4914275097079426E-3</v>
      </c>
    </row>
    <row r="34" spans="1:17" s="140" customFormat="1">
      <c r="A34" s="147"/>
      <c r="B34" s="86" t="s">
        <v>1071</v>
      </c>
      <c r="C34" s="93" t="s">
        <v>1022</v>
      </c>
      <c r="D34" s="80">
        <v>454099</v>
      </c>
      <c r="E34" s="80"/>
      <c r="F34" s="80" t="s">
        <v>1023</v>
      </c>
      <c r="G34" s="110">
        <v>42719</v>
      </c>
      <c r="H34" s="80" t="s">
        <v>1018</v>
      </c>
      <c r="I34" s="87">
        <v>3.79</v>
      </c>
      <c r="J34" s="93" t="s">
        <v>170</v>
      </c>
      <c r="K34" s="94">
        <v>4.1500000000000002E-2</v>
      </c>
      <c r="L34" s="94">
        <v>2.1600000000000001E-2</v>
      </c>
      <c r="M34" s="87">
        <v>233260</v>
      </c>
      <c r="N34" s="89">
        <v>109</v>
      </c>
      <c r="O34" s="87">
        <v>254.25341</v>
      </c>
      <c r="P34" s="88">
        <v>5.5543102974660197E-2</v>
      </c>
      <c r="Q34" s="88">
        <f>O34/'סכום נכסי הקרן'!$C$42</f>
        <v>2.0236688344817985E-3</v>
      </c>
    </row>
    <row r="35" spans="1:17" s="140" customFormat="1">
      <c r="A35" s="147"/>
      <c r="B35" s="86" t="s">
        <v>1072</v>
      </c>
      <c r="C35" s="93" t="s">
        <v>1020</v>
      </c>
      <c r="D35" s="80">
        <v>90145563</v>
      </c>
      <c r="E35" s="80"/>
      <c r="F35" s="80" t="s">
        <v>432</v>
      </c>
      <c r="G35" s="110">
        <v>42122</v>
      </c>
      <c r="H35" s="80" t="s">
        <v>166</v>
      </c>
      <c r="I35" s="87">
        <v>6.42</v>
      </c>
      <c r="J35" s="93" t="s">
        <v>170</v>
      </c>
      <c r="K35" s="94">
        <v>2.4799999999999999E-2</v>
      </c>
      <c r="L35" s="94">
        <v>1.7300000000000003E-2</v>
      </c>
      <c r="M35" s="87">
        <v>244847.7</v>
      </c>
      <c r="N35" s="89">
        <v>105.06</v>
      </c>
      <c r="O35" s="87">
        <v>257.23698999999999</v>
      </c>
      <c r="P35" s="88">
        <v>5.619488298883242E-2</v>
      </c>
      <c r="Q35" s="88">
        <f>O35/'סכום נכסי הקרן'!$C$42</f>
        <v>2.0474159215363367E-3</v>
      </c>
    </row>
    <row r="36" spans="1:17" s="140" customFormat="1">
      <c r="A36" s="147"/>
      <c r="B36" s="86" t="s">
        <v>1073</v>
      </c>
      <c r="C36" s="93" t="s">
        <v>1020</v>
      </c>
      <c r="D36" s="80">
        <v>455954</v>
      </c>
      <c r="E36" s="80"/>
      <c r="F36" s="80" t="s">
        <v>1023</v>
      </c>
      <c r="G36" s="110">
        <v>42732</v>
      </c>
      <c r="H36" s="80" t="s">
        <v>1018</v>
      </c>
      <c r="I36" s="87">
        <v>4.37</v>
      </c>
      <c r="J36" s="93" t="s">
        <v>170</v>
      </c>
      <c r="K36" s="94">
        <v>2.1613000000000004E-2</v>
      </c>
      <c r="L36" s="94">
        <v>1.18E-2</v>
      </c>
      <c r="M36" s="87">
        <v>88636.46</v>
      </c>
      <c r="N36" s="89">
        <v>104.37</v>
      </c>
      <c r="O36" s="87">
        <v>92.50988000000001</v>
      </c>
      <c r="P36" s="88">
        <v>2.0209309251795121E-2</v>
      </c>
      <c r="Q36" s="88">
        <f>O36/'סכום נכסי הקרן'!$C$42</f>
        <v>7.3631012869267338E-4</v>
      </c>
    </row>
    <row r="37" spans="1:17" s="140" customFormat="1">
      <c r="A37" s="147"/>
      <c r="B37" s="86" t="s">
        <v>1074</v>
      </c>
      <c r="C37" s="93" t="s">
        <v>1020</v>
      </c>
      <c r="D37" s="80">
        <v>90145980</v>
      </c>
      <c r="E37" s="80"/>
      <c r="F37" s="80" t="s">
        <v>1023</v>
      </c>
      <c r="G37" s="110">
        <v>42242</v>
      </c>
      <c r="H37" s="80" t="s">
        <v>1018</v>
      </c>
      <c r="I37" s="87">
        <v>5.64</v>
      </c>
      <c r="J37" s="93" t="s">
        <v>170</v>
      </c>
      <c r="K37" s="94">
        <v>2.3599999999999999E-2</v>
      </c>
      <c r="L37" s="94">
        <v>1.03E-2</v>
      </c>
      <c r="M37" s="87">
        <v>163430.64000000001</v>
      </c>
      <c r="N37" s="89">
        <v>108.28</v>
      </c>
      <c r="O37" s="87">
        <v>176.96270000000001</v>
      </c>
      <c r="P37" s="88">
        <v>3.8658507938099634E-2</v>
      </c>
      <c r="Q37" s="88">
        <f>O37/'סכום נכסי הקרן'!$C$42</f>
        <v>1.4084920271305395E-3</v>
      </c>
    </row>
    <row r="38" spans="1:17" s="140" customFormat="1">
      <c r="A38" s="147"/>
      <c r="B38" s="86" t="s">
        <v>1075</v>
      </c>
      <c r="C38" s="93" t="s">
        <v>1020</v>
      </c>
      <c r="D38" s="80">
        <v>90143221</v>
      </c>
      <c r="E38" s="80"/>
      <c r="F38" s="80" t="s">
        <v>432</v>
      </c>
      <c r="G38" s="110">
        <v>42516</v>
      </c>
      <c r="H38" s="80" t="s">
        <v>294</v>
      </c>
      <c r="I38" s="87">
        <v>5.92</v>
      </c>
      <c r="J38" s="93" t="s">
        <v>170</v>
      </c>
      <c r="K38" s="94">
        <v>2.3269999999999999E-2</v>
      </c>
      <c r="L38" s="94">
        <v>1.46E-2</v>
      </c>
      <c r="M38" s="87">
        <v>148310.92000000001</v>
      </c>
      <c r="N38" s="89">
        <v>105.73</v>
      </c>
      <c r="O38" s="87">
        <v>156.80914000000001</v>
      </c>
      <c r="P38" s="88">
        <v>3.4255848172844203E-2</v>
      </c>
      <c r="Q38" s="88">
        <f>O38/'סכום נכסי הקרן'!$C$42</f>
        <v>1.2480846159738553E-3</v>
      </c>
    </row>
    <row r="39" spans="1:17" s="140" customFormat="1">
      <c r="A39" s="147"/>
      <c r="B39" s="86" t="s">
        <v>1076</v>
      </c>
      <c r="C39" s="93" t="s">
        <v>1020</v>
      </c>
      <c r="D39" s="80">
        <v>95350502</v>
      </c>
      <c r="E39" s="80"/>
      <c r="F39" s="80" t="s">
        <v>432</v>
      </c>
      <c r="G39" s="110">
        <v>41767</v>
      </c>
      <c r="H39" s="80" t="s">
        <v>166</v>
      </c>
      <c r="I39" s="87">
        <v>6.99</v>
      </c>
      <c r="J39" s="93" t="s">
        <v>170</v>
      </c>
      <c r="K39" s="94">
        <v>5.3499999999999999E-2</v>
      </c>
      <c r="L39" s="94">
        <v>1.9100000000000002E-2</v>
      </c>
      <c r="M39" s="87">
        <v>719.67</v>
      </c>
      <c r="N39" s="89">
        <v>125.65</v>
      </c>
      <c r="O39" s="87">
        <v>0.90425999999999995</v>
      </c>
      <c r="P39" s="88">
        <v>1.9754073817875728E-4</v>
      </c>
      <c r="Q39" s="88">
        <f>O39/'סכום נכסי הקרן'!$C$42</f>
        <v>7.1972398728831641E-6</v>
      </c>
    </row>
    <row r="40" spans="1:17" s="140" customFormat="1">
      <c r="A40" s="147"/>
      <c r="B40" s="86" t="s">
        <v>1076</v>
      </c>
      <c r="C40" s="93" t="s">
        <v>1020</v>
      </c>
      <c r="D40" s="80">
        <v>95350101</v>
      </c>
      <c r="E40" s="80"/>
      <c r="F40" s="80" t="s">
        <v>432</v>
      </c>
      <c r="G40" s="110">
        <v>41269</v>
      </c>
      <c r="H40" s="80" t="s">
        <v>166</v>
      </c>
      <c r="I40" s="87">
        <v>7.1199999999999992</v>
      </c>
      <c r="J40" s="93" t="s">
        <v>170</v>
      </c>
      <c r="K40" s="94">
        <v>5.3499999999999999E-2</v>
      </c>
      <c r="L40" s="94">
        <v>1.1899999999999999E-2</v>
      </c>
      <c r="M40" s="87">
        <v>3574.27</v>
      </c>
      <c r="N40" s="89">
        <v>132.80000000000001</v>
      </c>
      <c r="O40" s="87">
        <v>4.7466299999999997</v>
      </c>
      <c r="P40" s="88">
        <v>1.0369283105096262E-3</v>
      </c>
      <c r="Q40" s="88">
        <f>O40/'סכום נכסי הקרן'!$C$42</f>
        <v>3.777965927700375E-5</v>
      </c>
    </row>
    <row r="41" spans="1:17" s="140" customFormat="1">
      <c r="A41" s="147"/>
      <c r="B41" s="86" t="s">
        <v>1076</v>
      </c>
      <c r="C41" s="93" t="s">
        <v>1020</v>
      </c>
      <c r="D41" s="80">
        <v>95350102</v>
      </c>
      <c r="E41" s="80"/>
      <c r="F41" s="80" t="s">
        <v>432</v>
      </c>
      <c r="G41" s="110">
        <v>41767</v>
      </c>
      <c r="H41" s="80" t="s">
        <v>166</v>
      </c>
      <c r="I41" s="87">
        <v>6.99</v>
      </c>
      <c r="J41" s="93" t="s">
        <v>170</v>
      </c>
      <c r="K41" s="94">
        <v>5.3499999999999999E-2</v>
      </c>
      <c r="L41" s="94">
        <v>1.9099999999999999E-2</v>
      </c>
      <c r="M41" s="87">
        <v>563.20000000000005</v>
      </c>
      <c r="N41" s="89">
        <v>125.65</v>
      </c>
      <c r="O41" s="87">
        <v>0.70766999999999991</v>
      </c>
      <c r="P41" s="88">
        <v>1.545945349644584E-4</v>
      </c>
      <c r="Q41" s="88">
        <f>O41/'סכום נכסי הקרן'!$C$42</f>
        <v>5.6325290744290672E-6</v>
      </c>
    </row>
    <row r="42" spans="1:17" s="140" customFormat="1">
      <c r="A42" s="147"/>
      <c r="B42" s="86" t="s">
        <v>1076</v>
      </c>
      <c r="C42" s="93" t="s">
        <v>1020</v>
      </c>
      <c r="D42" s="80">
        <v>95350202</v>
      </c>
      <c r="E42" s="80"/>
      <c r="F42" s="80" t="s">
        <v>432</v>
      </c>
      <c r="G42" s="110">
        <v>41767</v>
      </c>
      <c r="H42" s="80" t="s">
        <v>166</v>
      </c>
      <c r="I42" s="87">
        <v>6.99</v>
      </c>
      <c r="J42" s="93" t="s">
        <v>170</v>
      </c>
      <c r="K42" s="94">
        <v>5.3499999999999999E-2</v>
      </c>
      <c r="L42" s="94">
        <v>1.9100000000000002E-2</v>
      </c>
      <c r="M42" s="87">
        <v>719.7</v>
      </c>
      <c r="N42" s="89">
        <v>125.65</v>
      </c>
      <c r="O42" s="87">
        <v>0.90429999999999999</v>
      </c>
      <c r="P42" s="88">
        <v>1.9754947640617765E-4</v>
      </c>
      <c r="Q42" s="88">
        <f>O42/'סכום נכסי הקרן'!$C$42</f>
        <v>7.1975582432577417E-6</v>
      </c>
    </row>
    <row r="43" spans="1:17" s="140" customFormat="1">
      <c r="A43" s="147"/>
      <c r="B43" s="86" t="s">
        <v>1076</v>
      </c>
      <c r="C43" s="93" t="s">
        <v>1020</v>
      </c>
      <c r="D43" s="80">
        <v>95350201</v>
      </c>
      <c r="E43" s="80"/>
      <c r="F43" s="80" t="s">
        <v>432</v>
      </c>
      <c r="G43" s="110">
        <v>41269</v>
      </c>
      <c r="H43" s="80" t="s">
        <v>166</v>
      </c>
      <c r="I43" s="87">
        <v>7.1199999999999992</v>
      </c>
      <c r="J43" s="93" t="s">
        <v>170</v>
      </c>
      <c r="K43" s="94">
        <v>5.3499999999999999E-2</v>
      </c>
      <c r="L43" s="94">
        <v>1.1899999999999999E-2</v>
      </c>
      <c r="M43" s="87">
        <v>3797.82</v>
      </c>
      <c r="N43" s="89">
        <v>132.80000000000001</v>
      </c>
      <c r="O43" s="87">
        <v>5.0435100000000004</v>
      </c>
      <c r="P43" s="88">
        <v>1.1017834344236659E-3</v>
      </c>
      <c r="Q43" s="88">
        <f>O43/'סכום נכסי הקרן'!$C$42</f>
        <v>4.0142604197116949E-5</v>
      </c>
    </row>
    <row r="44" spans="1:17" s="140" customFormat="1">
      <c r="A44" s="147"/>
      <c r="B44" s="86" t="s">
        <v>1076</v>
      </c>
      <c r="C44" s="93" t="s">
        <v>1020</v>
      </c>
      <c r="D44" s="80">
        <v>95350301</v>
      </c>
      <c r="E44" s="80"/>
      <c r="F44" s="80" t="s">
        <v>432</v>
      </c>
      <c r="G44" s="110">
        <v>41281</v>
      </c>
      <c r="H44" s="80" t="s">
        <v>166</v>
      </c>
      <c r="I44" s="87">
        <v>7.1099999999999994</v>
      </c>
      <c r="J44" s="93" t="s">
        <v>170</v>
      </c>
      <c r="K44" s="94">
        <v>5.3499999999999999E-2</v>
      </c>
      <c r="L44" s="94">
        <v>1.21E-2</v>
      </c>
      <c r="M44" s="87">
        <v>4784.4799999999996</v>
      </c>
      <c r="N44" s="89">
        <v>132.66</v>
      </c>
      <c r="O44" s="87">
        <v>6.3470900000000006</v>
      </c>
      <c r="P44" s="88">
        <v>1.386557896940049E-3</v>
      </c>
      <c r="Q44" s="88">
        <f>O44/'סכום נכסי הקרן'!$C$42</f>
        <v>5.0518135519405932E-5</v>
      </c>
    </row>
    <row r="45" spans="1:17" s="140" customFormat="1">
      <c r="A45" s="147"/>
      <c r="B45" s="86" t="s">
        <v>1076</v>
      </c>
      <c r="C45" s="93" t="s">
        <v>1020</v>
      </c>
      <c r="D45" s="80">
        <v>95350302</v>
      </c>
      <c r="E45" s="80"/>
      <c r="F45" s="80" t="s">
        <v>432</v>
      </c>
      <c r="G45" s="110">
        <v>41767</v>
      </c>
      <c r="H45" s="80" t="s">
        <v>166</v>
      </c>
      <c r="I45" s="87">
        <v>6.9899999999999993</v>
      </c>
      <c r="J45" s="93" t="s">
        <v>170</v>
      </c>
      <c r="K45" s="94">
        <v>5.3499999999999999E-2</v>
      </c>
      <c r="L45" s="94">
        <v>1.9099999999999999E-2</v>
      </c>
      <c r="M45" s="87">
        <v>844.8</v>
      </c>
      <c r="N45" s="89">
        <v>125.65</v>
      </c>
      <c r="O45" s="87">
        <v>1.06149</v>
      </c>
      <c r="P45" s="88">
        <v>2.3188852561140499E-4</v>
      </c>
      <c r="Q45" s="88">
        <f>O45/'סכום נכסי הקרן'!$C$42</f>
        <v>8.4486742227531359E-6</v>
      </c>
    </row>
    <row r="46" spans="1:17" s="140" customFormat="1">
      <c r="A46" s="147"/>
      <c r="B46" s="86" t="s">
        <v>1076</v>
      </c>
      <c r="C46" s="93" t="s">
        <v>1020</v>
      </c>
      <c r="D46" s="80">
        <v>95350401</v>
      </c>
      <c r="E46" s="80"/>
      <c r="F46" s="80" t="s">
        <v>432</v>
      </c>
      <c r="G46" s="110">
        <v>41281</v>
      </c>
      <c r="H46" s="80" t="s">
        <v>166</v>
      </c>
      <c r="I46" s="87">
        <v>7.1099999999999994</v>
      </c>
      <c r="J46" s="93" t="s">
        <v>170</v>
      </c>
      <c r="K46" s="94">
        <v>5.3499999999999999E-2</v>
      </c>
      <c r="L46" s="94">
        <v>1.21E-2</v>
      </c>
      <c r="M46" s="87">
        <v>3446.45</v>
      </c>
      <c r="N46" s="89">
        <v>132.66</v>
      </c>
      <c r="O46" s="87">
        <v>4.5720600000000005</v>
      </c>
      <c r="P46" s="88">
        <v>9.9879250149024525E-4</v>
      </c>
      <c r="Q46" s="88">
        <f>O46/'סכום נכסי הקרן'!$C$42</f>
        <v>3.6390211369754499E-5</v>
      </c>
    </row>
    <row r="47" spans="1:17" s="140" customFormat="1">
      <c r="A47" s="147"/>
      <c r="B47" s="86" t="s">
        <v>1076</v>
      </c>
      <c r="C47" s="93" t="s">
        <v>1020</v>
      </c>
      <c r="D47" s="80">
        <v>95350402</v>
      </c>
      <c r="E47" s="80"/>
      <c r="F47" s="80" t="s">
        <v>432</v>
      </c>
      <c r="G47" s="110">
        <v>41767</v>
      </c>
      <c r="H47" s="80" t="s">
        <v>166</v>
      </c>
      <c r="I47" s="87">
        <v>6.9899999999999993</v>
      </c>
      <c r="J47" s="93" t="s">
        <v>170</v>
      </c>
      <c r="K47" s="94">
        <v>5.3499999999999999E-2</v>
      </c>
      <c r="L47" s="94">
        <v>1.9099999999999999E-2</v>
      </c>
      <c r="M47" s="87">
        <v>688.37</v>
      </c>
      <c r="N47" s="89">
        <v>125.65</v>
      </c>
      <c r="O47" s="87">
        <v>0.86494000000000004</v>
      </c>
      <c r="P47" s="88">
        <v>1.889510606245265E-4</v>
      </c>
      <c r="Q47" s="88">
        <f>O47/'סכום נכסי הקרן'!$C$42</f>
        <v>6.8842817946736166E-6</v>
      </c>
    </row>
    <row r="48" spans="1:17" s="140" customFormat="1">
      <c r="A48" s="147"/>
      <c r="B48" s="86" t="s">
        <v>1076</v>
      </c>
      <c r="C48" s="93" t="s">
        <v>1020</v>
      </c>
      <c r="D48" s="80">
        <v>95350501</v>
      </c>
      <c r="E48" s="80"/>
      <c r="F48" s="80" t="s">
        <v>432</v>
      </c>
      <c r="G48" s="110">
        <v>41281</v>
      </c>
      <c r="H48" s="80" t="s">
        <v>166</v>
      </c>
      <c r="I48" s="87">
        <v>7.1099999999999994</v>
      </c>
      <c r="J48" s="93" t="s">
        <v>170</v>
      </c>
      <c r="K48" s="94">
        <v>5.3499999999999999E-2</v>
      </c>
      <c r="L48" s="94">
        <v>1.21E-2</v>
      </c>
      <c r="M48" s="87">
        <v>4139.12</v>
      </c>
      <c r="N48" s="89">
        <v>132.66</v>
      </c>
      <c r="O48" s="87">
        <v>5.4909699999999999</v>
      </c>
      <c r="P48" s="88">
        <v>1.1995336154617155E-3</v>
      </c>
      <c r="Q48" s="88">
        <f>O48/'סכום נכסי הקרן'!$C$42</f>
        <v>4.3704054392326614E-5</v>
      </c>
    </row>
    <row r="49" spans="1:17" s="140" customFormat="1">
      <c r="A49" s="147"/>
      <c r="B49" s="86" t="s">
        <v>1077</v>
      </c>
      <c r="C49" s="93" t="s">
        <v>1022</v>
      </c>
      <c r="D49" s="80">
        <v>4069</v>
      </c>
      <c r="E49" s="80"/>
      <c r="F49" s="80" t="s">
        <v>498</v>
      </c>
      <c r="G49" s="110">
        <v>42052</v>
      </c>
      <c r="H49" s="80" t="s">
        <v>166</v>
      </c>
      <c r="I49" s="87">
        <v>6.0699999999999994</v>
      </c>
      <c r="J49" s="93" t="s">
        <v>170</v>
      </c>
      <c r="K49" s="94">
        <v>2.9779E-2</v>
      </c>
      <c r="L49" s="94">
        <v>1.2699999999999998E-2</v>
      </c>
      <c r="M49" s="87">
        <v>29265.040000000001</v>
      </c>
      <c r="N49" s="89">
        <v>112.24</v>
      </c>
      <c r="O49" s="87">
        <v>32.847079999999998</v>
      </c>
      <c r="P49" s="88">
        <v>7.1756313783830914E-3</v>
      </c>
      <c r="Q49" s="88">
        <f>O49/'סכום נכסי הקרן'!$C$42</f>
        <v>2.6143842908431546E-4</v>
      </c>
    </row>
    <row r="50" spans="1:17" s="140" customFormat="1">
      <c r="A50" s="147"/>
      <c r="B50" s="86" t="s">
        <v>1078</v>
      </c>
      <c r="C50" s="93" t="s">
        <v>1022</v>
      </c>
      <c r="D50" s="80">
        <v>2963</v>
      </c>
      <c r="E50" s="80"/>
      <c r="F50" s="80" t="s">
        <v>498</v>
      </c>
      <c r="G50" s="110">
        <v>41423</v>
      </c>
      <c r="H50" s="80" t="s">
        <v>166</v>
      </c>
      <c r="I50" s="87">
        <v>5.2</v>
      </c>
      <c r="J50" s="93" t="s">
        <v>170</v>
      </c>
      <c r="K50" s="94">
        <v>0.05</v>
      </c>
      <c r="L50" s="94">
        <v>1.2199999999999999E-2</v>
      </c>
      <c r="M50" s="87">
        <v>12043.8</v>
      </c>
      <c r="N50" s="89">
        <v>121.97</v>
      </c>
      <c r="O50" s="87">
        <v>14.689819999999999</v>
      </c>
      <c r="P50" s="88">
        <v>3.2090746981101367E-3</v>
      </c>
      <c r="Q50" s="88">
        <f>O50/'סכום נכסי הקרן'!$C$42</f>
        <v>1.1692008739685108E-4</v>
      </c>
    </row>
    <row r="51" spans="1:17" s="140" customFormat="1">
      <c r="A51" s="147"/>
      <c r="B51" s="86" t="s">
        <v>1078</v>
      </c>
      <c r="C51" s="93" t="s">
        <v>1022</v>
      </c>
      <c r="D51" s="80">
        <v>2968</v>
      </c>
      <c r="E51" s="80"/>
      <c r="F51" s="80" t="s">
        <v>498</v>
      </c>
      <c r="G51" s="110">
        <v>41423</v>
      </c>
      <c r="H51" s="80" t="s">
        <v>166</v>
      </c>
      <c r="I51" s="87">
        <v>5.1999999999999993</v>
      </c>
      <c r="J51" s="93" t="s">
        <v>170</v>
      </c>
      <c r="K51" s="94">
        <v>0.05</v>
      </c>
      <c r="L51" s="94">
        <v>1.2199999999999999E-2</v>
      </c>
      <c r="M51" s="87">
        <v>3873.52</v>
      </c>
      <c r="N51" s="89">
        <v>121.97</v>
      </c>
      <c r="O51" s="87">
        <v>4.7245400000000002</v>
      </c>
      <c r="P51" s="88">
        <v>1.032102624416723E-3</v>
      </c>
      <c r="Q51" s="88">
        <f>O51/'סכום נכסי הקרן'!$C$42</f>
        <v>3.7603839237643402E-5</v>
      </c>
    </row>
    <row r="52" spans="1:17" s="140" customFormat="1">
      <c r="A52" s="147"/>
      <c r="B52" s="86" t="s">
        <v>1078</v>
      </c>
      <c r="C52" s="93" t="s">
        <v>1022</v>
      </c>
      <c r="D52" s="80">
        <v>4605</v>
      </c>
      <c r="E52" s="80"/>
      <c r="F52" s="80" t="s">
        <v>498</v>
      </c>
      <c r="G52" s="110">
        <v>42352</v>
      </c>
      <c r="H52" s="80" t="s">
        <v>166</v>
      </c>
      <c r="I52" s="87">
        <v>7.19</v>
      </c>
      <c r="J52" s="93" t="s">
        <v>170</v>
      </c>
      <c r="K52" s="94">
        <v>0.05</v>
      </c>
      <c r="L52" s="94">
        <v>2.1000000000000001E-2</v>
      </c>
      <c r="M52" s="87">
        <v>11417.2</v>
      </c>
      <c r="N52" s="89">
        <v>123.19</v>
      </c>
      <c r="O52" s="87">
        <v>14.06484</v>
      </c>
      <c r="P52" s="88">
        <v>3.0725442637804532E-3</v>
      </c>
      <c r="Q52" s="88">
        <f>O52/'סכום נכסי הקרן'!$C$42</f>
        <v>1.1194570947926707E-4</v>
      </c>
    </row>
    <row r="53" spans="1:17" s="140" customFormat="1">
      <c r="A53" s="147"/>
      <c r="B53" s="86" t="s">
        <v>1078</v>
      </c>
      <c r="C53" s="93" t="s">
        <v>1022</v>
      </c>
      <c r="D53" s="80">
        <v>4606</v>
      </c>
      <c r="E53" s="80"/>
      <c r="F53" s="80" t="s">
        <v>498</v>
      </c>
      <c r="G53" s="110">
        <v>42352</v>
      </c>
      <c r="H53" s="80" t="s">
        <v>166</v>
      </c>
      <c r="I53" s="87">
        <v>9.2899999999999991</v>
      </c>
      <c r="J53" s="93" t="s">
        <v>170</v>
      </c>
      <c r="K53" s="94">
        <v>4.0999999999999995E-2</v>
      </c>
      <c r="L53" s="94">
        <v>2.1899999999999999E-2</v>
      </c>
      <c r="M53" s="87">
        <v>29513.21</v>
      </c>
      <c r="N53" s="89">
        <v>119.66</v>
      </c>
      <c r="O53" s="87">
        <v>35.315510000000003</v>
      </c>
      <c r="P53" s="88">
        <v>7.7148739461651355E-3</v>
      </c>
      <c r="Q53" s="88">
        <f>O53/'סכום נכסי הקרן'!$C$42</f>
        <v>2.8108530367726555E-4</v>
      </c>
    </row>
    <row r="54" spans="1:17" s="140" customFormat="1">
      <c r="A54" s="147"/>
      <c r="B54" s="86" t="s">
        <v>1078</v>
      </c>
      <c r="C54" s="93" t="s">
        <v>1022</v>
      </c>
      <c r="D54" s="80">
        <v>5150</v>
      </c>
      <c r="E54" s="80"/>
      <c r="F54" s="80" t="s">
        <v>498</v>
      </c>
      <c r="G54" s="110">
        <v>42631</v>
      </c>
      <c r="H54" s="80" t="s">
        <v>166</v>
      </c>
      <c r="I54" s="87">
        <v>9.11</v>
      </c>
      <c r="J54" s="93" t="s">
        <v>170</v>
      </c>
      <c r="K54" s="94">
        <v>4.0999999999999995E-2</v>
      </c>
      <c r="L54" s="94">
        <v>2.75E-2</v>
      </c>
      <c r="M54" s="87">
        <v>8758.0400000000009</v>
      </c>
      <c r="N54" s="89">
        <v>113.81</v>
      </c>
      <c r="O54" s="87">
        <v>9.96753</v>
      </c>
      <c r="P54" s="88">
        <v>2.1774635989858099E-3</v>
      </c>
      <c r="Q54" s="88">
        <f>O54/'סכום נכסי הקרן'!$C$42</f>
        <v>7.9334156492777663E-5</v>
      </c>
    </row>
    <row r="55" spans="1:17" s="140" customFormat="1">
      <c r="A55" s="147"/>
      <c r="B55" s="86" t="s">
        <v>1079</v>
      </c>
      <c r="C55" s="93" t="s">
        <v>1020</v>
      </c>
      <c r="D55" s="80">
        <v>90135664</v>
      </c>
      <c r="E55" s="80"/>
      <c r="F55" s="80" t="s">
        <v>1024</v>
      </c>
      <c r="G55" s="110">
        <v>42093</v>
      </c>
      <c r="H55" s="80" t="s">
        <v>1018</v>
      </c>
      <c r="I55" s="87">
        <v>2.02</v>
      </c>
      <c r="J55" s="93" t="s">
        <v>170</v>
      </c>
      <c r="K55" s="94">
        <v>4.4000000000000004E-2</v>
      </c>
      <c r="L55" s="94">
        <v>3.1800000000000002E-2</v>
      </c>
      <c r="M55" s="87">
        <v>4448.67</v>
      </c>
      <c r="N55" s="89">
        <v>102.6</v>
      </c>
      <c r="O55" s="87">
        <v>4.56433</v>
      </c>
      <c r="P55" s="88">
        <v>9.971038390412571E-4</v>
      </c>
      <c r="Q55" s="88">
        <f>O55/'סכום נכסי הקרן'!$C$42</f>
        <v>3.6328686294867421E-5</v>
      </c>
    </row>
    <row r="56" spans="1:17" s="140" customFormat="1">
      <c r="A56" s="147"/>
      <c r="B56" s="86" t="s">
        <v>1079</v>
      </c>
      <c r="C56" s="93" t="s">
        <v>1020</v>
      </c>
      <c r="D56" s="80">
        <v>90135667</v>
      </c>
      <c r="E56" s="80"/>
      <c r="F56" s="80" t="s">
        <v>1024</v>
      </c>
      <c r="G56" s="110">
        <v>42093</v>
      </c>
      <c r="H56" s="80" t="s">
        <v>1018</v>
      </c>
      <c r="I56" s="87">
        <v>2.14</v>
      </c>
      <c r="J56" s="93" t="s">
        <v>170</v>
      </c>
      <c r="K56" s="94">
        <v>4.4500000000000005E-2</v>
      </c>
      <c r="L56" s="94">
        <v>3.1099999999999996E-2</v>
      </c>
      <c r="M56" s="87">
        <v>2471.48</v>
      </c>
      <c r="N56" s="89">
        <v>102.97</v>
      </c>
      <c r="O56" s="87">
        <v>2.54488</v>
      </c>
      <c r="P56" s="88">
        <v>5.5594350493923857E-4</v>
      </c>
      <c r="Q56" s="88">
        <f>O56/'סכום נכסי הקרן'!$C$42</f>
        <v>2.0255359971361009E-5</v>
      </c>
    </row>
    <row r="57" spans="1:17" s="140" customFormat="1">
      <c r="A57" s="147"/>
      <c r="B57" s="86" t="s">
        <v>1079</v>
      </c>
      <c r="C57" s="93" t="s">
        <v>1020</v>
      </c>
      <c r="D57" s="80">
        <v>4985</v>
      </c>
      <c r="E57" s="80"/>
      <c r="F57" s="80" t="s">
        <v>1024</v>
      </c>
      <c r="G57" s="110">
        <v>42551</v>
      </c>
      <c r="H57" s="80" t="s">
        <v>1018</v>
      </c>
      <c r="I57" s="87">
        <v>2.1399999999999997</v>
      </c>
      <c r="J57" s="93" t="s">
        <v>170</v>
      </c>
      <c r="K57" s="94">
        <v>4.4500000000000005E-2</v>
      </c>
      <c r="L57" s="94">
        <v>3.1099999999999999E-2</v>
      </c>
      <c r="M57" s="87">
        <v>2829.56</v>
      </c>
      <c r="N57" s="89">
        <v>102.97</v>
      </c>
      <c r="O57" s="87">
        <v>2.9135900000000001</v>
      </c>
      <c r="P57" s="88">
        <v>6.3649030074342059E-4</v>
      </c>
      <c r="Q57" s="88">
        <f>O57/'סכום נכסי הקרן'!$C$42</f>
        <v>2.3190018491621503E-5</v>
      </c>
    </row>
    <row r="58" spans="1:17" s="140" customFormat="1">
      <c r="A58" s="147"/>
      <c r="B58" s="86" t="s">
        <v>1079</v>
      </c>
      <c r="C58" s="93" t="s">
        <v>1020</v>
      </c>
      <c r="D58" s="80">
        <v>4987</v>
      </c>
      <c r="E58" s="80"/>
      <c r="F58" s="80" t="s">
        <v>1024</v>
      </c>
      <c r="G58" s="110">
        <v>42551</v>
      </c>
      <c r="H58" s="80" t="s">
        <v>1018</v>
      </c>
      <c r="I58" s="87">
        <v>2.76</v>
      </c>
      <c r="J58" s="93" t="s">
        <v>170</v>
      </c>
      <c r="K58" s="94">
        <v>3.4000000000000002E-2</v>
      </c>
      <c r="L58" s="94">
        <v>2.0199999999999996E-2</v>
      </c>
      <c r="M58" s="87">
        <v>10947.51</v>
      </c>
      <c r="N58" s="89">
        <v>104.32</v>
      </c>
      <c r="O58" s="87">
        <v>11.420440000000001</v>
      </c>
      <c r="P58" s="88">
        <v>2.4948600490193166E-3</v>
      </c>
      <c r="Q58" s="88">
        <f>O58/'סכום נכסי הקרן'!$C$42</f>
        <v>9.0898244015957583E-5</v>
      </c>
    </row>
    <row r="59" spans="1:17" s="140" customFormat="1">
      <c r="A59" s="147"/>
      <c r="B59" s="86" t="s">
        <v>1079</v>
      </c>
      <c r="C59" s="93" t="s">
        <v>1020</v>
      </c>
      <c r="D59" s="80">
        <v>90135663</v>
      </c>
      <c r="E59" s="80"/>
      <c r="F59" s="80" t="s">
        <v>1024</v>
      </c>
      <c r="G59" s="110">
        <v>42093</v>
      </c>
      <c r="H59" s="80" t="s">
        <v>1018</v>
      </c>
      <c r="I59" s="87">
        <v>2.7600000000000002</v>
      </c>
      <c r="J59" s="93" t="s">
        <v>170</v>
      </c>
      <c r="K59" s="94">
        <v>3.4000000000000002E-2</v>
      </c>
      <c r="L59" s="94">
        <v>2.0199999999999996E-2</v>
      </c>
      <c r="M59" s="87">
        <v>9954.3700000000008</v>
      </c>
      <c r="N59" s="89">
        <v>104.32</v>
      </c>
      <c r="O59" s="87">
        <v>10.384409999999999</v>
      </c>
      <c r="P59" s="88">
        <v>2.2685334051609812E-3</v>
      </c>
      <c r="Q59" s="88">
        <f>O59/'סכום נכסי הקרן'!$C$42</f>
        <v>8.2652212536622925E-5</v>
      </c>
    </row>
    <row r="60" spans="1:17" s="140" customFormat="1">
      <c r="A60" s="147"/>
      <c r="B60" s="86" t="s">
        <v>1079</v>
      </c>
      <c r="C60" s="93" t="s">
        <v>1020</v>
      </c>
      <c r="D60" s="80">
        <v>90135666</v>
      </c>
      <c r="E60" s="80"/>
      <c r="F60" s="80" t="s">
        <v>1024</v>
      </c>
      <c r="G60" s="110">
        <v>42093</v>
      </c>
      <c r="H60" s="80" t="s">
        <v>1018</v>
      </c>
      <c r="I60" s="87">
        <v>2.02</v>
      </c>
      <c r="J60" s="93" t="s">
        <v>170</v>
      </c>
      <c r="K60" s="94">
        <v>4.4000000000000004E-2</v>
      </c>
      <c r="L60" s="94">
        <v>3.1800000000000002E-2</v>
      </c>
      <c r="M60" s="87">
        <v>1977.2</v>
      </c>
      <c r="N60" s="89">
        <v>102.6</v>
      </c>
      <c r="O60" s="87">
        <v>2.02861</v>
      </c>
      <c r="P60" s="88">
        <v>4.4316138818128504E-4</v>
      </c>
      <c r="Q60" s="88">
        <f>O60/'סכום נכסי הקרן'!$C$42</f>
        <v>1.6146233139284626E-5</v>
      </c>
    </row>
    <row r="61" spans="1:17" s="140" customFormat="1">
      <c r="A61" s="147"/>
      <c r="B61" s="86" t="s">
        <v>1079</v>
      </c>
      <c r="C61" s="93" t="s">
        <v>1020</v>
      </c>
      <c r="D61" s="80">
        <v>4983</v>
      </c>
      <c r="E61" s="80"/>
      <c r="F61" s="80" t="s">
        <v>1024</v>
      </c>
      <c r="G61" s="110">
        <v>42551</v>
      </c>
      <c r="H61" s="80" t="s">
        <v>1018</v>
      </c>
      <c r="I61" s="87">
        <v>2.02</v>
      </c>
      <c r="J61" s="93" t="s">
        <v>170</v>
      </c>
      <c r="K61" s="94">
        <v>4.4000000000000004E-2</v>
      </c>
      <c r="L61" s="94">
        <v>3.1800000000000002E-2</v>
      </c>
      <c r="M61" s="87">
        <v>2362.0700000000002</v>
      </c>
      <c r="N61" s="89">
        <v>102.6</v>
      </c>
      <c r="O61" s="87">
        <v>2.4234800000000001</v>
      </c>
      <c r="P61" s="88">
        <v>5.2942298471839373E-4</v>
      </c>
      <c r="Q61" s="88">
        <f>O61/'סכום נכסי הקרן'!$C$42</f>
        <v>1.9289105884518714E-5</v>
      </c>
    </row>
    <row r="62" spans="1:17" s="140" customFormat="1">
      <c r="A62" s="147"/>
      <c r="B62" s="86" t="s">
        <v>1079</v>
      </c>
      <c r="C62" s="93" t="s">
        <v>1020</v>
      </c>
      <c r="D62" s="80">
        <v>90135661</v>
      </c>
      <c r="E62" s="80"/>
      <c r="F62" s="80" t="s">
        <v>1024</v>
      </c>
      <c r="G62" s="110">
        <v>42093</v>
      </c>
      <c r="H62" s="80" t="s">
        <v>1018</v>
      </c>
      <c r="I62" s="87">
        <v>3.12</v>
      </c>
      <c r="J62" s="93" t="s">
        <v>170</v>
      </c>
      <c r="K62" s="94">
        <v>3.5000000000000003E-2</v>
      </c>
      <c r="L62" s="94">
        <v>2.1700000000000001E-2</v>
      </c>
      <c r="M62" s="87">
        <v>3707.22</v>
      </c>
      <c r="N62" s="89">
        <v>105.34</v>
      </c>
      <c r="O62" s="87">
        <v>3.9051799999999997</v>
      </c>
      <c r="P62" s="88">
        <v>8.5310877393771631E-4</v>
      </c>
      <c r="Q62" s="88">
        <f>O62/'סכום נכסי הקרן'!$C$42</f>
        <v>3.1082340484800691E-5</v>
      </c>
    </row>
    <row r="63" spans="1:17" s="140" customFormat="1">
      <c r="A63" s="147"/>
      <c r="B63" s="86" t="s">
        <v>1079</v>
      </c>
      <c r="C63" s="93" t="s">
        <v>1020</v>
      </c>
      <c r="D63" s="80">
        <v>4989</v>
      </c>
      <c r="E63" s="80"/>
      <c r="F63" s="80" t="s">
        <v>1024</v>
      </c>
      <c r="G63" s="110">
        <v>42551</v>
      </c>
      <c r="H63" s="80" t="s">
        <v>1018</v>
      </c>
      <c r="I63" s="87">
        <v>3.1199999999999997</v>
      </c>
      <c r="J63" s="93" t="s">
        <v>170</v>
      </c>
      <c r="K63" s="94">
        <v>3.5000000000000003E-2</v>
      </c>
      <c r="L63" s="94">
        <v>2.1700000000000001E-2</v>
      </c>
      <c r="M63" s="87">
        <v>3638.01</v>
      </c>
      <c r="N63" s="89">
        <v>105.34</v>
      </c>
      <c r="O63" s="87">
        <v>3.8322800000000004</v>
      </c>
      <c r="P63" s="88">
        <v>8.3718335446407899E-4</v>
      </c>
      <c r="Q63" s="88">
        <f>O63/'סכום נכסי הקרן'!$C$42</f>
        <v>3.050211047713345E-5</v>
      </c>
    </row>
    <row r="64" spans="1:17" s="140" customFormat="1">
      <c r="A64" s="147"/>
      <c r="B64" s="86" t="s">
        <v>1079</v>
      </c>
      <c r="C64" s="93" t="s">
        <v>1020</v>
      </c>
      <c r="D64" s="80">
        <v>4986</v>
      </c>
      <c r="E64" s="80"/>
      <c r="F64" s="80" t="s">
        <v>1024</v>
      </c>
      <c r="G64" s="110">
        <v>42551</v>
      </c>
      <c r="H64" s="80" t="s">
        <v>1018</v>
      </c>
      <c r="I64" s="87">
        <v>2.0200000000000005</v>
      </c>
      <c r="J64" s="93" t="s">
        <v>170</v>
      </c>
      <c r="K64" s="94">
        <v>4.4000000000000004E-2</v>
      </c>
      <c r="L64" s="94">
        <v>3.1800000000000002E-2</v>
      </c>
      <c r="M64" s="87">
        <v>5314.64</v>
      </c>
      <c r="N64" s="89">
        <v>102.6</v>
      </c>
      <c r="O64" s="87">
        <v>5.45282</v>
      </c>
      <c r="P64" s="88">
        <v>1.1911995310595308E-3</v>
      </c>
      <c r="Q64" s="88">
        <f>O64/'סכום נכסי הקרן'!$C$42</f>
        <v>4.340040864757346E-5</v>
      </c>
    </row>
    <row r="65" spans="1:17" s="140" customFormat="1">
      <c r="A65" s="147"/>
      <c r="B65" s="86" t="s">
        <v>1079</v>
      </c>
      <c r="C65" s="93" t="s">
        <v>1022</v>
      </c>
      <c r="D65" s="80">
        <v>507787</v>
      </c>
      <c r="E65" s="80"/>
      <c r="F65" s="80" t="s">
        <v>1024</v>
      </c>
      <c r="G65" s="110">
        <v>43184</v>
      </c>
      <c r="H65" s="80" t="s">
        <v>1018</v>
      </c>
      <c r="I65" s="87">
        <v>0.96999999999999986</v>
      </c>
      <c r="J65" s="93" t="s">
        <v>170</v>
      </c>
      <c r="K65" s="94">
        <v>0.03</v>
      </c>
      <c r="L65" s="94">
        <v>3.1899999999999998E-2</v>
      </c>
      <c r="M65" s="87">
        <v>21423.75</v>
      </c>
      <c r="N65" s="89">
        <v>99.91</v>
      </c>
      <c r="O65" s="87">
        <v>21.40447</v>
      </c>
      <c r="P65" s="88">
        <v>4.6759281668160317E-3</v>
      </c>
      <c r="Q65" s="88">
        <f>O65/'סכום נכסי הקרן'!$C$42</f>
        <v>1.703637282882484E-4</v>
      </c>
    </row>
    <row r="66" spans="1:17" s="140" customFormat="1">
      <c r="A66" s="147"/>
      <c r="B66" s="86" t="s">
        <v>1079</v>
      </c>
      <c r="C66" s="93" t="s">
        <v>1022</v>
      </c>
      <c r="D66" s="80">
        <v>469285</v>
      </c>
      <c r="E66" s="80"/>
      <c r="F66" s="80" t="s">
        <v>1024</v>
      </c>
      <c r="G66" s="110">
        <v>42871</v>
      </c>
      <c r="H66" s="80" t="s">
        <v>1018</v>
      </c>
      <c r="I66" s="87">
        <v>3.1100000000000003</v>
      </c>
      <c r="J66" s="93" t="s">
        <v>170</v>
      </c>
      <c r="K66" s="94">
        <v>4.7E-2</v>
      </c>
      <c r="L66" s="94">
        <v>4.1100000000000005E-2</v>
      </c>
      <c r="M66" s="87">
        <v>25710.98</v>
      </c>
      <c r="N66" s="89">
        <v>102.01</v>
      </c>
      <c r="O66" s="87">
        <v>26.22776</v>
      </c>
      <c r="P66" s="88">
        <v>5.7296032901768112E-3</v>
      </c>
      <c r="Q66" s="88">
        <f>O66/'סכום נכסי הקרן'!$C$42</f>
        <v>2.0875354438812968E-4</v>
      </c>
    </row>
    <row r="67" spans="1:17" s="140" customFormat="1">
      <c r="A67" s="147"/>
      <c r="B67" s="86" t="s">
        <v>1080</v>
      </c>
      <c r="C67" s="93" t="s">
        <v>1022</v>
      </c>
      <c r="D67" s="80">
        <v>4099</v>
      </c>
      <c r="E67" s="80"/>
      <c r="F67" s="80" t="s">
        <v>498</v>
      </c>
      <c r="G67" s="110">
        <v>42052</v>
      </c>
      <c r="H67" s="80" t="s">
        <v>166</v>
      </c>
      <c r="I67" s="87">
        <v>6.07</v>
      </c>
      <c r="J67" s="93" t="s">
        <v>170</v>
      </c>
      <c r="K67" s="94">
        <v>2.9779E-2</v>
      </c>
      <c r="L67" s="94">
        <v>1.2699999999999999E-2</v>
      </c>
      <c r="M67" s="87">
        <v>21409.82</v>
      </c>
      <c r="N67" s="89">
        <v>112.2</v>
      </c>
      <c r="O67" s="87">
        <v>24.021819999999998</v>
      </c>
      <c r="P67" s="88">
        <v>5.2477031552841382E-3</v>
      </c>
      <c r="Q67" s="88">
        <f>O67/'סכום נכסי הקרן'!$C$42</f>
        <v>1.9119589578574993E-4</v>
      </c>
    </row>
    <row r="68" spans="1:17" s="140" customFormat="1">
      <c r="A68" s="147"/>
      <c r="B68" s="86" t="s">
        <v>1080</v>
      </c>
      <c r="C68" s="93" t="s">
        <v>1022</v>
      </c>
      <c r="D68" s="80">
        <v>40999</v>
      </c>
      <c r="E68" s="80"/>
      <c r="F68" s="80" t="s">
        <v>498</v>
      </c>
      <c r="G68" s="110">
        <v>42054</v>
      </c>
      <c r="H68" s="80" t="s">
        <v>166</v>
      </c>
      <c r="I68" s="87">
        <v>6.0699999999999994</v>
      </c>
      <c r="J68" s="93" t="s">
        <v>170</v>
      </c>
      <c r="K68" s="94">
        <v>2.9779E-2</v>
      </c>
      <c r="L68" s="94">
        <v>1.2800000000000001E-2</v>
      </c>
      <c r="M68" s="87">
        <v>605.48</v>
      </c>
      <c r="N68" s="89">
        <v>112.16</v>
      </c>
      <c r="O68" s="87">
        <v>0.67910999999999999</v>
      </c>
      <c r="P68" s="88">
        <v>1.4835544058630908E-4</v>
      </c>
      <c r="Q68" s="88">
        <f>O68/'סכום נכסי הקרן'!$C$42</f>
        <v>5.4052126269808305E-6</v>
      </c>
    </row>
    <row r="69" spans="1:17" s="140" customFormat="1">
      <c r="A69" s="147"/>
      <c r="B69" s="86" t="s">
        <v>1069</v>
      </c>
      <c r="C69" s="93" t="s">
        <v>1022</v>
      </c>
      <c r="D69" s="80">
        <v>14760844</v>
      </c>
      <c r="E69" s="80"/>
      <c r="F69" s="80" t="s">
        <v>1024</v>
      </c>
      <c r="G69" s="110">
        <v>40742</v>
      </c>
      <c r="H69" s="80" t="s">
        <v>1018</v>
      </c>
      <c r="I69" s="87">
        <v>8.59</v>
      </c>
      <c r="J69" s="93" t="s">
        <v>170</v>
      </c>
      <c r="K69" s="94">
        <v>0.06</v>
      </c>
      <c r="L69" s="94">
        <v>1.26E-2</v>
      </c>
      <c r="M69" s="87">
        <v>39785.480000000003</v>
      </c>
      <c r="N69" s="89">
        <v>151.82</v>
      </c>
      <c r="O69" s="87">
        <v>60.40231</v>
      </c>
      <c r="P69" s="88">
        <v>1.3195228037403106E-2</v>
      </c>
      <c r="Q69" s="88">
        <f>O69/'סכום נכסי הקרן'!$C$42</f>
        <v>4.8075765150095047E-4</v>
      </c>
    </row>
    <row r="70" spans="1:17" s="140" customFormat="1">
      <c r="A70" s="147"/>
      <c r="B70" s="86" t="s">
        <v>1081</v>
      </c>
      <c r="C70" s="93" t="s">
        <v>1020</v>
      </c>
      <c r="D70" s="80">
        <v>90136004</v>
      </c>
      <c r="E70" s="80"/>
      <c r="F70" s="80" t="s">
        <v>1024</v>
      </c>
      <c r="G70" s="110">
        <v>42680</v>
      </c>
      <c r="H70" s="80" t="s">
        <v>1018</v>
      </c>
      <c r="I70" s="87">
        <v>4.4799999999999995</v>
      </c>
      <c r="J70" s="93" t="s">
        <v>170</v>
      </c>
      <c r="K70" s="94">
        <v>2.3E-2</v>
      </c>
      <c r="L70" s="94">
        <v>2.1099999999999994E-2</v>
      </c>
      <c r="M70" s="87">
        <v>14104.19</v>
      </c>
      <c r="N70" s="89">
        <v>101.47</v>
      </c>
      <c r="O70" s="87">
        <v>14.31152</v>
      </c>
      <c r="P70" s="88">
        <v>3.1264329122819194E-3</v>
      </c>
      <c r="Q70" s="88">
        <f>O70/'סכום נכסי הקרן'!$C$42</f>
        <v>1.1390909957928566E-4</v>
      </c>
    </row>
    <row r="71" spans="1:17" s="140" customFormat="1">
      <c r="A71" s="147"/>
      <c r="B71" s="86" t="s">
        <v>1082</v>
      </c>
      <c r="C71" s="93" t="s">
        <v>1022</v>
      </c>
      <c r="D71" s="80">
        <v>4100</v>
      </c>
      <c r="E71" s="80"/>
      <c r="F71" s="80" t="s">
        <v>498</v>
      </c>
      <c r="G71" s="110">
        <v>42052</v>
      </c>
      <c r="H71" s="80" t="s">
        <v>166</v>
      </c>
      <c r="I71" s="87">
        <v>6.05</v>
      </c>
      <c r="J71" s="93" t="s">
        <v>170</v>
      </c>
      <c r="K71" s="94">
        <v>2.9779E-2</v>
      </c>
      <c r="L71" s="94">
        <v>1.2699999999999999E-2</v>
      </c>
      <c r="M71" s="87">
        <v>24388.76</v>
      </c>
      <c r="N71" s="89">
        <v>112.19</v>
      </c>
      <c r="O71" s="87">
        <v>27.361750000000001</v>
      </c>
      <c r="P71" s="88">
        <v>5.9773298529876501E-3</v>
      </c>
      <c r="Q71" s="88">
        <f>O71/'סכום נכסי הקרן'!$C$42</f>
        <v>2.1777926491480429E-4</v>
      </c>
    </row>
    <row r="72" spans="1:17" s="140" customFormat="1">
      <c r="A72" s="147"/>
      <c r="B72" s="86" t="s">
        <v>1083</v>
      </c>
      <c r="C72" s="93" t="s">
        <v>1022</v>
      </c>
      <c r="D72" s="80">
        <v>482154</v>
      </c>
      <c r="E72" s="80"/>
      <c r="F72" s="80" t="s">
        <v>1024</v>
      </c>
      <c r="G72" s="110">
        <v>42978</v>
      </c>
      <c r="H72" s="80" t="s">
        <v>1018</v>
      </c>
      <c r="I72" s="87">
        <v>3.75</v>
      </c>
      <c r="J72" s="93" t="s">
        <v>170</v>
      </c>
      <c r="K72" s="94">
        <v>2.3E-2</v>
      </c>
      <c r="L72" s="94">
        <v>1.9299999999999998E-2</v>
      </c>
      <c r="M72" s="87">
        <v>12309.08</v>
      </c>
      <c r="N72" s="89">
        <v>101.6</v>
      </c>
      <c r="O72" s="87">
        <v>12.506030000000001</v>
      </c>
      <c r="P72" s="88">
        <v>2.7320133566514984E-3</v>
      </c>
      <c r="Q72" s="88">
        <f>O72/'סכום נכסי הקרן'!$C$42</f>
        <v>9.953873638939359E-5</v>
      </c>
    </row>
    <row r="73" spans="1:17" s="140" customFormat="1">
      <c r="A73" s="147"/>
      <c r="B73" s="86" t="s">
        <v>1083</v>
      </c>
      <c r="C73" s="93" t="s">
        <v>1022</v>
      </c>
      <c r="D73" s="80">
        <v>482153</v>
      </c>
      <c r="E73" s="80"/>
      <c r="F73" s="80" t="s">
        <v>1024</v>
      </c>
      <c r="G73" s="110">
        <v>42978</v>
      </c>
      <c r="H73" s="80" t="s">
        <v>1018</v>
      </c>
      <c r="I73" s="87">
        <v>3.6999999999999993</v>
      </c>
      <c r="J73" s="93" t="s">
        <v>170</v>
      </c>
      <c r="K73" s="94">
        <v>2.76E-2</v>
      </c>
      <c r="L73" s="94">
        <v>2.7699999999999999E-2</v>
      </c>
      <c r="M73" s="87">
        <v>28721.19</v>
      </c>
      <c r="N73" s="89">
        <v>100.26</v>
      </c>
      <c r="O73" s="87">
        <v>28.795860000000001</v>
      </c>
      <c r="P73" s="88">
        <v>6.2906193361335792E-3</v>
      </c>
      <c r="Q73" s="88">
        <f>O73/'סכום נכסי הקרן'!$C$42</f>
        <v>2.2919371836193286E-4</v>
      </c>
    </row>
    <row r="74" spans="1:17" s="140" customFormat="1">
      <c r="A74" s="147"/>
      <c r="B74" s="86" t="s">
        <v>1084</v>
      </c>
      <c r="C74" s="93" t="s">
        <v>1020</v>
      </c>
      <c r="D74" s="80">
        <v>90839511</v>
      </c>
      <c r="E74" s="80"/>
      <c r="F74" s="80" t="s">
        <v>498</v>
      </c>
      <c r="G74" s="110">
        <v>41816</v>
      </c>
      <c r="H74" s="80" t="s">
        <v>166</v>
      </c>
      <c r="I74" s="87">
        <v>8.5</v>
      </c>
      <c r="J74" s="93" t="s">
        <v>170</v>
      </c>
      <c r="K74" s="94">
        <v>4.4999999999999998E-2</v>
      </c>
      <c r="L74" s="94">
        <v>1.84E-2</v>
      </c>
      <c r="M74" s="87">
        <v>5023.8900000000003</v>
      </c>
      <c r="N74" s="89">
        <v>122.99</v>
      </c>
      <c r="O74" s="87">
        <v>6.17889</v>
      </c>
      <c r="P74" s="88">
        <v>1.3498136506373626E-3</v>
      </c>
      <c r="Q74" s="88">
        <f>O74/'סכום נכסי הקרן'!$C$42</f>
        <v>4.9179388094308112E-5</v>
      </c>
    </row>
    <row r="75" spans="1:17" s="140" customFormat="1">
      <c r="A75" s="147"/>
      <c r="B75" s="86" t="s">
        <v>1084</v>
      </c>
      <c r="C75" s="93" t="s">
        <v>1020</v>
      </c>
      <c r="D75" s="80">
        <v>90839541</v>
      </c>
      <c r="E75" s="80"/>
      <c r="F75" s="80" t="s">
        <v>498</v>
      </c>
      <c r="G75" s="110">
        <v>42625</v>
      </c>
      <c r="H75" s="80" t="s">
        <v>166</v>
      </c>
      <c r="I75" s="87">
        <v>8.24</v>
      </c>
      <c r="J75" s="93" t="s">
        <v>170</v>
      </c>
      <c r="K75" s="94">
        <v>4.4999999999999998E-2</v>
      </c>
      <c r="L75" s="94">
        <v>3.04E-2</v>
      </c>
      <c r="M75" s="87">
        <v>1398.95</v>
      </c>
      <c r="N75" s="89">
        <v>112.8</v>
      </c>
      <c r="O75" s="87">
        <v>1.57802</v>
      </c>
      <c r="P75" s="88">
        <v>3.4472744084759093E-4</v>
      </c>
      <c r="Q75" s="88">
        <f>O75/'סכום נכסי הקרן'!$C$42</f>
        <v>1.2559870462264271E-5</v>
      </c>
    </row>
    <row r="76" spans="1:17" s="140" customFormat="1">
      <c r="A76" s="147"/>
      <c r="B76" s="86" t="s">
        <v>1084</v>
      </c>
      <c r="C76" s="93" t="s">
        <v>1020</v>
      </c>
      <c r="D76" s="80">
        <v>90839542</v>
      </c>
      <c r="E76" s="80"/>
      <c r="F76" s="80" t="s">
        <v>498</v>
      </c>
      <c r="G76" s="110">
        <v>42716</v>
      </c>
      <c r="H76" s="80" t="s">
        <v>166</v>
      </c>
      <c r="I76" s="87">
        <v>8.2999999999999989</v>
      </c>
      <c r="J76" s="93" t="s">
        <v>170</v>
      </c>
      <c r="K76" s="94">
        <v>4.4999999999999998E-2</v>
      </c>
      <c r="L76" s="94">
        <v>2.7800000000000002E-2</v>
      </c>
      <c r="M76" s="87">
        <v>1058.3699999999999</v>
      </c>
      <c r="N76" s="89">
        <v>115.15</v>
      </c>
      <c r="O76" s="87">
        <v>1.21871</v>
      </c>
      <c r="P76" s="88">
        <v>2.6623412848719757E-4</v>
      </c>
      <c r="Q76" s="88">
        <f>O76/'סכום נכסי הקרן'!$C$42</f>
        <v>9.7000289800294615E-6</v>
      </c>
    </row>
    <row r="77" spans="1:17" s="140" customFormat="1">
      <c r="A77" s="147"/>
      <c r="B77" s="86" t="s">
        <v>1084</v>
      </c>
      <c r="C77" s="93" t="s">
        <v>1020</v>
      </c>
      <c r="D77" s="80">
        <v>90839544</v>
      </c>
      <c r="E77" s="80"/>
      <c r="F77" s="80" t="s">
        <v>498</v>
      </c>
      <c r="G77" s="110">
        <v>42803</v>
      </c>
      <c r="H77" s="80" t="s">
        <v>166</v>
      </c>
      <c r="I77" s="87">
        <v>8.18</v>
      </c>
      <c r="J77" s="93" t="s">
        <v>170</v>
      </c>
      <c r="K77" s="94">
        <v>4.4999999999999998E-2</v>
      </c>
      <c r="L77" s="94">
        <v>3.3300000000000003E-2</v>
      </c>
      <c r="M77" s="87">
        <v>6782.91</v>
      </c>
      <c r="N77" s="89">
        <v>110.41</v>
      </c>
      <c r="O77" s="87">
        <v>7.4890100000000004</v>
      </c>
      <c r="P77" s="88">
        <v>1.6360168133369773E-3</v>
      </c>
      <c r="Q77" s="88">
        <f>O77/'סכום נכסי הקרן'!$C$42</f>
        <v>5.9606972972840498E-5</v>
      </c>
    </row>
    <row r="78" spans="1:17" s="140" customFormat="1">
      <c r="A78" s="147"/>
      <c r="B78" s="86" t="s">
        <v>1084</v>
      </c>
      <c r="C78" s="93" t="s">
        <v>1020</v>
      </c>
      <c r="D78" s="80">
        <v>90839545</v>
      </c>
      <c r="E78" s="80"/>
      <c r="F78" s="80" t="s">
        <v>498</v>
      </c>
      <c r="G78" s="110">
        <v>42898</v>
      </c>
      <c r="H78" s="80" t="s">
        <v>166</v>
      </c>
      <c r="I78" s="87">
        <v>8.07</v>
      </c>
      <c r="J78" s="93" t="s">
        <v>170</v>
      </c>
      <c r="K78" s="94">
        <v>4.4999999999999998E-2</v>
      </c>
      <c r="L78" s="94">
        <v>3.85E-2</v>
      </c>
      <c r="M78" s="87">
        <v>1275.69</v>
      </c>
      <c r="N78" s="89">
        <v>105.75</v>
      </c>
      <c r="O78" s="87">
        <v>1.34904</v>
      </c>
      <c r="P78" s="88">
        <v>2.947054579796416E-4</v>
      </c>
      <c r="Q78" s="88">
        <f>O78/'סכום נכסי הקרן'!$C$42</f>
        <v>1.0737359252996156E-5</v>
      </c>
    </row>
    <row r="79" spans="1:17" s="140" customFormat="1">
      <c r="A79" s="147"/>
      <c r="B79" s="86" t="s">
        <v>1084</v>
      </c>
      <c r="C79" s="93" t="s">
        <v>1020</v>
      </c>
      <c r="D79" s="80">
        <v>90839546</v>
      </c>
      <c r="E79" s="80"/>
      <c r="F79" s="80" t="s">
        <v>498</v>
      </c>
      <c r="G79" s="110">
        <v>42989</v>
      </c>
      <c r="H79" s="80" t="s">
        <v>166</v>
      </c>
      <c r="I79" s="87">
        <v>8.0299999999999994</v>
      </c>
      <c r="J79" s="93" t="s">
        <v>170</v>
      </c>
      <c r="K79" s="94">
        <v>4.4999999999999998E-2</v>
      </c>
      <c r="L79" s="94">
        <v>4.0500000000000001E-2</v>
      </c>
      <c r="M79" s="87">
        <v>1607.53</v>
      </c>
      <c r="N79" s="89">
        <v>104.26</v>
      </c>
      <c r="O79" s="87">
        <v>1.6760200000000001</v>
      </c>
      <c r="P79" s="88">
        <v>3.6613609802751507E-4</v>
      </c>
      <c r="Q79" s="88">
        <f>O79/'סכום נכסי הקרן'!$C$42</f>
        <v>1.3339877879978813E-5</v>
      </c>
    </row>
    <row r="80" spans="1:17" s="140" customFormat="1">
      <c r="A80" s="147"/>
      <c r="B80" s="86" t="s">
        <v>1084</v>
      </c>
      <c r="C80" s="93" t="s">
        <v>1020</v>
      </c>
      <c r="D80" s="80">
        <v>90839547</v>
      </c>
      <c r="E80" s="80"/>
      <c r="F80" s="80" t="s">
        <v>498</v>
      </c>
      <c r="G80" s="110">
        <v>43080</v>
      </c>
      <c r="H80" s="80" t="s">
        <v>166</v>
      </c>
      <c r="I80" s="87">
        <v>7.91</v>
      </c>
      <c r="J80" s="93" t="s">
        <v>170</v>
      </c>
      <c r="K80" s="94">
        <v>4.4999999999999998E-2</v>
      </c>
      <c r="L80" s="94">
        <v>4.5600000000000002E-2</v>
      </c>
      <c r="M80" s="87">
        <v>498.07</v>
      </c>
      <c r="N80" s="89">
        <v>100.15</v>
      </c>
      <c r="O80" s="87">
        <v>0.49881999999999999</v>
      </c>
      <c r="P80" s="88">
        <v>1.0897006504581393E-4</v>
      </c>
      <c r="Q80" s="88">
        <f>O80/'סכום נכסי הקרן'!$C$42</f>
        <v>3.9702377561670093E-6</v>
      </c>
    </row>
    <row r="81" spans="1:17" s="140" customFormat="1">
      <c r="A81" s="147"/>
      <c r="B81" s="86" t="s">
        <v>1084</v>
      </c>
      <c r="C81" s="93" t="s">
        <v>1020</v>
      </c>
      <c r="D81" s="80">
        <v>90839548</v>
      </c>
      <c r="E81" s="80"/>
      <c r="F81" s="80" t="s">
        <v>498</v>
      </c>
      <c r="G81" s="110">
        <v>43171</v>
      </c>
      <c r="H81" s="80" t="s">
        <v>166</v>
      </c>
      <c r="I81" s="87">
        <v>7.910000000000001</v>
      </c>
      <c r="J81" s="93" t="s">
        <v>170</v>
      </c>
      <c r="K81" s="94">
        <v>4.4999999999999998E-2</v>
      </c>
      <c r="L81" s="94">
        <v>4.6199999999999998E-2</v>
      </c>
      <c r="M81" s="87">
        <v>529.14</v>
      </c>
      <c r="N81" s="89">
        <v>99.81</v>
      </c>
      <c r="O81" s="87">
        <v>0.52813999999999994</v>
      </c>
      <c r="P81" s="88">
        <v>1.1537518574495041E-4</v>
      </c>
      <c r="Q81" s="88">
        <f>O81/'סכום נכסי הקרן'!$C$42</f>
        <v>4.2036032407322165E-6</v>
      </c>
    </row>
    <row r="82" spans="1:17" s="140" customFormat="1">
      <c r="A82" s="147"/>
      <c r="B82" s="86" t="s">
        <v>1084</v>
      </c>
      <c r="C82" s="93" t="s">
        <v>1020</v>
      </c>
      <c r="D82" s="80">
        <v>90839512</v>
      </c>
      <c r="E82" s="80"/>
      <c r="F82" s="80" t="s">
        <v>498</v>
      </c>
      <c r="G82" s="110">
        <v>41893</v>
      </c>
      <c r="H82" s="80" t="s">
        <v>166</v>
      </c>
      <c r="I82" s="87">
        <v>8.49</v>
      </c>
      <c r="J82" s="93" t="s">
        <v>170</v>
      </c>
      <c r="K82" s="94">
        <v>4.4999999999999998E-2</v>
      </c>
      <c r="L82" s="94">
        <v>1.9099999999999999E-2</v>
      </c>
      <c r="M82" s="87">
        <v>985.65</v>
      </c>
      <c r="N82" s="89">
        <v>123.67</v>
      </c>
      <c r="O82" s="87">
        <v>1.21895</v>
      </c>
      <c r="P82" s="88">
        <v>2.6628655785171986E-4</v>
      </c>
      <c r="Q82" s="88">
        <f>O82/'סכום נכסי הקרן'!$C$42</f>
        <v>9.7019392022769255E-6</v>
      </c>
    </row>
    <row r="83" spans="1:17" s="140" customFormat="1">
      <c r="A83" s="147"/>
      <c r="B83" s="86" t="s">
        <v>1085</v>
      </c>
      <c r="C83" s="93" t="s">
        <v>1020</v>
      </c>
      <c r="D83" s="80">
        <v>90839513</v>
      </c>
      <c r="E83" s="80"/>
      <c r="F83" s="80" t="s">
        <v>498</v>
      </c>
      <c r="G83" s="110">
        <v>42151</v>
      </c>
      <c r="H83" s="80" t="s">
        <v>166</v>
      </c>
      <c r="I83" s="87">
        <v>8.4600000000000009</v>
      </c>
      <c r="J83" s="93" t="s">
        <v>170</v>
      </c>
      <c r="K83" s="94">
        <v>4.4999999999999998E-2</v>
      </c>
      <c r="L83" s="94">
        <v>2.06E-2</v>
      </c>
      <c r="M83" s="87">
        <v>3609.56</v>
      </c>
      <c r="N83" s="89">
        <v>122.15</v>
      </c>
      <c r="O83" s="87">
        <v>4.4090699999999998</v>
      </c>
      <c r="P83" s="88">
        <v>9.6318640930906309E-4</v>
      </c>
      <c r="Q83" s="88">
        <f>O83/'סכום נכסי הקרן'!$C$42</f>
        <v>3.5092931685945382E-5</v>
      </c>
    </row>
    <row r="84" spans="1:17" s="140" customFormat="1">
      <c r="A84" s="147"/>
      <c r="B84" s="86" t="s">
        <v>1085</v>
      </c>
      <c r="C84" s="93" t="s">
        <v>1020</v>
      </c>
      <c r="D84" s="80">
        <v>90839515</v>
      </c>
      <c r="E84" s="80"/>
      <c r="F84" s="80" t="s">
        <v>498</v>
      </c>
      <c r="G84" s="110">
        <v>42166</v>
      </c>
      <c r="H84" s="80" t="s">
        <v>166</v>
      </c>
      <c r="I84" s="87">
        <v>8.4700000000000006</v>
      </c>
      <c r="J84" s="93" t="s">
        <v>170</v>
      </c>
      <c r="K84" s="94">
        <v>4.4999999999999998E-2</v>
      </c>
      <c r="L84" s="94">
        <v>1.9900000000000001E-2</v>
      </c>
      <c r="M84" s="87">
        <v>3396.2</v>
      </c>
      <c r="N84" s="89">
        <v>122.8</v>
      </c>
      <c r="O84" s="87">
        <v>4.1705299999999994</v>
      </c>
      <c r="P84" s="88">
        <v>9.110759900876435E-4</v>
      </c>
      <c r="Q84" s="88">
        <f>O84/'סכום נכסי הקרן'!$C$42</f>
        <v>3.3194329957153269E-5</v>
      </c>
    </row>
    <row r="85" spans="1:17" s="140" customFormat="1">
      <c r="A85" s="147"/>
      <c r="B85" s="86" t="s">
        <v>1085</v>
      </c>
      <c r="C85" s="93" t="s">
        <v>1020</v>
      </c>
      <c r="D85" s="80">
        <v>90839516</v>
      </c>
      <c r="E85" s="80"/>
      <c r="F85" s="80" t="s">
        <v>498</v>
      </c>
      <c r="G85" s="110">
        <v>42257</v>
      </c>
      <c r="H85" s="80" t="s">
        <v>166</v>
      </c>
      <c r="I85" s="87">
        <v>8.4700000000000006</v>
      </c>
      <c r="J85" s="93" t="s">
        <v>170</v>
      </c>
      <c r="K85" s="94">
        <v>4.4999999999999998E-2</v>
      </c>
      <c r="L85" s="94">
        <v>2.0099999999999996E-2</v>
      </c>
      <c r="M85" s="87">
        <v>1804.78</v>
      </c>
      <c r="N85" s="89">
        <v>122.59</v>
      </c>
      <c r="O85" s="87">
        <v>2.2124800000000002</v>
      </c>
      <c r="P85" s="88">
        <v>4.8332883507590403E-4</v>
      </c>
      <c r="Q85" s="88">
        <f>O85/'סכום נכסי הקרן'!$C$42</f>
        <v>1.7609702158623122E-5</v>
      </c>
    </row>
    <row r="86" spans="1:17" s="140" customFormat="1">
      <c r="A86" s="147"/>
      <c r="B86" s="86" t="s">
        <v>1084</v>
      </c>
      <c r="C86" s="93" t="s">
        <v>1020</v>
      </c>
      <c r="D86" s="80">
        <v>90839517</v>
      </c>
      <c r="E86" s="80"/>
      <c r="F86" s="80" t="s">
        <v>498</v>
      </c>
      <c r="G86" s="110">
        <v>42348</v>
      </c>
      <c r="H86" s="80" t="s">
        <v>166</v>
      </c>
      <c r="I86" s="87">
        <v>8.4600000000000009</v>
      </c>
      <c r="J86" s="93" t="s">
        <v>170</v>
      </c>
      <c r="K86" s="94">
        <v>4.4999999999999998E-2</v>
      </c>
      <c r="L86" s="94">
        <v>2.1000000000000001E-2</v>
      </c>
      <c r="M86" s="87">
        <v>3125.27</v>
      </c>
      <c r="N86" s="89">
        <v>121.72</v>
      </c>
      <c r="O86" s="87">
        <v>3.8040799999999999</v>
      </c>
      <c r="P86" s="88">
        <v>8.3102290413271298E-4</v>
      </c>
      <c r="Q86" s="88">
        <f>O86/'סכום נכסי הקרן'!$C$42</f>
        <v>3.0277659363056408E-5</v>
      </c>
    </row>
    <row r="87" spans="1:17" s="140" customFormat="1">
      <c r="A87" s="147"/>
      <c r="B87" s="86" t="s">
        <v>1084</v>
      </c>
      <c r="C87" s="93" t="s">
        <v>1020</v>
      </c>
      <c r="D87" s="80">
        <v>90839518</v>
      </c>
      <c r="E87" s="80"/>
      <c r="F87" s="80" t="s">
        <v>498</v>
      </c>
      <c r="G87" s="110">
        <v>42439</v>
      </c>
      <c r="H87" s="80" t="s">
        <v>166</v>
      </c>
      <c r="I87" s="87">
        <v>8.43</v>
      </c>
      <c r="J87" s="93" t="s">
        <v>170</v>
      </c>
      <c r="K87" s="94">
        <v>4.4999999999999998E-2</v>
      </c>
      <c r="L87" s="94">
        <v>2.1899999999999999E-2</v>
      </c>
      <c r="M87" s="87">
        <v>3711.84</v>
      </c>
      <c r="N87" s="89">
        <v>121.16</v>
      </c>
      <c r="O87" s="87">
        <v>4.4972599999999998</v>
      </c>
      <c r="P87" s="88">
        <v>9.824520162141396E-4</v>
      </c>
      <c r="Q87" s="88">
        <f>O87/'סכום נכסי הקרן'!$C$42</f>
        <v>3.5794858769294822E-5</v>
      </c>
    </row>
    <row r="88" spans="1:17" s="140" customFormat="1">
      <c r="A88" s="147"/>
      <c r="B88" s="86" t="s">
        <v>1084</v>
      </c>
      <c r="C88" s="93" t="s">
        <v>1020</v>
      </c>
      <c r="D88" s="80">
        <v>90839519</v>
      </c>
      <c r="E88" s="80"/>
      <c r="F88" s="80" t="s">
        <v>498</v>
      </c>
      <c r="G88" s="110">
        <v>42549</v>
      </c>
      <c r="H88" s="80" t="s">
        <v>166</v>
      </c>
      <c r="I88" s="87">
        <v>8.34</v>
      </c>
      <c r="J88" s="93" t="s">
        <v>170</v>
      </c>
      <c r="K88" s="94">
        <v>4.4999999999999998E-2</v>
      </c>
      <c r="L88" s="94">
        <v>2.63E-2</v>
      </c>
      <c r="M88" s="87">
        <v>2610.86</v>
      </c>
      <c r="N88" s="89">
        <v>116.7</v>
      </c>
      <c r="O88" s="87">
        <v>3.0468600000000001</v>
      </c>
      <c r="P88" s="88">
        <v>6.6560388995126228E-4</v>
      </c>
      <c r="Q88" s="88">
        <f>O88/'סכום נכסי הקרן'!$C$42</f>
        <v>2.4250748987119633E-5</v>
      </c>
    </row>
    <row r="89" spans="1:17" s="140" customFormat="1">
      <c r="A89" s="147"/>
      <c r="B89" s="86" t="s">
        <v>1084</v>
      </c>
      <c r="C89" s="93" t="s">
        <v>1020</v>
      </c>
      <c r="D89" s="80">
        <v>90839520</v>
      </c>
      <c r="E89" s="80"/>
      <c r="F89" s="80" t="s">
        <v>498</v>
      </c>
      <c r="G89" s="110">
        <v>42604</v>
      </c>
      <c r="H89" s="80" t="s">
        <v>166</v>
      </c>
      <c r="I89" s="87">
        <v>8.25</v>
      </c>
      <c r="J89" s="93" t="s">
        <v>170</v>
      </c>
      <c r="K89" s="94">
        <v>4.4999999999999998E-2</v>
      </c>
      <c r="L89" s="94">
        <v>3.0299999999999997E-2</v>
      </c>
      <c r="M89" s="87">
        <v>3414.16</v>
      </c>
      <c r="N89" s="89">
        <v>112.83</v>
      </c>
      <c r="O89" s="87">
        <v>3.8521999999999998</v>
      </c>
      <c r="P89" s="88">
        <v>8.4153499171942664E-4</v>
      </c>
      <c r="Q89" s="88">
        <f>O89/'סכום נכסי הקרן'!$C$42</f>
        <v>3.0660658923672971E-5</v>
      </c>
    </row>
    <row r="90" spans="1:17" s="140" customFormat="1">
      <c r="A90" s="147"/>
      <c r="B90" s="86" t="s">
        <v>1081</v>
      </c>
      <c r="C90" s="93" t="s">
        <v>1020</v>
      </c>
      <c r="D90" s="80">
        <v>90136001</v>
      </c>
      <c r="E90" s="80"/>
      <c r="F90" s="80" t="s">
        <v>1024</v>
      </c>
      <c r="G90" s="110">
        <v>42680</v>
      </c>
      <c r="H90" s="80" t="s">
        <v>1018</v>
      </c>
      <c r="I90" s="87">
        <v>3.26</v>
      </c>
      <c r="J90" s="93" t="s">
        <v>170</v>
      </c>
      <c r="K90" s="94">
        <v>2.2000000000000002E-2</v>
      </c>
      <c r="L90" s="94">
        <v>1.6399999999999998E-2</v>
      </c>
      <c r="M90" s="87">
        <v>30853.54</v>
      </c>
      <c r="N90" s="89">
        <v>101.99</v>
      </c>
      <c r="O90" s="87">
        <v>31.46752</v>
      </c>
      <c r="P90" s="88">
        <v>6.874258652881703E-3</v>
      </c>
      <c r="Q90" s="88">
        <f>O90/'סכום נכסי הקרן'!$C$42</f>
        <v>2.5045815323551678E-4</v>
      </c>
    </row>
    <row r="91" spans="1:17" s="140" customFormat="1">
      <c r="A91" s="147"/>
      <c r="B91" s="86" t="s">
        <v>1081</v>
      </c>
      <c r="C91" s="93" t="s">
        <v>1020</v>
      </c>
      <c r="D91" s="80">
        <v>90136005</v>
      </c>
      <c r="E91" s="80"/>
      <c r="F91" s="80" t="s">
        <v>1024</v>
      </c>
      <c r="G91" s="110">
        <v>42680</v>
      </c>
      <c r="H91" s="80" t="s">
        <v>1018</v>
      </c>
      <c r="I91" s="87">
        <v>4.3900000000000006</v>
      </c>
      <c r="J91" s="93" t="s">
        <v>170</v>
      </c>
      <c r="K91" s="94">
        <v>3.3700000000000001E-2</v>
      </c>
      <c r="L91" s="94">
        <v>3.39E-2</v>
      </c>
      <c r="M91" s="87">
        <v>7133.62</v>
      </c>
      <c r="N91" s="89">
        <v>100.26</v>
      </c>
      <c r="O91" s="87">
        <v>7.1521699999999999</v>
      </c>
      <c r="P91" s="88">
        <v>1.5624322002299809E-3</v>
      </c>
      <c r="Q91" s="88">
        <f>O91/'סכום נכסי הקרן'!$C$42</f>
        <v>5.6925976048524516E-5</v>
      </c>
    </row>
    <row r="92" spans="1:17" s="140" customFormat="1">
      <c r="A92" s="147"/>
      <c r="B92" s="86" t="s">
        <v>1081</v>
      </c>
      <c r="C92" s="93" t="s">
        <v>1020</v>
      </c>
      <c r="D92" s="80">
        <v>90136035</v>
      </c>
      <c r="E92" s="80"/>
      <c r="F92" s="80" t="s">
        <v>1024</v>
      </c>
      <c r="G92" s="110">
        <v>42717</v>
      </c>
      <c r="H92" s="80" t="s">
        <v>1018</v>
      </c>
      <c r="I92" s="87">
        <v>3.9099999999999997</v>
      </c>
      <c r="J92" s="93" t="s">
        <v>170</v>
      </c>
      <c r="K92" s="94">
        <v>3.85E-2</v>
      </c>
      <c r="L92" s="94">
        <v>4.07E-2</v>
      </c>
      <c r="M92" s="87">
        <v>1999.53</v>
      </c>
      <c r="N92" s="89">
        <v>99.59</v>
      </c>
      <c r="O92" s="87">
        <v>1.9913399999999999</v>
      </c>
      <c r="P92" s="88">
        <v>4.3501954478234855E-4</v>
      </c>
      <c r="Q92" s="88">
        <f>O92/'סכום נכסי הקרן'!$C$42</f>
        <v>1.5849591542772167E-5</v>
      </c>
    </row>
    <row r="93" spans="1:17" s="140" customFormat="1">
      <c r="A93" s="147"/>
      <c r="B93" s="86" t="s">
        <v>1081</v>
      </c>
      <c r="C93" s="93" t="s">
        <v>1020</v>
      </c>
      <c r="D93" s="80">
        <v>90136025</v>
      </c>
      <c r="E93" s="80"/>
      <c r="F93" s="80" t="s">
        <v>1024</v>
      </c>
      <c r="G93" s="110">
        <v>42710</v>
      </c>
      <c r="H93" s="80" t="s">
        <v>1018</v>
      </c>
      <c r="I93" s="87">
        <v>3.9199999999999995</v>
      </c>
      <c r="J93" s="93" t="s">
        <v>170</v>
      </c>
      <c r="K93" s="94">
        <v>3.8399999999999997E-2</v>
      </c>
      <c r="L93" s="94">
        <v>3.9800000000000002E-2</v>
      </c>
      <c r="M93" s="87">
        <v>5977.97</v>
      </c>
      <c r="N93" s="89">
        <v>99.87</v>
      </c>
      <c r="O93" s="87">
        <v>5.9702000000000002</v>
      </c>
      <c r="P93" s="88">
        <v>1.3042241336283997E-3</v>
      </c>
      <c r="Q93" s="88">
        <f>O93/'סכום נכסי הקרן'!$C$42</f>
        <v>4.7518370257544366E-5</v>
      </c>
    </row>
    <row r="94" spans="1:17" s="140" customFormat="1">
      <c r="A94" s="147"/>
      <c r="B94" s="86" t="s">
        <v>1081</v>
      </c>
      <c r="C94" s="93" t="s">
        <v>1020</v>
      </c>
      <c r="D94" s="80">
        <v>90136003</v>
      </c>
      <c r="E94" s="80"/>
      <c r="F94" s="80" t="s">
        <v>1024</v>
      </c>
      <c r="G94" s="110">
        <v>42680</v>
      </c>
      <c r="H94" s="80" t="s">
        <v>1018</v>
      </c>
      <c r="I94" s="87">
        <v>5.36</v>
      </c>
      <c r="J94" s="93" t="s">
        <v>170</v>
      </c>
      <c r="K94" s="94">
        <v>3.6699999999999997E-2</v>
      </c>
      <c r="L94" s="94">
        <v>3.6699999999999997E-2</v>
      </c>
      <c r="M94" s="87">
        <v>23044.41</v>
      </c>
      <c r="N94" s="89">
        <v>100.45</v>
      </c>
      <c r="O94" s="87">
        <v>23.148109999999999</v>
      </c>
      <c r="P94" s="88">
        <v>5.0568362382976944E-3</v>
      </c>
      <c r="Q94" s="88">
        <f>O94/'סכום נכסי הקרן'!$C$42</f>
        <v>1.8424181128645024E-4</v>
      </c>
    </row>
    <row r="95" spans="1:17" s="140" customFormat="1">
      <c r="A95" s="147"/>
      <c r="B95" s="86" t="s">
        <v>1081</v>
      </c>
      <c r="C95" s="93" t="s">
        <v>1020</v>
      </c>
      <c r="D95" s="80">
        <v>90136002</v>
      </c>
      <c r="E95" s="80"/>
      <c r="F95" s="80" t="s">
        <v>1024</v>
      </c>
      <c r="G95" s="110">
        <v>42680</v>
      </c>
      <c r="H95" s="80" t="s">
        <v>1018</v>
      </c>
      <c r="I95" s="87">
        <v>3.22</v>
      </c>
      <c r="J95" s="93" t="s">
        <v>170</v>
      </c>
      <c r="K95" s="94">
        <v>3.1800000000000002E-2</v>
      </c>
      <c r="L95" s="94">
        <v>3.2500000000000001E-2</v>
      </c>
      <c r="M95" s="87">
        <v>31195.71</v>
      </c>
      <c r="N95" s="89">
        <v>100.06</v>
      </c>
      <c r="O95" s="87">
        <v>31.214419999999997</v>
      </c>
      <c r="P95" s="88">
        <v>6.8189675188792655E-3</v>
      </c>
      <c r="Q95" s="88">
        <f>O95/'סכום נכסי הקרן'!$C$42</f>
        <v>2.4844366469037852E-4</v>
      </c>
    </row>
    <row r="96" spans="1:17" s="140" customFormat="1">
      <c r="A96" s="147"/>
      <c r="B96" s="86" t="s">
        <v>1086</v>
      </c>
      <c r="C96" s="93" t="s">
        <v>1022</v>
      </c>
      <c r="D96" s="80">
        <v>470540</v>
      </c>
      <c r="E96" s="80"/>
      <c r="F96" s="80" t="s">
        <v>1024</v>
      </c>
      <c r="G96" s="110">
        <v>42884</v>
      </c>
      <c r="H96" s="80" t="s">
        <v>1018</v>
      </c>
      <c r="I96" s="87">
        <v>1.6300000000000001</v>
      </c>
      <c r="J96" s="93" t="s">
        <v>170</v>
      </c>
      <c r="K96" s="94">
        <v>2.2099999999999998E-2</v>
      </c>
      <c r="L96" s="94">
        <v>2.12E-2</v>
      </c>
      <c r="M96" s="87">
        <v>29723.27</v>
      </c>
      <c r="N96" s="89">
        <v>100.36</v>
      </c>
      <c r="O96" s="87">
        <v>29.830269999999999</v>
      </c>
      <c r="P96" s="88">
        <v>6.516592081781388E-3</v>
      </c>
      <c r="Q96" s="88">
        <f>O96/'סכום נכסי הקרן'!$C$42</f>
        <v>2.3742685584109707E-4</v>
      </c>
    </row>
    <row r="97" spans="1:17" s="140" customFormat="1">
      <c r="A97" s="147"/>
      <c r="B97" s="86" t="s">
        <v>1086</v>
      </c>
      <c r="C97" s="93" t="s">
        <v>1022</v>
      </c>
      <c r="D97" s="80">
        <v>484097</v>
      </c>
      <c r="E97" s="80"/>
      <c r="F97" s="80" t="s">
        <v>1024</v>
      </c>
      <c r="G97" s="110">
        <v>43006</v>
      </c>
      <c r="H97" s="80" t="s">
        <v>1018</v>
      </c>
      <c r="I97" s="87">
        <v>1.83</v>
      </c>
      <c r="J97" s="93" t="s">
        <v>170</v>
      </c>
      <c r="K97" s="94">
        <v>2.0799999999999999E-2</v>
      </c>
      <c r="L97" s="94">
        <v>2.3300000000000001E-2</v>
      </c>
      <c r="M97" s="87">
        <v>32009.68</v>
      </c>
      <c r="N97" s="89">
        <v>99.6</v>
      </c>
      <c r="O97" s="87">
        <v>31.88165</v>
      </c>
      <c r="P97" s="88">
        <v>6.9647277059217234E-3</v>
      </c>
      <c r="Q97" s="88">
        <f>O97/'סכום נכסי הקרן'!$C$42</f>
        <v>2.5375432131610986E-4</v>
      </c>
    </row>
    <row r="98" spans="1:17" s="140" customFormat="1">
      <c r="A98" s="147"/>
      <c r="B98" s="86" t="s">
        <v>1086</v>
      </c>
      <c r="C98" s="93" t="s">
        <v>1022</v>
      </c>
      <c r="D98" s="80">
        <v>465782</v>
      </c>
      <c r="E98" s="80"/>
      <c r="F98" s="80" t="s">
        <v>1024</v>
      </c>
      <c r="G98" s="110">
        <v>42828</v>
      </c>
      <c r="H98" s="80" t="s">
        <v>1018</v>
      </c>
      <c r="I98" s="87">
        <v>1.4700000000000002</v>
      </c>
      <c r="J98" s="93" t="s">
        <v>170</v>
      </c>
      <c r="K98" s="94">
        <v>2.2700000000000001E-2</v>
      </c>
      <c r="L98" s="94">
        <v>2.0400000000000001E-2</v>
      </c>
      <c r="M98" s="87">
        <v>29723.27</v>
      </c>
      <c r="N98" s="89">
        <v>100.9</v>
      </c>
      <c r="O98" s="87">
        <v>29.990779999999997</v>
      </c>
      <c r="P98" s="88">
        <v>6.5516564038625063E-3</v>
      </c>
      <c r="Q98" s="88">
        <f>O98/'סכום נכסי הקרן'!$C$42</f>
        <v>2.387043965616824E-4</v>
      </c>
    </row>
    <row r="99" spans="1:17" s="140" customFormat="1">
      <c r="A99" s="147"/>
      <c r="B99" s="86" t="s">
        <v>1086</v>
      </c>
      <c r="C99" s="93" t="s">
        <v>1022</v>
      </c>
      <c r="D99" s="80">
        <v>467404</v>
      </c>
      <c r="E99" s="80"/>
      <c r="F99" s="80" t="s">
        <v>1024</v>
      </c>
      <c r="G99" s="110">
        <v>42859</v>
      </c>
      <c r="H99" s="80" t="s">
        <v>1018</v>
      </c>
      <c r="I99" s="87">
        <v>1.56</v>
      </c>
      <c r="J99" s="93" t="s">
        <v>170</v>
      </c>
      <c r="K99" s="94">
        <v>2.2799999999999997E-2</v>
      </c>
      <c r="L99" s="94">
        <v>2.0500000000000004E-2</v>
      </c>
      <c r="M99" s="87">
        <v>29723.27</v>
      </c>
      <c r="N99" s="89">
        <v>100.72</v>
      </c>
      <c r="O99" s="87">
        <v>29.937279999999998</v>
      </c>
      <c r="P99" s="88">
        <v>6.5399690246877515E-3</v>
      </c>
      <c r="Q99" s="88">
        <f>O99/'סכום נכסי הקרן'!$C$42</f>
        <v>2.3827857618568518E-4</v>
      </c>
    </row>
    <row r="100" spans="1:17" s="140" customFormat="1">
      <c r="A100" s="147"/>
      <c r="B100" s="86" t="s">
        <v>1087</v>
      </c>
      <c r="C100" s="93" t="s">
        <v>1022</v>
      </c>
      <c r="D100" s="80">
        <v>22333</v>
      </c>
      <c r="E100" s="80"/>
      <c r="F100" s="80" t="s">
        <v>498</v>
      </c>
      <c r="G100" s="110">
        <v>41639</v>
      </c>
      <c r="H100" s="80" t="s">
        <v>294</v>
      </c>
      <c r="I100" s="87">
        <v>2.89</v>
      </c>
      <c r="J100" s="93" t="s">
        <v>170</v>
      </c>
      <c r="K100" s="94">
        <v>3.7000000000000005E-2</v>
      </c>
      <c r="L100" s="94">
        <v>6.5999999999999991E-3</v>
      </c>
      <c r="M100" s="87">
        <v>51514.12</v>
      </c>
      <c r="N100" s="89">
        <v>109.91</v>
      </c>
      <c r="O100" s="87">
        <v>56.619169999999997</v>
      </c>
      <c r="P100" s="88">
        <v>1.2368779595324959E-2</v>
      </c>
      <c r="Q100" s="88">
        <f>O100/'סכום נכסי הקרן'!$C$42</f>
        <v>4.5064665902898527E-4</v>
      </c>
    </row>
    <row r="101" spans="1:17" s="140" customFormat="1">
      <c r="A101" s="147"/>
      <c r="B101" s="86" t="s">
        <v>1087</v>
      </c>
      <c r="C101" s="93" t="s">
        <v>1022</v>
      </c>
      <c r="D101" s="80">
        <v>22334</v>
      </c>
      <c r="E101" s="80"/>
      <c r="F101" s="80" t="s">
        <v>498</v>
      </c>
      <c r="G101" s="110">
        <v>42004</v>
      </c>
      <c r="H101" s="80" t="s">
        <v>294</v>
      </c>
      <c r="I101" s="87">
        <v>3.34</v>
      </c>
      <c r="J101" s="93" t="s">
        <v>170</v>
      </c>
      <c r="K101" s="94">
        <v>3.7000000000000005E-2</v>
      </c>
      <c r="L101" s="94">
        <v>8.6999999999999994E-3</v>
      </c>
      <c r="M101" s="87">
        <v>20033.28</v>
      </c>
      <c r="N101" s="89">
        <v>110.62</v>
      </c>
      <c r="O101" s="87">
        <v>22.160810000000001</v>
      </c>
      <c r="P101" s="88">
        <v>4.8411549399942347E-3</v>
      </c>
      <c r="Q101" s="88">
        <f>O101/'סכום נכסי הקרן'!$C$42</f>
        <v>1.7638363451594449E-4</v>
      </c>
    </row>
    <row r="102" spans="1:17" s="140" customFormat="1">
      <c r="A102" s="147"/>
      <c r="B102" s="86" t="s">
        <v>1088</v>
      </c>
      <c r="C102" s="93" t="s">
        <v>1022</v>
      </c>
      <c r="D102" s="80">
        <v>458870</v>
      </c>
      <c r="E102" s="80"/>
      <c r="F102" s="80" t="s">
        <v>498</v>
      </c>
      <c r="G102" s="110">
        <v>42759</v>
      </c>
      <c r="H102" s="80" t="s">
        <v>294</v>
      </c>
      <c r="I102" s="87">
        <v>4.99</v>
      </c>
      <c r="J102" s="93" t="s">
        <v>170</v>
      </c>
      <c r="K102" s="94">
        <v>2.4E-2</v>
      </c>
      <c r="L102" s="94">
        <v>1.3299999999999999E-2</v>
      </c>
      <c r="M102" s="87">
        <v>34137.120000000003</v>
      </c>
      <c r="N102" s="89">
        <v>105.85</v>
      </c>
      <c r="O102" s="87">
        <v>36.134140000000002</v>
      </c>
      <c r="P102" s="88">
        <v>7.89370832399372E-3</v>
      </c>
      <c r="Q102" s="88">
        <f>O102/'סכום נכסי הקרן'!$C$42</f>
        <v>2.8760099217077219E-4</v>
      </c>
    </row>
    <row r="103" spans="1:17" s="140" customFormat="1">
      <c r="A103" s="147"/>
      <c r="B103" s="86" t="s">
        <v>1088</v>
      </c>
      <c r="C103" s="93" t="s">
        <v>1022</v>
      </c>
      <c r="D103" s="80">
        <v>458869</v>
      </c>
      <c r="E103" s="80"/>
      <c r="F103" s="80" t="s">
        <v>498</v>
      </c>
      <c r="G103" s="110">
        <v>42759</v>
      </c>
      <c r="H103" s="80" t="s">
        <v>294</v>
      </c>
      <c r="I103" s="87">
        <v>4.78</v>
      </c>
      <c r="J103" s="93" t="s">
        <v>170</v>
      </c>
      <c r="K103" s="94">
        <v>3.8800000000000001E-2</v>
      </c>
      <c r="L103" s="94">
        <v>2.8899999999999992E-2</v>
      </c>
      <c r="M103" s="87">
        <v>34137.120000000003</v>
      </c>
      <c r="N103" s="89">
        <v>105.55</v>
      </c>
      <c r="O103" s="87">
        <v>36.031730000000003</v>
      </c>
      <c r="P103" s="88">
        <v>7.8713362772406988E-3</v>
      </c>
      <c r="Q103" s="88">
        <f>O103/'סכום נכסי הקרן'!$C$42</f>
        <v>2.867858844192605E-4</v>
      </c>
    </row>
    <row r="104" spans="1:17" s="140" customFormat="1">
      <c r="A104" s="147"/>
      <c r="B104" s="86" t="s">
        <v>1089</v>
      </c>
      <c r="C104" s="93" t="s">
        <v>1020</v>
      </c>
      <c r="D104" s="80">
        <v>91102700</v>
      </c>
      <c r="E104" s="80"/>
      <c r="F104" s="80" t="s">
        <v>1025</v>
      </c>
      <c r="G104" s="110">
        <v>43093</v>
      </c>
      <c r="H104" s="80" t="s">
        <v>1018</v>
      </c>
      <c r="I104" s="87">
        <v>5.0599999999999996</v>
      </c>
      <c r="J104" s="93" t="s">
        <v>170</v>
      </c>
      <c r="K104" s="94">
        <v>2.6089999999999999E-2</v>
      </c>
      <c r="L104" s="94">
        <v>2.8399999999999998E-2</v>
      </c>
      <c r="M104" s="87">
        <v>36641</v>
      </c>
      <c r="N104" s="89">
        <v>99.55</v>
      </c>
      <c r="O104" s="87">
        <v>36.476120000000002</v>
      </c>
      <c r="P104" s="88">
        <v>7.9684157993242348E-3</v>
      </c>
      <c r="Q104" s="88">
        <f>O104/'סכום נכסי הקרן'!$C$42</f>
        <v>2.9032289968822136E-4</v>
      </c>
    </row>
    <row r="105" spans="1:17" s="140" customFormat="1">
      <c r="A105" s="147"/>
      <c r="B105" s="86" t="s">
        <v>1090</v>
      </c>
      <c r="C105" s="93" t="s">
        <v>1020</v>
      </c>
      <c r="D105" s="80">
        <v>91040001</v>
      </c>
      <c r="E105" s="80"/>
      <c r="F105" s="80" t="s">
        <v>550</v>
      </c>
      <c r="G105" s="110">
        <v>43121</v>
      </c>
      <c r="H105" s="80" t="s">
        <v>294</v>
      </c>
      <c r="I105" s="87">
        <v>2.6599999999999997</v>
      </c>
      <c r="J105" s="93" t="s">
        <v>169</v>
      </c>
      <c r="K105" s="94">
        <v>4.9892000000000006E-2</v>
      </c>
      <c r="L105" s="94">
        <v>6.3800000000000009E-2</v>
      </c>
      <c r="M105" s="87">
        <v>18682.419999999998</v>
      </c>
      <c r="N105" s="89">
        <v>100.31</v>
      </c>
      <c r="O105" s="87">
        <v>65.853520000000003</v>
      </c>
      <c r="P105" s="88">
        <v>1.4386075854808968E-2</v>
      </c>
      <c r="Q105" s="88">
        <f>O105/'סכום נכסי הקרן'!$C$42</f>
        <v>5.2414524574094718E-4</v>
      </c>
    </row>
    <row r="106" spans="1:17" s="140" customFormat="1">
      <c r="A106" s="147"/>
      <c r="B106" s="86" t="s">
        <v>1090</v>
      </c>
      <c r="C106" s="93" t="s">
        <v>1020</v>
      </c>
      <c r="D106" s="80">
        <v>91050011</v>
      </c>
      <c r="E106" s="80"/>
      <c r="F106" s="80" t="s">
        <v>550</v>
      </c>
      <c r="G106" s="110">
        <v>43119</v>
      </c>
      <c r="H106" s="80" t="s">
        <v>294</v>
      </c>
      <c r="I106" s="87">
        <v>2.66</v>
      </c>
      <c r="J106" s="93" t="s">
        <v>169</v>
      </c>
      <c r="K106" s="94">
        <v>4.9892000000000006E-2</v>
      </c>
      <c r="L106" s="94">
        <v>6.3800000000000009E-2</v>
      </c>
      <c r="M106" s="87">
        <v>350.51</v>
      </c>
      <c r="N106" s="89">
        <v>100.31</v>
      </c>
      <c r="O106" s="87">
        <v>1.23552</v>
      </c>
      <c r="P106" s="88">
        <v>2.6990636856061111E-4</v>
      </c>
      <c r="Q106" s="88">
        <f>O106/'סכום נכסי הקרן'!$C$42</f>
        <v>9.8338241299455975E-6</v>
      </c>
    </row>
    <row r="107" spans="1:17" s="140" customFormat="1">
      <c r="A107" s="147"/>
      <c r="B107" s="86" t="s">
        <v>1090</v>
      </c>
      <c r="C107" s="93" t="s">
        <v>1020</v>
      </c>
      <c r="D107" s="80">
        <v>91050012</v>
      </c>
      <c r="E107" s="80"/>
      <c r="F107" s="80" t="s">
        <v>550</v>
      </c>
      <c r="G107" s="110">
        <v>43132</v>
      </c>
      <c r="H107" s="80" t="s">
        <v>294</v>
      </c>
      <c r="I107" s="87">
        <v>2.67</v>
      </c>
      <c r="J107" s="93" t="s">
        <v>169</v>
      </c>
      <c r="K107" s="94">
        <v>4.9778999999999997E-2</v>
      </c>
      <c r="L107" s="94">
        <v>6.4599999999999991E-2</v>
      </c>
      <c r="M107" s="87">
        <v>1777.63</v>
      </c>
      <c r="N107" s="89">
        <v>99.92</v>
      </c>
      <c r="O107" s="87">
        <v>6.2416</v>
      </c>
      <c r="P107" s="88">
        <v>1.3635130066756592E-3</v>
      </c>
      <c r="Q107" s="88">
        <f>O107/'סכום נכסי הקרן'!$C$42</f>
        <v>4.9678513249051774E-5</v>
      </c>
    </row>
    <row r="108" spans="1:17" s="140" customFormat="1">
      <c r="A108" s="147"/>
      <c r="B108" s="86" t="s">
        <v>1090</v>
      </c>
      <c r="C108" s="93" t="s">
        <v>1020</v>
      </c>
      <c r="D108" s="80">
        <v>91050013</v>
      </c>
      <c r="E108" s="80"/>
      <c r="F108" s="80" t="s">
        <v>550</v>
      </c>
      <c r="G108" s="110">
        <v>43158</v>
      </c>
      <c r="H108" s="80" t="s">
        <v>294</v>
      </c>
      <c r="I108" s="87">
        <v>2.68</v>
      </c>
      <c r="J108" s="93" t="s">
        <v>169</v>
      </c>
      <c r="K108" s="94">
        <v>4.9946999999999998E-2</v>
      </c>
      <c r="L108" s="94">
        <v>6.2E-2</v>
      </c>
      <c r="M108" s="87">
        <v>2132.0700000000002</v>
      </c>
      <c r="N108" s="89">
        <v>100.21</v>
      </c>
      <c r="O108" s="87">
        <v>7.5078399999999998</v>
      </c>
      <c r="P108" s="88">
        <v>1.6401303338951199E-3</v>
      </c>
      <c r="Q108" s="88">
        <f>O108/'סכום נכסי הקרן'!$C$42</f>
        <v>5.9756845826672789E-5</v>
      </c>
    </row>
    <row r="109" spans="1:17" s="140" customFormat="1">
      <c r="A109" s="147"/>
      <c r="B109" s="86" t="s">
        <v>1091</v>
      </c>
      <c r="C109" s="93" t="s">
        <v>1020</v>
      </c>
      <c r="D109" s="80">
        <v>91102799</v>
      </c>
      <c r="E109" s="80"/>
      <c r="F109" s="80" t="s">
        <v>1025</v>
      </c>
      <c r="G109" s="110">
        <v>41339</v>
      </c>
      <c r="H109" s="80" t="s">
        <v>1018</v>
      </c>
      <c r="I109" s="87">
        <v>3.13</v>
      </c>
      <c r="J109" s="93" t="s">
        <v>170</v>
      </c>
      <c r="K109" s="94">
        <v>4.7500000000000001E-2</v>
      </c>
      <c r="L109" s="94">
        <v>2.5000000000000001E-3</v>
      </c>
      <c r="M109" s="87">
        <v>15549.35</v>
      </c>
      <c r="N109" s="89">
        <v>116.53</v>
      </c>
      <c r="O109" s="87">
        <v>18.11965</v>
      </c>
      <c r="P109" s="88">
        <v>3.9583405619409455E-3</v>
      </c>
      <c r="Q109" s="88">
        <f>O109/'סכום נכסי הקרן'!$C$42</f>
        <v>1.4421899394276804E-4</v>
      </c>
    </row>
    <row r="110" spans="1:17" s="140" customFormat="1">
      <c r="A110" s="147"/>
      <c r="B110" s="86" t="s">
        <v>1091</v>
      </c>
      <c r="C110" s="93" t="s">
        <v>1020</v>
      </c>
      <c r="D110" s="80">
        <v>91102798</v>
      </c>
      <c r="E110" s="80"/>
      <c r="F110" s="80" t="s">
        <v>1025</v>
      </c>
      <c r="G110" s="110">
        <v>41338</v>
      </c>
      <c r="H110" s="80" t="s">
        <v>1018</v>
      </c>
      <c r="I110" s="87">
        <v>3.1300000000000003</v>
      </c>
      <c r="J110" s="93" t="s">
        <v>170</v>
      </c>
      <c r="K110" s="94">
        <v>4.4999999999999998E-2</v>
      </c>
      <c r="L110" s="94">
        <v>2.5999999999999999E-3</v>
      </c>
      <c r="M110" s="87">
        <v>26447.55</v>
      </c>
      <c r="N110" s="89">
        <v>115.61</v>
      </c>
      <c r="O110" s="87">
        <v>30.576000000000001</v>
      </c>
      <c r="P110" s="88">
        <v>6.6795010401363352E-3</v>
      </c>
      <c r="Q110" s="88">
        <f>O110/'סכום נכסי הקרן'!$C$42</f>
        <v>2.4336231432693653E-4</v>
      </c>
    </row>
    <row r="111" spans="1:17" s="140" customFormat="1">
      <c r="A111" s="147"/>
      <c r="B111" s="86" t="s">
        <v>1092</v>
      </c>
      <c r="C111" s="93" t="s">
        <v>1020</v>
      </c>
      <c r="D111" s="80">
        <v>90840002</v>
      </c>
      <c r="E111" s="80"/>
      <c r="F111" s="80" t="s">
        <v>1025</v>
      </c>
      <c r="G111" s="110">
        <v>43011</v>
      </c>
      <c r="H111" s="80" t="s">
        <v>1018</v>
      </c>
      <c r="I111" s="87">
        <v>10.32</v>
      </c>
      <c r="J111" s="93" t="s">
        <v>170</v>
      </c>
      <c r="K111" s="94">
        <v>3.9E-2</v>
      </c>
      <c r="L111" s="94">
        <v>3.7499999999999999E-2</v>
      </c>
      <c r="M111" s="87">
        <v>5827.58</v>
      </c>
      <c r="N111" s="89">
        <v>102.07</v>
      </c>
      <c r="O111" s="87">
        <v>5.9482100000000004</v>
      </c>
      <c r="P111" s="88">
        <v>1.2994202931040475E-3</v>
      </c>
      <c r="Q111" s="88">
        <f>O111/'סכום נכסי הקרן'!$C$42</f>
        <v>4.7343346144120464E-5</v>
      </c>
    </row>
    <row r="112" spans="1:17" s="140" customFormat="1">
      <c r="A112" s="147"/>
      <c r="B112" s="86" t="s">
        <v>1092</v>
      </c>
      <c r="C112" s="93" t="s">
        <v>1020</v>
      </c>
      <c r="D112" s="80">
        <v>90840004</v>
      </c>
      <c r="E112" s="80"/>
      <c r="F112" s="80" t="s">
        <v>1025</v>
      </c>
      <c r="G112" s="110">
        <v>43104</v>
      </c>
      <c r="H112" s="80" t="s">
        <v>1018</v>
      </c>
      <c r="I112" s="87">
        <v>10.17</v>
      </c>
      <c r="J112" s="93" t="s">
        <v>170</v>
      </c>
      <c r="K112" s="94">
        <v>3.8199999999999998E-2</v>
      </c>
      <c r="L112" s="94">
        <v>4.0300000000000002E-2</v>
      </c>
      <c r="M112" s="87">
        <v>10385.799999999999</v>
      </c>
      <c r="N112" s="89">
        <v>96.57</v>
      </c>
      <c r="O112" s="87">
        <v>10.02957</v>
      </c>
      <c r="P112" s="88">
        <v>2.1910165897148152E-3</v>
      </c>
      <c r="Q112" s="88">
        <f>O112/'סכום נכסי הקרן'!$C$42</f>
        <v>7.9827948943747142E-5</v>
      </c>
    </row>
    <row r="113" spans="1:17" s="140" customFormat="1">
      <c r="A113" s="147"/>
      <c r="B113" s="86" t="s">
        <v>1093</v>
      </c>
      <c r="C113" s="93" t="s">
        <v>1022</v>
      </c>
      <c r="D113" s="80">
        <v>414968</v>
      </c>
      <c r="E113" s="80"/>
      <c r="F113" s="80" t="s">
        <v>550</v>
      </c>
      <c r="G113" s="110">
        <v>42432</v>
      </c>
      <c r="H113" s="80" t="s">
        <v>166</v>
      </c>
      <c r="I113" s="87">
        <v>6.54</v>
      </c>
      <c r="J113" s="93" t="s">
        <v>170</v>
      </c>
      <c r="K113" s="94">
        <v>2.5399999999999999E-2</v>
      </c>
      <c r="L113" s="94">
        <v>1.3999999999999999E-2</v>
      </c>
      <c r="M113" s="87">
        <v>85056.92</v>
      </c>
      <c r="N113" s="89">
        <v>109.23</v>
      </c>
      <c r="O113" s="87">
        <v>92.907669999999996</v>
      </c>
      <c r="P113" s="88">
        <v>2.0296208738933914E-2</v>
      </c>
      <c r="Q113" s="88">
        <f>O113/'סכום נכסי הקרן'!$C$42</f>
        <v>7.3947624247525155E-4</v>
      </c>
    </row>
    <row r="114" spans="1:17" s="140" customFormat="1">
      <c r="A114" s="147"/>
      <c r="B114" s="86" t="s">
        <v>1094</v>
      </c>
      <c r="C114" s="93" t="s">
        <v>1022</v>
      </c>
      <c r="D114" s="80">
        <v>487742</v>
      </c>
      <c r="E114" s="80"/>
      <c r="F114" s="80" t="s">
        <v>550</v>
      </c>
      <c r="G114" s="110">
        <v>43072</v>
      </c>
      <c r="H114" s="80" t="s">
        <v>166</v>
      </c>
      <c r="I114" s="87">
        <v>7.4300000000000006</v>
      </c>
      <c r="J114" s="93" t="s">
        <v>170</v>
      </c>
      <c r="K114" s="94">
        <v>3.5000000000000003E-2</v>
      </c>
      <c r="L114" s="94">
        <v>3.95E-2</v>
      </c>
      <c r="M114" s="87">
        <v>29005.91</v>
      </c>
      <c r="N114" s="89">
        <v>101.42</v>
      </c>
      <c r="O114" s="87">
        <v>29.41779</v>
      </c>
      <c r="P114" s="88">
        <v>6.4264834806224587E-3</v>
      </c>
      <c r="Q114" s="88">
        <f>O114/'סכום נכסי הקרן'!$C$42</f>
        <v>2.3414382053845532E-4</v>
      </c>
    </row>
    <row r="115" spans="1:17" s="140" customFormat="1">
      <c r="A115" s="147"/>
      <c r="B115" s="86" t="s">
        <v>1095</v>
      </c>
      <c r="C115" s="93" t="s">
        <v>1020</v>
      </c>
      <c r="D115" s="80">
        <v>90240690</v>
      </c>
      <c r="E115" s="80"/>
      <c r="F115" s="80" t="s">
        <v>550</v>
      </c>
      <c r="G115" s="110">
        <v>42326</v>
      </c>
      <c r="H115" s="80" t="s">
        <v>166</v>
      </c>
      <c r="I115" s="87">
        <v>10.989999999999998</v>
      </c>
      <c r="J115" s="93" t="s">
        <v>170</v>
      </c>
      <c r="K115" s="94">
        <v>3.4000000000000002E-2</v>
      </c>
      <c r="L115" s="94">
        <v>2.1299999999999999E-2</v>
      </c>
      <c r="M115" s="87">
        <v>1387.26</v>
      </c>
      <c r="N115" s="89">
        <v>115.51</v>
      </c>
      <c r="O115" s="87">
        <v>1.60243</v>
      </c>
      <c r="P115" s="88">
        <v>3.5005994413087613E-4</v>
      </c>
      <c r="Q115" s="88">
        <f>O115/'סכום נכסי הקרן'!$C$42</f>
        <v>1.2754155983350107E-5</v>
      </c>
    </row>
    <row r="116" spans="1:17" s="140" customFormat="1">
      <c r="A116" s="147"/>
      <c r="B116" s="86" t="s">
        <v>1095</v>
      </c>
      <c r="C116" s="93" t="s">
        <v>1020</v>
      </c>
      <c r="D116" s="80">
        <v>90240692</v>
      </c>
      <c r="E116" s="80"/>
      <c r="F116" s="80" t="s">
        <v>550</v>
      </c>
      <c r="G116" s="110">
        <v>42606</v>
      </c>
      <c r="H116" s="80" t="s">
        <v>166</v>
      </c>
      <c r="I116" s="87">
        <v>10.889999999999999</v>
      </c>
      <c r="J116" s="93" t="s">
        <v>170</v>
      </c>
      <c r="K116" s="94">
        <v>3.4000000000000002E-2</v>
      </c>
      <c r="L116" s="94">
        <v>2.3900000000000001E-2</v>
      </c>
      <c r="M116" s="87">
        <v>5835.21</v>
      </c>
      <c r="N116" s="89">
        <v>112.34</v>
      </c>
      <c r="O116" s="87">
        <v>6.5552700000000002</v>
      </c>
      <c r="P116" s="88">
        <v>1.4320360015494021E-3</v>
      </c>
      <c r="Q116" s="88">
        <f>O116/'סכום נכסי הקרן'!$C$42</f>
        <v>5.2175094133893816E-5</v>
      </c>
    </row>
    <row r="117" spans="1:17" s="140" customFormat="1">
      <c r="A117" s="147"/>
      <c r="B117" s="86" t="s">
        <v>1095</v>
      </c>
      <c r="C117" s="93" t="s">
        <v>1020</v>
      </c>
      <c r="D117" s="80">
        <v>90240693</v>
      </c>
      <c r="E117" s="80"/>
      <c r="F117" s="80" t="s">
        <v>550</v>
      </c>
      <c r="G117" s="110">
        <v>42648</v>
      </c>
      <c r="H117" s="80" t="s">
        <v>166</v>
      </c>
      <c r="I117" s="87">
        <v>10.91</v>
      </c>
      <c r="J117" s="93" t="s">
        <v>170</v>
      </c>
      <c r="K117" s="94">
        <v>3.4000000000000002E-2</v>
      </c>
      <c r="L117" s="94">
        <v>2.35E-2</v>
      </c>
      <c r="M117" s="87">
        <v>5352.67</v>
      </c>
      <c r="N117" s="89">
        <v>112.85</v>
      </c>
      <c r="O117" s="87">
        <v>6.0404799999999996</v>
      </c>
      <c r="P117" s="88">
        <v>1.3195771992060023E-3</v>
      </c>
      <c r="Q117" s="88">
        <f>O117/'סכום נכסי הקרן'!$C$42</f>
        <v>4.8077747005676785E-5</v>
      </c>
    </row>
    <row r="118" spans="1:17" s="140" customFormat="1">
      <c r="A118" s="147"/>
      <c r="B118" s="86" t="s">
        <v>1095</v>
      </c>
      <c r="C118" s="93" t="s">
        <v>1020</v>
      </c>
      <c r="D118" s="80">
        <v>90240694</v>
      </c>
      <c r="E118" s="80"/>
      <c r="F118" s="80" t="s">
        <v>550</v>
      </c>
      <c r="G118" s="110">
        <v>42718</v>
      </c>
      <c r="H118" s="80" t="s">
        <v>166</v>
      </c>
      <c r="I118" s="87">
        <v>10.860000000000001</v>
      </c>
      <c r="J118" s="93" t="s">
        <v>170</v>
      </c>
      <c r="K118" s="94">
        <v>3.4000000000000002E-2</v>
      </c>
      <c r="L118" s="94">
        <v>2.46E-2</v>
      </c>
      <c r="M118" s="87">
        <v>3739.77</v>
      </c>
      <c r="N118" s="89">
        <v>111.51</v>
      </c>
      <c r="O118" s="87">
        <v>4.17021</v>
      </c>
      <c r="P118" s="88">
        <v>9.1100608426828062E-4</v>
      </c>
      <c r="Q118" s="88">
        <f>O118/'סכום נכסי הקרן'!$C$42</f>
        <v>3.3191782994156655E-5</v>
      </c>
    </row>
    <row r="119" spans="1:17" s="140" customFormat="1">
      <c r="A119" s="147"/>
      <c r="B119" s="86" t="s">
        <v>1095</v>
      </c>
      <c r="C119" s="93" t="s">
        <v>1020</v>
      </c>
      <c r="D119" s="80">
        <v>90240695</v>
      </c>
      <c r="E119" s="80"/>
      <c r="F119" s="80" t="s">
        <v>550</v>
      </c>
      <c r="G119" s="110">
        <v>42900</v>
      </c>
      <c r="H119" s="80" t="s">
        <v>166</v>
      </c>
      <c r="I119" s="87">
        <v>10.540000000000001</v>
      </c>
      <c r="J119" s="93" t="s">
        <v>170</v>
      </c>
      <c r="K119" s="94">
        <v>3.4000000000000002E-2</v>
      </c>
      <c r="L119" s="94">
        <v>3.2899999999999999E-2</v>
      </c>
      <c r="M119" s="87">
        <v>4429.8999999999996</v>
      </c>
      <c r="N119" s="89">
        <v>102.35</v>
      </c>
      <c r="O119" s="87">
        <v>4.5339999999999998</v>
      </c>
      <c r="P119" s="88">
        <v>9.9047807809975619E-4</v>
      </c>
      <c r="Q119" s="88">
        <f>O119/'סכום נכסי הקרן'!$C$42</f>
        <v>3.6087281958344133E-5</v>
      </c>
    </row>
    <row r="120" spans="1:17" s="140" customFormat="1">
      <c r="A120" s="147"/>
      <c r="B120" s="86" t="s">
        <v>1095</v>
      </c>
      <c r="C120" s="93" t="s">
        <v>1020</v>
      </c>
      <c r="D120" s="80">
        <v>90240696</v>
      </c>
      <c r="E120" s="80"/>
      <c r="F120" s="80" t="s">
        <v>550</v>
      </c>
      <c r="G120" s="110">
        <v>43075</v>
      </c>
      <c r="H120" s="80" t="s">
        <v>166</v>
      </c>
      <c r="I120" s="87">
        <v>10.390000000000002</v>
      </c>
      <c r="J120" s="93" t="s">
        <v>170</v>
      </c>
      <c r="K120" s="94">
        <v>3.4000000000000002E-2</v>
      </c>
      <c r="L120" s="94">
        <v>3.6599999999999994E-2</v>
      </c>
      <c r="M120" s="87">
        <v>2748.78</v>
      </c>
      <c r="N120" s="89">
        <v>98.55</v>
      </c>
      <c r="O120" s="87">
        <v>2.70892</v>
      </c>
      <c r="P120" s="88">
        <v>5.9177897559020546E-4</v>
      </c>
      <c r="Q120" s="88">
        <f>O120/'סכום נכסי הקרן'!$C$42</f>
        <v>2.1560996877502777E-5</v>
      </c>
    </row>
    <row r="121" spans="1:17" s="140" customFormat="1">
      <c r="A121" s="147"/>
      <c r="B121" s="86" t="s">
        <v>1096</v>
      </c>
      <c r="C121" s="93" t="s">
        <v>1020</v>
      </c>
      <c r="D121" s="80">
        <v>90240790</v>
      </c>
      <c r="E121" s="80"/>
      <c r="F121" s="80" t="s">
        <v>550</v>
      </c>
      <c r="G121" s="110">
        <v>42326</v>
      </c>
      <c r="H121" s="80" t="s">
        <v>166</v>
      </c>
      <c r="I121" s="87">
        <v>10.98</v>
      </c>
      <c r="J121" s="93" t="s">
        <v>170</v>
      </c>
      <c r="K121" s="94">
        <v>3.4000000000000002E-2</v>
      </c>
      <c r="L121" s="94">
        <v>2.1600000000000001E-2</v>
      </c>
      <c r="M121" s="87">
        <v>3087.76</v>
      </c>
      <c r="N121" s="89">
        <v>115.14</v>
      </c>
      <c r="O121" s="87">
        <v>3.55524</v>
      </c>
      <c r="P121" s="88">
        <v>7.7666239135054638E-4</v>
      </c>
      <c r="Q121" s="88">
        <f>O121/'סכום נכסי הקרן'!$C$42</f>
        <v>2.8297077262810628E-5</v>
      </c>
    </row>
    <row r="122" spans="1:17" s="140" customFormat="1">
      <c r="A122" s="147"/>
      <c r="B122" s="86" t="s">
        <v>1096</v>
      </c>
      <c r="C122" s="93" t="s">
        <v>1020</v>
      </c>
      <c r="D122" s="80">
        <v>90240792</v>
      </c>
      <c r="E122" s="80"/>
      <c r="F122" s="80" t="s">
        <v>550</v>
      </c>
      <c r="G122" s="110">
        <v>42606</v>
      </c>
      <c r="H122" s="80" t="s">
        <v>166</v>
      </c>
      <c r="I122" s="87">
        <v>10.9</v>
      </c>
      <c r="J122" s="93" t="s">
        <v>170</v>
      </c>
      <c r="K122" s="94">
        <v>3.4000000000000002E-2</v>
      </c>
      <c r="L122" s="94">
        <v>2.3700000000000002E-2</v>
      </c>
      <c r="M122" s="87">
        <v>12987.97</v>
      </c>
      <c r="N122" s="89">
        <v>112.61</v>
      </c>
      <c r="O122" s="87">
        <v>14.62576</v>
      </c>
      <c r="P122" s="88">
        <v>3.1950804268964027E-3</v>
      </c>
      <c r="Q122" s="88">
        <f>O122/'סכום נכסי הקרן'!$C$42</f>
        <v>1.1641021724196543E-4</v>
      </c>
    </row>
    <row r="123" spans="1:17" s="140" customFormat="1">
      <c r="A123" s="147"/>
      <c r="B123" s="86" t="s">
        <v>1096</v>
      </c>
      <c r="C123" s="93" t="s">
        <v>1020</v>
      </c>
      <c r="D123" s="80">
        <v>90240793</v>
      </c>
      <c r="E123" s="80"/>
      <c r="F123" s="80" t="s">
        <v>550</v>
      </c>
      <c r="G123" s="110">
        <v>42648</v>
      </c>
      <c r="H123" s="80" t="s">
        <v>166</v>
      </c>
      <c r="I123" s="87">
        <v>10.91</v>
      </c>
      <c r="J123" s="93" t="s">
        <v>170</v>
      </c>
      <c r="K123" s="94">
        <v>3.4000000000000002E-2</v>
      </c>
      <c r="L123" s="94">
        <v>2.35E-2</v>
      </c>
      <c r="M123" s="87">
        <v>11913.94</v>
      </c>
      <c r="N123" s="89">
        <v>112.89</v>
      </c>
      <c r="O123" s="87">
        <v>13.449639999999999</v>
      </c>
      <c r="P123" s="88">
        <v>2.9381503260550515E-3</v>
      </c>
      <c r="Q123" s="88">
        <f>O123/'סכום נכסי הקרן'!$C$42</f>
        <v>1.0704917311826721E-4</v>
      </c>
    </row>
    <row r="124" spans="1:17" s="140" customFormat="1">
      <c r="A124" s="147"/>
      <c r="B124" s="86" t="s">
        <v>1096</v>
      </c>
      <c r="C124" s="93" t="s">
        <v>1020</v>
      </c>
      <c r="D124" s="80">
        <v>90240794</v>
      </c>
      <c r="E124" s="80"/>
      <c r="F124" s="80" t="s">
        <v>550</v>
      </c>
      <c r="G124" s="110">
        <v>42718</v>
      </c>
      <c r="H124" s="80" t="s">
        <v>166</v>
      </c>
      <c r="I124" s="87">
        <v>10.879999999999999</v>
      </c>
      <c r="J124" s="93" t="s">
        <v>170</v>
      </c>
      <c r="K124" s="94">
        <v>3.4000000000000002E-2</v>
      </c>
      <c r="L124" s="94">
        <v>2.4199999999999999E-2</v>
      </c>
      <c r="M124" s="87">
        <v>8323.9699999999993</v>
      </c>
      <c r="N124" s="89">
        <v>111.98</v>
      </c>
      <c r="O124" s="87">
        <v>9.32118</v>
      </c>
      <c r="P124" s="88">
        <v>2.03626476665679E-3</v>
      </c>
      <c r="Q124" s="88">
        <f>O124/'סכום נכסי הקרן'!$C$42</f>
        <v>7.4189689202575684E-5</v>
      </c>
    </row>
    <row r="125" spans="1:17" s="140" customFormat="1">
      <c r="A125" s="147"/>
      <c r="B125" s="86" t="s">
        <v>1096</v>
      </c>
      <c r="C125" s="93" t="s">
        <v>1020</v>
      </c>
      <c r="D125" s="80">
        <v>90240795</v>
      </c>
      <c r="E125" s="80"/>
      <c r="F125" s="80" t="s">
        <v>550</v>
      </c>
      <c r="G125" s="110">
        <v>42900</v>
      </c>
      <c r="H125" s="80" t="s">
        <v>166</v>
      </c>
      <c r="I125" s="87">
        <v>10.549999999999999</v>
      </c>
      <c r="J125" s="93" t="s">
        <v>170</v>
      </c>
      <c r="K125" s="94">
        <v>3.4000000000000002E-2</v>
      </c>
      <c r="L125" s="94">
        <v>3.2199999999999999E-2</v>
      </c>
      <c r="M125" s="87">
        <v>9860.06</v>
      </c>
      <c r="N125" s="89">
        <v>103.01</v>
      </c>
      <c r="O125" s="87">
        <v>10.156840000000001</v>
      </c>
      <c r="P125" s="88">
        <v>2.2188194448096005E-3</v>
      </c>
      <c r="Q125" s="88">
        <f>O125/'סכום נכסי הקרן'!$C$42</f>
        <v>8.0840923883058685E-5</v>
      </c>
    </row>
    <row r="126" spans="1:17" s="140" customFormat="1">
      <c r="A126" s="147"/>
      <c r="B126" s="86" t="s">
        <v>1096</v>
      </c>
      <c r="C126" s="93" t="s">
        <v>1020</v>
      </c>
      <c r="D126" s="80">
        <v>90240796</v>
      </c>
      <c r="E126" s="80"/>
      <c r="F126" s="80" t="s">
        <v>550</v>
      </c>
      <c r="G126" s="110">
        <v>43075</v>
      </c>
      <c r="H126" s="80" t="s">
        <v>166</v>
      </c>
      <c r="I126" s="87">
        <v>10.409999999999998</v>
      </c>
      <c r="J126" s="93" t="s">
        <v>170</v>
      </c>
      <c r="K126" s="94">
        <v>3.4000000000000002E-2</v>
      </c>
      <c r="L126" s="94">
        <v>3.61E-2</v>
      </c>
      <c r="M126" s="87">
        <v>6118.22</v>
      </c>
      <c r="N126" s="89">
        <v>99.05</v>
      </c>
      <c r="O126" s="87">
        <v>6.0600899999999998</v>
      </c>
      <c r="P126" s="88">
        <v>1.3238611151988424E-3</v>
      </c>
      <c r="Q126" s="88">
        <f>O126/'סכום נכסי הקרן'!$C$42</f>
        <v>4.8233828081813342E-5</v>
      </c>
    </row>
    <row r="127" spans="1:17" s="140" customFormat="1">
      <c r="A127" s="147"/>
      <c r="B127" s="86" t="s">
        <v>1097</v>
      </c>
      <c r="C127" s="93" t="s">
        <v>1020</v>
      </c>
      <c r="D127" s="80">
        <v>4180</v>
      </c>
      <c r="E127" s="80"/>
      <c r="F127" s="80" t="s">
        <v>1025</v>
      </c>
      <c r="G127" s="110">
        <v>42082</v>
      </c>
      <c r="H127" s="80" t="s">
        <v>1018</v>
      </c>
      <c r="I127" s="87">
        <v>1.69</v>
      </c>
      <c r="J127" s="93" t="s">
        <v>169</v>
      </c>
      <c r="K127" s="94">
        <v>6.2100000000000002E-2</v>
      </c>
      <c r="L127" s="94">
        <v>5.79E-2</v>
      </c>
      <c r="M127" s="87">
        <v>4876.3900000000003</v>
      </c>
      <c r="N127" s="89">
        <v>101.46</v>
      </c>
      <c r="O127" s="87">
        <v>17.385830000000002</v>
      </c>
      <c r="P127" s="88">
        <v>3.798033410800416E-3</v>
      </c>
      <c r="Q127" s="88">
        <f>O127/'סכום נכסי הקרן'!$C$42</f>
        <v>1.3837833023595903E-4</v>
      </c>
    </row>
    <row r="128" spans="1:17" s="140" customFormat="1">
      <c r="A128" s="147"/>
      <c r="B128" s="86" t="s">
        <v>1097</v>
      </c>
      <c r="C128" s="93" t="s">
        <v>1020</v>
      </c>
      <c r="D128" s="80">
        <v>505294</v>
      </c>
      <c r="E128" s="80"/>
      <c r="F128" s="80" t="s">
        <v>1025</v>
      </c>
      <c r="G128" s="110">
        <v>43166</v>
      </c>
      <c r="H128" s="80" t="s">
        <v>1018</v>
      </c>
      <c r="I128" s="87">
        <v>0.03</v>
      </c>
      <c r="J128" s="93" t="s">
        <v>169</v>
      </c>
      <c r="K128" s="94">
        <v>3.9100000000000003E-2</v>
      </c>
      <c r="L128" s="94">
        <v>4.4800000000000006E-2</v>
      </c>
      <c r="M128" s="87">
        <v>6299.64</v>
      </c>
      <c r="N128" s="89">
        <v>100.25</v>
      </c>
      <c r="O128" s="87">
        <v>22.192270000000001</v>
      </c>
      <c r="P128" s="88">
        <v>4.8480275558603608E-3</v>
      </c>
      <c r="Q128" s="88">
        <f>O128/'סכום נכסי הקרן'!$C$42</f>
        <v>1.7663403281554957E-4</v>
      </c>
    </row>
    <row r="129" spans="1:17" s="140" customFormat="1">
      <c r="A129" s="147"/>
      <c r="B129" s="86" t="s">
        <v>1097</v>
      </c>
      <c r="C129" s="93" t="s">
        <v>1020</v>
      </c>
      <c r="D129" s="80">
        <v>507274</v>
      </c>
      <c r="E129" s="80"/>
      <c r="F129" s="80" t="s">
        <v>1025</v>
      </c>
      <c r="G129" s="110">
        <v>43178</v>
      </c>
      <c r="H129" s="80" t="s">
        <v>1018</v>
      </c>
      <c r="I129" s="87">
        <v>4.9999999999999996E-2</v>
      </c>
      <c r="J129" s="93" t="s">
        <v>169</v>
      </c>
      <c r="K129" s="94">
        <v>3.9100000000000003E-2</v>
      </c>
      <c r="L129" s="94">
        <v>4.24E-2</v>
      </c>
      <c r="M129" s="87">
        <v>1889.89</v>
      </c>
      <c r="N129" s="89">
        <v>100.12</v>
      </c>
      <c r="O129" s="87">
        <v>6.6490499999999999</v>
      </c>
      <c r="P129" s="88">
        <v>1.4525227757364763E-3</v>
      </c>
      <c r="Q129" s="88">
        <f>O129/'סכום נכסי הקרן'!$C$42</f>
        <v>5.2921513477090441E-5</v>
      </c>
    </row>
    <row r="130" spans="1:17" s="140" customFormat="1">
      <c r="A130" s="147"/>
      <c r="B130" s="86" t="s">
        <v>1097</v>
      </c>
      <c r="C130" s="93" t="s">
        <v>1020</v>
      </c>
      <c r="D130" s="80">
        <v>4179</v>
      </c>
      <c r="E130" s="80"/>
      <c r="F130" s="80" t="s">
        <v>1025</v>
      </c>
      <c r="G130" s="110">
        <v>42082</v>
      </c>
      <c r="H130" s="80" t="s">
        <v>1018</v>
      </c>
      <c r="I130" s="87">
        <v>1.7300000000000002</v>
      </c>
      <c r="J130" s="93" t="s">
        <v>171</v>
      </c>
      <c r="K130" s="94">
        <v>0</v>
      </c>
      <c r="L130" s="94">
        <v>3.1800000000000002E-2</v>
      </c>
      <c r="M130" s="87">
        <v>4618.2</v>
      </c>
      <c r="N130" s="89">
        <v>101.42</v>
      </c>
      <c r="O130" s="87">
        <v>20.275099999999998</v>
      </c>
      <c r="P130" s="88">
        <v>4.4292108692722465E-3</v>
      </c>
      <c r="Q130" s="88">
        <f>O130/'סכום נכסי הקרן'!$C$42</f>
        <v>1.6137477953983746E-4</v>
      </c>
    </row>
    <row r="131" spans="1:17" s="140" customFormat="1">
      <c r="A131" s="147"/>
      <c r="B131" s="86" t="s">
        <v>1098</v>
      </c>
      <c r="C131" s="93" t="s">
        <v>1020</v>
      </c>
      <c r="D131" s="80">
        <v>90320001</v>
      </c>
      <c r="E131" s="80"/>
      <c r="F131" s="80" t="s">
        <v>550</v>
      </c>
      <c r="G131" s="110">
        <v>43138</v>
      </c>
      <c r="H131" s="80" t="s">
        <v>166</v>
      </c>
      <c r="I131" s="87">
        <v>0.02</v>
      </c>
      <c r="J131" s="93" t="s">
        <v>170</v>
      </c>
      <c r="K131" s="94">
        <v>2.6000000000000002E-2</v>
      </c>
      <c r="L131" s="94">
        <v>5.91E-2</v>
      </c>
      <c r="M131" s="87">
        <v>681.17</v>
      </c>
      <c r="N131" s="89">
        <v>100.31</v>
      </c>
      <c r="O131" s="87">
        <v>0.68328</v>
      </c>
      <c r="P131" s="88">
        <v>1.4926640079488342E-4</v>
      </c>
      <c r="Q131" s="88">
        <f>O131/'סכום נכסי הקרן'!$C$42</f>
        <v>5.4384027385305203E-6</v>
      </c>
    </row>
    <row r="132" spans="1:17" s="140" customFormat="1">
      <c r="A132" s="147"/>
      <c r="B132" s="86" t="s">
        <v>1098</v>
      </c>
      <c r="C132" s="93" t="s">
        <v>1020</v>
      </c>
      <c r="D132" s="80">
        <v>90310001</v>
      </c>
      <c r="E132" s="80"/>
      <c r="F132" s="80" t="s">
        <v>550</v>
      </c>
      <c r="G132" s="110">
        <v>43138</v>
      </c>
      <c r="H132" s="80" t="s">
        <v>166</v>
      </c>
      <c r="I132" s="87">
        <v>10.409999999999998</v>
      </c>
      <c r="J132" s="93" t="s">
        <v>170</v>
      </c>
      <c r="K132" s="94">
        <v>2.8239999999999998E-2</v>
      </c>
      <c r="L132" s="94">
        <v>3.2000000000000008E-2</v>
      </c>
      <c r="M132" s="87">
        <v>22688.38</v>
      </c>
      <c r="N132" s="89">
        <v>95.22</v>
      </c>
      <c r="O132" s="87">
        <v>21.603870000000001</v>
      </c>
      <c r="P132" s="88">
        <v>4.719488230506612E-3</v>
      </c>
      <c r="Q132" s="88">
        <f>O132/'סכום נכסי הקרן'!$C$42</f>
        <v>1.7195080460551655E-4</v>
      </c>
    </row>
    <row r="133" spans="1:17" s="140" customFormat="1">
      <c r="A133" s="147"/>
      <c r="B133" s="86" t="s">
        <v>1099</v>
      </c>
      <c r="C133" s="93" t="s">
        <v>1020</v>
      </c>
      <c r="D133" s="80">
        <v>485289</v>
      </c>
      <c r="E133" s="80"/>
      <c r="F133" s="80" t="s">
        <v>550</v>
      </c>
      <c r="G133" s="110">
        <v>43009</v>
      </c>
      <c r="H133" s="80" t="s">
        <v>166</v>
      </c>
      <c r="I133" s="87">
        <v>4.2399999999999993</v>
      </c>
      <c r="J133" s="93" t="s">
        <v>170</v>
      </c>
      <c r="K133" s="94">
        <v>0</v>
      </c>
      <c r="L133" s="94">
        <v>0</v>
      </c>
      <c r="M133" s="87">
        <v>7.0000000000000007E-2</v>
      </c>
      <c r="N133" s="89">
        <v>100</v>
      </c>
      <c r="O133" s="87">
        <v>7.0000000000000007E-5</v>
      </c>
      <c r="P133" s="88">
        <v>1.5291897985660109E-8</v>
      </c>
      <c r="Q133" s="88">
        <f>O133/'סכום נכסי הקרן'!$C$42</f>
        <v>5.5714815551038588E-10</v>
      </c>
    </row>
    <row r="134" spans="1:17" s="140" customFormat="1">
      <c r="A134" s="147"/>
      <c r="B134" s="86" t="s">
        <v>1100</v>
      </c>
      <c r="C134" s="93" t="s">
        <v>1020</v>
      </c>
      <c r="D134" s="80">
        <v>90145362</v>
      </c>
      <c r="E134" s="80"/>
      <c r="F134" s="80" t="s">
        <v>582</v>
      </c>
      <c r="G134" s="110">
        <v>42825</v>
      </c>
      <c r="H134" s="80" t="s">
        <v>166</v>
      </c>
      <c r="I134" s="87">
        <v>7.1700000000000008</v>
      </c>
      <c r="J134" s="93" t="s">
        <v>170</v>
      </c>
      <c r="K134" s="94">
        <v>2.8999999999999998E-2</v>
      </c>
      <c r="L134" s="94">
        <v>2.5000000000000001E-2</v>
      </c>
      <c r="M134" s="87">
        <v>171180.42</v>
      </c>
      <c r="N134" s="89">
        <v>104.64</v>
      </c>
      <c r="O134" s="87">
        <v>179.12317999999999</v>
      </c>
      <c r="P134" s="88">
        <v>3.9130477077529043E-2</v>
      </c>
      <c r="Q134" s="88">
        <f>O134/'סכום נכסי הקרן'!$C$42</f>
        <v>1.4256878478022118E-3</v>
      </c>
    </row>
    <row r="135" spans="1:17" s="140" customFormat="1">
      <c r="A135" s="147"/>
      <c r="B135" s="86" t="s">
        <v>1101</v>
      </c>
      <c r="C135" s="93" t="s">
        <v>1022</v>
      </c>
      <c r="D135" s="80">
        <v>90141407</v>
      </c>
      <c r="E135" s="80"/>
      <c r="F135" s="80" t="s">
        <v>770</v>
      </c>
      <c r="G135" s="110">
        <v>42372</v>
      </c>
      <c r="H135" s="80" t="s">
        <v>166</v>
      </c>
      <c r="I135" s="87">
        <v>10.68</v>
      </c>
      <c r="J135" s="93" t="s">
        <v>170</v>
      </c>
      <c r="K135" s="94">
        <v>6.7000000000000004E-2</v>
      </c>
      <c r="L135" s="94">
        <v>3.2500000000000001E-2</v>
      </c>
      <c r="M135" s="87">
        <v>42440.36</v>
      </c>
      <c r="N135" s="89">
        <v>139.85</v>
      </c>
      <c r="O135" s="87">
        <v>59.352849999999997</v>
      </c>
      <c r="P135" s="88">
        <v>1.2965967533688378E-2</v>
      </c>
      <c r="Q135" s="88">
        <f>O135/'סכום נכסי הקרן'!$C$42</f>
        <v>4.7240472716835147E-4</v>
      </c>
    </row>
    <row r="136" spans="1:17" s="140" customFormat="1">
      <c r="A136" s="147"/>
      <c r="B136" s="86" t="s">
        <v>1102</v>
      </c>
      <c r="C136" s="93" t="s">
        <v>1020</v>
      </c>
      <c r="D136" s="80">
        <v>90800100</v>
      </c>
      <c r="E136" s="80"/>
      <c r="F136" s="80" t="s">
        <v>1026</v>
      </c>
      <c r="G136" s="110">
        <v>41529</v>
      </c>
      <c r="H136" s="80" t="s">
        <v>1018</v>
      </c>
      <c r="I136" s="87">
        <v>0</v>
      </c>
      <c r="J136" s="93" t="s">
        <v>170</v>
      </c>
      <c r="K136" s="94">
        <v>0</v>
      </c>
      <c r="L136" s="94">
        <v>0</v>
      </c>
      <c r="M136" s="87">
        <v>32718.52</v>
      </c>
      <c r="N136" s="89">
        <v>0</v>
      </c>
      <c r="O136" s="87">
        <f>4.4512-4.45</f>
        <v>1.1999999999998678E-3</v>
      </c>
      <c r="P136" s="88">
        <v>9.7238994733957543E-4</v>
      </c>
      <c r="Q136" s="88">
        <f>O136/'סכום נכסי הקרן'!$C$42</f>
        <v>9.5511112373198478E-9</v>
      </c>
    </row>
    <row r="137" spans="1:17" s="140" customFormat="1">
      <c r="A137" s="147"/>
      <c r="B137" s="86" t="s">
        <v>1092</v>
      </c>
      <c r="C137" s="93" t="s">
        <v>1020</v>
      </c>
      <c r="D137" s="80">
        <v>90840000</v>
      </c>
      <c r="E137" s="80"/>
      <c r="F137" s="80" t="s">
        <v>910</v>
      </c>
      <c r="G137" s="110">
        <v>42935</v>
      </c>
      <c r="H137" s="80"/>
      <c r="I137" s="87">
        <v>11.670000000000002</v>
      </c>
      <c r="J137" s="93" t="s">
        <v>170</v>
      </c>
      <c r="K137" s="94">
        <v>4.0800000000000003E-2</v>
      </c>
      <c r="L137" s="94">
        <v>3.4799999999999998E-2</v>
      </c>
      <c r="M137" s="87">
        <v>27114.53</v>
      </c>
      <c r="N137" s="89">
        <v>105.13</v>
      </c>
      <c r="O137" s="87">
        <v>28.505509999999997</v>
      </c>
      <c r="P137" s="88">
        <v>6.2271907278459151E-3</v>
      </c>
      <c r="Q137" s="88">
        <f>O137/'סכום נכסי הקרן'!$C$42</f>
        <v>2.2688274740546938E-4</v>
      </c>
    </row>
    <row r="138" spans="1:17" s="140" customFormat="1">
      <c r="A138" s="147"/>
      <c r="B138" s="83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7"/>
      <c r="N138" s="89"/>
      <c r="O138" s="80"/>
      <c r="P138" s="88"/>
      <c r="Q138" s="80"/>
    </row>
    <row r="139" spans="1:17" s="140" customFormat="1">
      <c r="A139" s="147"/>
      <c r="B139" s="99" t="s">
        <v>38</v>
      </c>
      <c r="C139" s="82"/>
      <c r="D139" s="82"/>
      <c r="E139" s="82"/>
      <c r="F139" s="82"/>
      <c r="G139" s="82"/>
      <c r="H139" s="82"/>
      <c r="I139" s="90">
        <v>0.85629547401745332</v>
      </c>
      <c r="J139" s="82"/>
      <c r="K139" s="82"/>
      <c r="L139" s="104">
        <v>1.6166747168735781E-2</v>
      </c>
      <c r="M139" s="90"/>
      <c r="N139" s="92"/>
      <c r="O139" s="90">
        <v>40.839529999999996</v>
      </c>
      <c r="P139" s="91">
        <v>8.9216275220329357E-3</v>
      </c>
      <c r="Q139" s="91">
        <f>O139/'סכום נכסי הקרן'!$C$42</f>
        <v>3.2505241159158665E-4</v>
      </c>
    </row>
    <row r="140" spans="1:17" s="140" customFormat="1">
      <c r="A140" s="147"/>
      <c r="B140" s="86" t="s">
        <v>1103</v>
      </c>
      <c r="C140" s="93" t="s">
        <v>1022</v>
      </c>
      <c r="D140" s="80">
        <v>4351</v>
      </c>
      <c r="E140" s="80"/>
      <c r="F140" s="80" t="s">
        <v>1025</v>
      </c>
      <c r="G140" s="110">
        <v>42183</v>
      </c>
      <c r="H140" s="80" t="s">
        <v>1018</v>
      </c>
      <c r="I140" s="87">
        <v>1.01</v>
      </c>
      <c r="J140" s="93" t="s">
        <v>170</v>
      </c>
      <c r="K140" s="94">
        <v>3.61E-2</v>
      </c>
      <c r="L140" s="94">
        <v>1.5499999999999998E-2</v>
      </c>
      <c r="M140" s="87">
        <v>26278.27</v>
      </c>
      <c r="N140" s="89">
        <v>102.12</v>
      </c>
      <c r="O140" s="87">
        <v>26.835360000000001</v>
      </c>
      <c r="P140" s="88">
        <v>5.8623369646923409E-3</v>
      </c>
      <c r="Q140" s="88">
        <f>O140/'סכום נכסי הקרן'!$C$42</f>
        <v>2.1358959037795982E-4</v>
      </c>
    </row>
    <row r="141" spans="1:17" s="140" customFormat="1">
      <c r="A141" s="147"/>
      <c r="B141" s="86" t="s">
        <v>1104</v>
      </c>
      <c r="C141" s="93" t="s">
        <v>1022</v>
      </c>
      <c r="D141" s="80">
        <v>10510</v>
      </c>
      <c r="E141" s="80"/>
      <c r="F141" s="80" t="s">
        <v>1025</v>
      </c>
      <c r="G141" s="110">
        <v>41781</v>
      </c>
      <c r="H141" s="80" t="s">
        <v>1018</v>
      </c>
      <c r="I141" s="87">
        <v>9.9999999999999992E-2</v>
      </c>
      <c r="J141" s="93" t="s">
        <v>170</v>
      </c>
      <c r="K141" s="94">
        <v>4.2500000000000003E-2</v>
      </c>
      <c r="L141" s="94">
        <v>1.4899999999999998E-2</v>
      </c>
      <c r="M141" s="87">
        <v>804.02</v>
      </c>
      <c r="N141" s="89">
        <v>100.38</v>
      </c>
      <c r="O141" s="87">
        <v>0.80708000000000002</v>
      </c>
      <c r="P141" s="88">
        <v>1.7631121466095087E-4</v>
      </c>
      <c r="Q141" s="88">
        <f>O141/'סכום נכסי הקרן'!$C$42</f>
        <v>6.4237590478474603E-6</v>
      </c>
    </row>
    <row r="142" spans="1:17" s="140" customFormat="1">
      <c r="A142" s="147"/>
      <c r="B142" s="86" t="s">
        <v>1104</v>
      </c>
      <c r="C142" s="93" t="s">
        <v>1022</v>
      </c>
      <c r="D142" s="80">
        <v>3880</v>
      </c>
      <c r="E142" s="80"/>
      <c r="F142" s="80" t="s">
        <v>1027</v>
      </c>
      <c r="G142" s="110">
        <v>41959</v>
      </c>
      <c r="H142" s="80" t="s">
        <v>1018</v>
      </c>
      <c r="I142" s="87">
        <v>0.59</v>
      </c>
      <c r="J142" s="93" t="s">
        <v>170</v>
      </c>
      <c r="K142" s="94">
        <v>4.4999999999999998E-2</v>
      </c>
      <c r="L142" s="94">
        <v>1.7600000000000001E-2</v>
      </c>
      <c r="M142" s="87">
        <v>12965.02</v>
      </c>
      <c r="N142" s="89">
        <v>101.79</v>
      </c>
      <c r="O142" s="87">
        <v>13.197089999999999</v>
      </c>
      <c r="P142" s="88">
        <v>2.882979342679645E-3</v>
      </c>
      <c r="Q142" s="88">
        <f>O142/'סכום נכסי הקרן'!$C$42</f>
        <v>1.050390621657794E-4</v>
      </c>
    </row>
    <row r="143" spans="1:17" s="140" customFormat="1">
      <c r="A143" s="147"/>
      <c r="B143" s="83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7"/>
      <c r="N143" s="89"/>
      <c r="O143" s="80"/>
      <c r="P143" s="88"/>
      <c r="Q143" s="80"/>
    </row>
    <row r="144" spans="1:17" s="140" customFormat="1">
      <c r="A144" s="147"/>
      <c r="B144" s="81" t="s">
        <v>41</v>
      </c>
      <c r="C144" s="82"/>
      <c r="D144" s="82"/>
      <c r="E144" s="82"/>
      <c r="F144" s="82"/>
      <c r="G144" s="82"/>
      <c r="H144" s="82"/>
      <c r="I144" s="90">
        <v>3.9980089760065449</v>
      </c>
      <c r="J144" s="82"/>
      <c r="K144" s="82"/>
      <c r="L144" s="104">
        <v>5.8618837575261408E-2</v>
      </c>
      <c r="M144" s="90"/>
      <c r="N144" s="92"/>
      <c r="O144" s="90">
        <v>346.80455999999998</v>
      </c>
      <c r="P144" s="91">
        <v>7.5761427892596281E-2</v>
      </c>
      <c r="Q144" s="91">
        <f>O144/'סכום נכסי הקרן'!$C$42</f>
        <v>2.7603074418084419E-3</v>
      </c>
    </row>
    <row r="145" spans="1:17" s="140" customFormat="1">
      <c r="A145" s="147"/>
      <c r="B145" s="99" t="s">
        <v>39</v>
      </c>
      <c r="C145" s="82"/>
      <c r="D145" s="82"/>
      <c r="E145" s="82"/>
      <c r="F145" s="82"/>
      <c r="G145" s="82"/>
      <c r="H145" s="82"/>
      <c r="I145" s="90">
        <v>3.9980089760065449</v>
      </c>
      <c r="J145" s="82"/>
      <c r="K145" s="82"/>
      <c r="L145" s="104">
        <v>5.8618837575261408E-2</v>
      </c>
      <c r="M145" s="90"/>
      <c r="N145" s="92"/>
      <c r="O145" s="90">
        <v>346.80455999999998</v>
      </c>
      <c r="P145" s="91">
        <v>7.5761427892596281E-2</v>
      </c>
      <c r="Q145" s="91">
        <f>O145/'סכום נכסי הקרן'!$C$42</f>
        <v>2.7603074418084419E-3</v>
      </c>
    </row>
    <row r="146" spans="1:17" s="140" customFormat="1">
      <c r="A146" s="147"/>
      <c r="B146" s="86" t="s">
        <v>1105</v>
      </c>
      <c r="C146" s="93" t="s">
        <v>1020</v>
      </c>
      <c r="D146" s="80">
        <v>4623</v>
      </c>
      <c r="E146" s="80"/>
      <c r="F146" s="80" t="s">
        <v>930</v>
      </c>
      <c r="G146" s="110">
        <v>42354</v>
      </c>
      <c r="H146" s="80" t="s">
        <v>1028</v>
      </c>
      <c r="I146" s="87">
        <v>6.04</v>
      </c>
      <c r="J146" s="93" t="s">
        <v>169</v>
      </c>
      <c r="K146" s="94">
        <v>5.0199999999999995E-2</v>
      </c>
      <c r="L146" s="94">
        <v>5.0199999999999995E-2</v>
      </c>
      <c r="M146" s="87">
        <v>20973</v>
      </c>
      <c r="N146" s="89">
        <v>101.55</v>
      </c>
      <c r="O146" s="87">
        <v>74.841460000000012</v>
      </c>
      <c r="P146" s="88">
        <v>1.6349542448826596E-2</v>
      </c>
      <c r="Q146" s="88">
        <f>O146/'סכום נכסי הקרן'!$C$42</f>
        <v>5.9568259135291894E-4</v>
      </c>
    </row>
    <row r="147" spans="1:17" s="140" customFormat="1">
      <c r="A147" s="147"/>
      <c r="B147" s="86" t="s">
        <v>1106</v>
      </c>
      <c r="C147" s="93" t="s">
        <v>1020</v>
      </c>
      <c r="D147" s="80">
        <v>487557</v>
      </c>
      <c r="E147" s="80"/>
      <c r="F147" s="80" t="s">
        <v>910</v>
      </c>
      <c r="G147" s="110">
        <v>43053</v>
      </c>
      <c r="H147" s="80"/>
      <c r="I147" s="87">
        <v>3.41</v>
      </c>
      <c r="J147" s="93" t="s">
        <v>169</v>
      </c>
      <c r="K147" s="94">
        <v>5.398E-2</v>
      </c>
      <c r="L147" s="94">
        <v>5.8400000000000001E-2</v>
      </c>
      <c r="M147" s="87">
        <v>26214.71</v>
      </c>
      <c r="N147" s="89">
        <v>100.07</v>
      </c>
      <c r="O147" s="87">
        <v>92.182969999999997</v>
      </c>
      <c r="P147" s="88">
        <v>2.0137893903645232E-2</v>
      </c>
      <c r="Q147" s="88">
        <f>O147/'סכום נכסי הקרן'!$C$42</f>
        <v>7.3370816721384608E-4</v>
      </c>
    </row>
    <row r="148" spans="1:17" s="140" customFormat="1">
      <c r="A148" s="147"/>
      <c r="B148" s="86" t="s">
        <v>1106</v>
      </c>
      <c r="C148" s="93" t="s">
        <v>1020</v>
      </c>
      <c r="D148" s="80">
        <v>487556</v>
      </c>
      <c r="E148" s="80"/>
      <c r="F148" s="80" t="s">
        <v>910</v>
      </c>
      <c r="G148" s="110">
        <v>43051</v>
      </c>
      <c r="H148" s="80"/>
      <c r="I148" s="87">
        <v>3.79</v>
      </c>
      <c r="J148" s="93" t="s">
        <v>169</v>
      </c>
      <c r="K148" s="94">
        <v>7.6479999999999992E-2</v>
      </c>
      <c r="L148" s="94">
        <v>7.8300000000000008E-2</v>
      </c>
      <c r="M148" s="87">
        <v>8738.24</v>
      </c>
      <c r="N148" s="89">
        <v>101.66</v>
      </c>
      <c r="O148" s="87">
        <v>31.215910000000001</v>
      </c>
      <c r="P148" s="88">
        <v>6.8192930178506755E-3</v>
      </c>
      <c r="Q148" s="88">
        <f>O148/'סכום נכסי הקרן'!$C$42</f>
        <v>2.4845552398683154E-4</v>
      </c>
    </row>
    <row r="149" spans="1:17" s="140" customFormat="1">
      <c r="A149" s="147"/>
      <c r="B149" s="86" t="s">
        <v>1107</v>
      </c>
      <c r="C149" s="93" t="s">
        <v>1020</v>
      </c>
      <c r="D149" s="80">
        <v>474437</v>
      </c>
      <c r="E149" s="80"/>
      <c r="F149" s="80" t="s">
        <v>910</v>
      </c>
      <c r="G149" s="110">
        <v>42887</v>
      </c>
      <c r="H149" s="80"/>
      <c r="I149" s="87">
        <v>3.3600000000000003</v>
      </c>
      <c r="J149" s="93" t="s">
        <v>169</v>
      </c>
      <c r="K149" s="94">
        <v>5.2400000000000002E-2</v>
      </c>
      <c r="L149" s="94">
        <v>6.0500000000000005E-2</v>
      </c>
      <c r="M149" s="87">
        <v>29832.44</v>
      </c>
      <c r="N149" s="89">
        <v>99.47</v>
      </c>
      <c r="O149" s="87">
        <v>104.27556</v>
      </c>
      <c r="P149" s="88">
        <v>2.277958894167971E-2</v>
      </c>
      <c r="Q149" s="88">
        <f>O149/'סכום נכסי הקרן'!$C$42</f>
        <v>8.2995622741160807E-4</v>
      </c>
    </row>
    <row r="150" spans="1:17" s="140" customFormat="1">
      <c r="A150" s="147"/>
      <c r="B150" s="86" t="s">
        <v>1107</v>
      </c>
      <c r="C150" s="93" t="s">
        <v>1020</v>
      </c>
      <c r="D150" s="80">
        <v>474436</v>
      </c>
      <c r="E150" s="80"/>
      <c r="F150" s="80" t="s">
        <v>910</v>
      </c>
      <c r="G150" s="110">
        <v>42887</v>
      </c>
      <c r="H150" s="80"/>
      <c r="I150" s="87">
        <v>3.42</v>
      </c>
      <c r="J150" s="93" t="s">
        <v>169</v>
      </c>
      <c r="K150" s="94">
        <v>4.9141999999999998E-2</v>
      </c>
      <c r="L150" s="94">
        <v>5.5E-2</v>
      </c>
      <c r="M150" s="87">
        <v>12670.64</v>
      </c>
      <c r="N150" s="89">
        <v>99.47</v>
      </c>
      <c r="O150" s="87">
        <v>44.28866</v>
      </c>
      <c r="P150" s="88">
        <v>9.6751095805940775E-3</v>
      </c>
      <c r="Q150" s="88">
        <f>O150/'סכום נכסי הקרן'!$C$42</f>
        <v>3.5250493184323719E-4</v>
      </c>
    </row>
    <row r="151" spans="1:17" s="140" customFormat="1">
      <c r="A151" s="147"/>
      <c r="B151" s="143"/>
      <c r="C151" s="143"/>
      <c r="D151" s="143"/>
      <c r="E151" s="143"/>
    </row>
    <row r="152" spans="1:17" s="140" customFormat="1">
      <c r="A152" s="147"/>
      <c r="B152" s="143"/>
      <c r="C152" s="143"/>
      <c r="D152" s="143"/>
      <c r="E152" s="143"/>
    </row>
    <row r="153" spans="1:17" s="140" customFormat="1">
      <c r="A153" s="147"/>
      <c r="B153" s="143"/>
      <c r="C153" s="143"/>
      <c r="D153" s="143"/>
      <c r="E153" s="143"/>
    </row>
    <row r="154" spans="1:17" s="140" customFormat="1">
      <c r="A154" s="147"/>
      <c r="B154" s="144" t="s">
        <v>257</v>
      </c>
      <c r="C154" s="143"/>
      <c r="D154" s="143"/>
      <c r="E154" s="143"/>
    </row>
    <row r="155" spans="1:17" s="140" customFormat="1">
      <c r="A155" s="147"/>
      <c r="B155" s="144" t="s">
        <v>118</v>
      </c>
      <c r="C155" s="143"/>
      <c r="D155" s="143"/>
      <c r="E155" s="143"/>
    </row>
    <row r="156" spans="1:17" s="140" customFormat="1">
      <c r="A156" s="147"/>
      <c r="B156" s="144" t="s">
        <v>240</v>
      </c>
      <c r="C156" s="143"/>
      <c r="D156" s="143"/>
      <c r="E156" s="143"/>
    </row>
    <row r="157" spans="1:17" s="140" customFormat="1">
      <c r="A157" s="147"/>
      <c r="B157" s="144" t="s">
        <v>248</v>
      </c>
      <c r="C157" s="143"/>
      <c r="D157" s="143"/>
      <c r="E157" s="143"/>
    </row>
    <row r="158" spans="1:17" s="140" customFormat="1">
      <c r="A158" s="147"/>
      <c r="B158" s="143"/>
      <c r="C158" s="143"/>
      <c r="D158" s="143"/>
      <c r="E158" s="143"/>
    </row>
    <row r="159" spans="1:17" s="140" customFormat="1">
      <c r="A159" s="147"/>
      <c r="B159" s="143"/>
      <c r="C159" s="143"/>
      <c r="D159" s="143"/>
      <c r="E159" s="143"/>
    </row>
    <row r="160" spans="1:17" s="140" customFormat="1">
      <c r="A160" s="147"/>
      <c r="B160" s="143"/>
      <c r="C160" s="143"/>
      <c r="D160" s="143"/>
      <c r="E160" s="143"/>
    </row>
    <row r="161" spans="1:5" s="140" customFormat="1">
      <c r="A161" s="147"/>
      <c r="B161" s="143"/>
      <c r="C161" s="143"/>
      <c r="D161" s="143"/>
      <c r="E161" s="143"/>
    </row>
    <row r="162" spans="1:5" s="140" customFormat="1">
      <c r="A162" s="147"/>
      <c r="B162" s="143"/>
      <c r="C162" s="143"/>
      <c r="D162" s="143"/>
      <c r="E162" s="143"/>
    </row>
    <row r="163" spans="1:5" s="140" customFormat="1">
      <c r="A163" s="147"/>
      <c r="B163" s="143"/>
      <c r="C163" s="143"/>
      <c r="D163" s="143"/>
      <c r="E163" s="143"/>
    </row>
  </sheetData>
  <sheetProtection sheet="1" objects="1" scenarios="1"/>
  <mergeCells count="1">
    <mergeCell ref="B6:Q6"/>
  </mergeCells>
  <phoneticPr fontId="4" type="noConversion"/>
  <conditionalFormatting sqref="B58:B150">
    <cfRule type="cellIs" dxfId="8" priority="12" operator="equal">
      <formula>2958465</formula>
    </cfRule>
    <cfRule type="cellIs" dxfId="7" priority="13" operator="equal">
      <formula>"NR3"</formula>
    </cfRule>
    <cfRule type="cellIs" dxfId="6" priority="14" operator="equal">
      <formula>"דירוג פנימי"</formula>
    </cfRule>
  </conditionalFormatting>
  <conditionalFormatting sqref="B58:B150">
    <cfRule type="cellIs" dxfId="5" priority="11" operator="equal">
      <formula>2958465</formula>
    </cfRule>
  </conditionalFormatting>
  <conditionalFormatting sqref="B11:B43">
    <cfRule type="cellIs" dxfId="4" priority="10" operator="equal">
      <formula>"NR3"</formula>
    </cfRule>
  </conditionalFormatting>
  <dataValidations count="1">
    <dataValidation allowBlank="1" showInputMessage="1" showErrorMessage="1" sqref="D1:Q9 C5:C9 B1:B9 B151:Q1048576 Y53:XFD56 A1:A1048576 R57:XFD1048576 R1:XFD52 R53:W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185</v>
      </c>
      <c r="C1" s="78" t="s" vm="1">
        <v>258</v>
      </c>
    </row>
    <row r="2" spans="2:64">
      <c r="B2" s="56" t="s">
        <v>184</v>
      </c>
      <c r="C2" s="78" t="s">
        <v>259</v>
      </c>
    </row>
    <row r="3" spans="2:64">
      <c r="B3" s="56" t="s">
        <v>186</v>
      </c>
      <c r="C3" s="78" t="s">
        <v>260</v>
      </c>
    </row>
    <row r="4" spans="2:64">
      <c r="B4" s="56" t="s">
        <v>187</v>
      </c>
      <c r="C4" s="78">
        <v>2208</v>
      </c>
    </row>
    <row r="6" spans="2:64" ht="26.25" customHeight="1">
      <c r="B6" s="204" t="s">
        <v>218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64" s="3" customFormat="1" ht="78.75">
      <c r="B7" s="59" t="s">
        <v>122</v>
      </c>
      <c r="C7" s="60" t="s">
        <v>47</v>
      </c>
      <c r="D7" s="60" t="s">
        <v>123</v>
      </c>
      <c r="E7" s="60" t="s">
        <v>15</v>
      </c>
      <c r="F7" s="60" t="s">
        <v>68</v>
      </c>
      <c r="G7" s="60" t="s">
        <v>18</v>
      </c>
      <c r="H7" s="60" t="s">
        <v>107</v>
      </c>
      <c r="I7" s="60" t="s">
        <v>54</v>
      </c>
      <c r="J7" s="60" t="s">
        <v>19</v>
      </c>
      <c r="K7" s="60" t="s">
        <v>242</v>
      </c>
      <c r="L7" s="60" t="s">
        <v>241</v>
      </c>
      <c r="M7" s="60" t="s">
        <v>116</v>
      </c>
      <c r="N7" s="60" t="s">
        <v>188</v>
      </c>
      <c r="O7" s="62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249</v>
      </c>
      <c r="L8" s="31"/>
      <c r="M8" s="31" t="s">
        <v>245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257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118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240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248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185</v>
      </c>
      <c r="C1" s="78" t="s" vm="1">
        <v>258</v>
      </c>
    </row>
    <row r="2" spans="2:56">
      <c r="B2" s="56" t="s">
        <v>184</v>
      </c>
      <c r="C2" s="78" t="s">
        <v>259</v>
      </c>
    </row>
    <row r="3" spans="2:56">
      <c r="B3" s="56" t="s">
        <v>186</v>
      </c>
      <c r="C3" s="78" t="s">
        <v>260</v>
      </c>
    </row>
    <row r="4" spans="2:56">
      <c r="B4" s="56" t="s">
        <v>187</v>
      </c>
      <c r="C4" s="78">
        <v>2208</v>
      </c>
    </row>
    <row r="6" spans="2:56" ht="26.25" customHeight="1">
      <c r="B6" s="204" t="s">
        <v>219</v>
      </c>
      <c r="C6" s="205"/>
      <c r="D6" s="205"/>
      <c r="E6" s="205"/>
      <c r="F6" s="205"/>
      <c r="G6" s="205"/>
      <c r="H6" s="205"/>
      <c r="I6" s="205"/>
      <c r="J6" s="206"/>
    </row>
    <row r="7" spans="2:56" s="3" customFormat="1" ht="78.75">
      <c r="B7" s="59" t="s">
        <v>122</v>
      </c>
      <c r="C7" s="61" t="s">
        <v>56</v>
      </c>
      <c r="D7" s="61" t="s">
        <v>91</v>
      </c>
      <c r="E7" s="61" t="s">
        <v>57</v>
      </c>
      <c r="F7" s="61" t="s">
        <v>107</v>
      </c>
      <c r="G7" s="61" t="s">
        <v>230</v>
      </c>
      <c r="H7" s="61" t="s">
        <v>188</v>
      </c>
      <c r="I7" s="63" t="s">
        <v>189</v>
      </c>
      <c r="J7" s="77" t="s">
        <v>252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246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79"/>
      <c r="D11" s="79"/>
      <c r="E11" s="79"/>
      <c r="F11" s="79"/>
      <c r="G11" s="79"/>
      <c r="H11" s="79"/>
      <c r="I11" s="79"/>
      <c r="J11" s="79"/>
    </row>
    <row r="12" spans="2:56">
      <c r="B12" s="114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8" t="s" vm="1">
        <v>258</v>
      </c>
    </row>
    <row r="2" spans="2:60">
      <c r="B2" s="56" t="s">
        <v>184</v>
      </c>
      <c r="C2" s="78" t="s">
        <v>259</v>
      </c>
    </row>
    <row r="3" spans="2:60">
      <c r="B3" s="56" t="s">
        <v>186</v>
      </c>
      <c r="C3" s="78" t="s">
        <v>260</v>
      </c>
    </row>
    <row r="4" spans="2:60">
      <c r="B4" s="56" t="s">
        <v>187</v>
      </c>
      <c r="C4" s="78">
        <v>2208</v>
      </c>
    </row>
    <row r="6" spans="2:60" ht="26.25" customHeight="1">
      <c r="B6" s="204" t="s">
        <v>220</v>
      </c>
      <c r="C6" s="205"/>
      <c r="D6" s="205"/>
      <c r="E6" s="205"/>
      <c r="F6" s="205"/>
      <c r="G6" s="205"/>
      <c r="H6" s="205"/>
      <c r="I6" s="205"/>
      <c r="J6" s="205"/>
      <c r="K6" s="206"/>
    </row>
    <row r="7" spans="2:60" s="3" customFormat="1" ht="66">
      <c r="B7" s="59" t="s">
        <v>122</v>
      </c>
      <c r="C7" s="59" t="s">
        <v>123</v>
      </c>
      <c r="D7" s="59" t="s">
        <v>15</v>
      </c>
      <c r="E7" s="59" t="s">
        <v>16</v>
      </c>
      <c r="F7" s="59" t="s">
        <v>59</v>
      </c>
      <c r="G7" s="59" t="s">
        <v>107</v>
      </c>
      <c r="H7" s="59" t="s">
        <v>55</v>
      </c>
      <c r="I7" s="59" t="s">
        <v>116</v>
      </c>
      <c r="J7" s="59" t="s">
        <v>188</v>
      </c>
      <c r="K7" s="59" t="s">
        <v>189</v>
      </c>
    </row>
    <row r="8" spans="2:60" s="3" customFormat="1" ht="21.75" customHeight="1">
      <c r="B8" s="14"/>
      <c r="C8" s="70"/>
      <c r="D8" s="15"/>
      <c r="E8" s="15"/>
      <c r="F8" s="15" t="s">
        <v>20</v>
      </c>
      <c r="G8" s="15"/>
      <c r="H8" s="15" t="s">
        <v>20</v>
      </c>
      <c r="I8" s="15" t="s">
        <v>245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4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2" sqref="I12:I1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6.2851562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8" t="s" vm="1">
        <v>258</v>
      </c>
    </row>
    <row r="2" spans="2:60">
      <c r="B2" s="56" t="s">
        <v>184</v>
      </c>
      <c r="C2" s="78" t="s">
        <v>259</v>
      </c>
    </row>
    <row r="3" spans="2:60">
      <c r="B3" s="56" t="s">
        <v>186</v>
      </c>
      <c r="C3" s="78" t="s">
        <v>260</v>
      </c>
    </row>
    <row r="4" spans="2:60">
      <c r="B4" s="56" t="s">
        <v>187</v>
      </c>
      <c r="C4" s="78">
        <v>2208</v>
      </c>
    </row>
    <row r="6" spans="2:60" ht="26.25" customHeight="1">
      <c r="B6" s="204" t="s">
        <v>221</v>
      </c>
      <c r="C6" s="205"/>
      <c r="D6" s="205"/>
      <c r="E6" s="205"/>
      <c r="F6" s="205"/>
      <c r="G6" s="205"/>
      <c r="H6" s="205"/>
      <c r="I6" s="205"/>
      <c r="J6" s="205"/>
      <c r="K6" s="206"/>
    </row>
    <row r="7" spans="2:60" s="3" customFormat="1" ht="63">
      <c r="B7" s="59" t="s">
        <v>122</v>
      </c>
      <c r="C7" s="61" t="s">
        <v>47</v>
      </c>
      <c r="D7" s="61" t="s">
        <v>15</v>
      </c>
      <c r="E7" s="61" t="s">
        <v>16</v>
      </c>
      <c r="F7" s="61" t="s">
        <v>59</v>
      </c>
      <c r="G7" s="61" t="s">
        <v>107</v>
      </c>
      <c r="H7" s="61" t="s">
        <v>55</v>
      </c>
      <c r="I7" s="61" t="s">
        <v>116</v>
      </c>
      <c r="J7" s="61" t="s">
        <v>188</v>
      </c>
      <c r="K7" s="63" t="s">
        <v>189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245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5" t="s">
        <v>58</v>
      </c>
      <c r="C10" s="116"/>
      <c r="D10" s="116"/>
      <c r="E10" s="116"/>
      <c r="F10" s="116"/>
      <c r="G10" s="116"/>
      <c r="H10" s="118">
        <v>0.61130000000000007</v>
      </c>
      <c r="I10" s="117">
        <f>I11</f>
        <v>14.87588</v>
      </c>
      <c r="J10" s="118">
        <f>I10/$I$10</f>
        <v>1</v>
      </c>
      <c r="K10" s="118">
        <f>I10/'סכום נכסי הקרן'!$C$42</f>
        <v>1.1840098719419769E-4</v>
      </c>
      <c r="L10" s="14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6"/>
    </row>
    <row r="11" spans="2:60" s="96" customFormat="1" ht="21" customHeight="1">
      <c r="B11" s="119" t="s">
        <v>238</v>
      </c>
      <c r="C11" s="116"/>
      <c r="D11" s="116"/>
      <c r="E11" s="116"/>
      <c r="F11" s="116"/>
      <c r="G11" s="116"/>
      <c r="H11" s="118">
        <v>0.61130000000000007</v>
      </c>
      <c r="I11" s="117">
        <f>I12+I13</f>
        <v>14.87588</v>
      </c>
      <c r="J11" s="118">
        <f t="shared" ref="J11:J12" si="0">I11/$I$10</f>
        <v>1</v>
      </c>
      <c r="K11" s="118">
        <f>I11/'סכום נכסי הקרן'!$C$42</f>
        <v>1.1840098719419769E-4</v>
      </c>
      <c r="L11" s="14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1029</v>
      </c>
      <c r="C12" s="80" t="s">
        <v>1030</v>
      </c>
      <c r="D12" s="80" t="s">
        <v>1031</v>
      </c>
      <c r="E12" s="80" t="s">
        <v>294</v>
      </c>
      <c r="F12" s="94">
        <v>6.7750000000000005E-2</v>
      </c>
      <c r="G12" s="93" t="s">
        <v>170</v>
      </c>
      <c r="H12" s="88">
        <v>0.61130000000000007</v>
      </c>
      <c r="I12" s="87">
        <v>1.38246</v>
      </c>
      <c r="J12" s="88">
        <f t="shared" si="0"/>
        <v>9.2932989510536523E-2</v>
      </c>
      <c r="K12" s="88">
        <f>I12/'סכום נכסי הקרן'!$C$42</f>
        <v>1.1003357700955544E-5</v>
      </c>
      <c r="L12" s="14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89" t="s">
        <v>1108</v>
      </c>
      <c r="C13" s="185"/>
      <c r="D13" s="185"/>
      <c r="E13" s="185"/>
      <c r="F13" s="185"/>
      <c r="G13" s="185"/>
      <c r="H13" s="186"/>
      <c r="I13" s="87">
        <v>13.49342</v>
      </c>
      <c r="J13" s="186">
        <f>I13/$I$10</f>
        <v>0.90706701048946348</v>
      </c>
      <c r="K13" s="187">
        <f>I13/'סכום נכסי הקרן'!$C$42</f>
        <v>1.0739762949324215E-4</v>
      </c>
      <c r="L13" s="188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3"/>
      <c r="BF13" s="183"/>
      <c r="BG13" s="183"/>
      <c r="BH13" s="18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W112"/>
  <sheetViews>
    <sheetView rightToLeft="1" workbookViewId="0">
      <pane ySplit="9" topLeftCell="A10" activePane="bottomLeft" state="frozen"/>
      <selection pane="bottomLeft" activeCell="B13" sqref="B13"/>
    </sheetView>
  </sheetViews>
  <sheetFormatPr defaultColWidth="9.140625" defaultRowHeight="18"/>
  <cols>
    <col min="1" max="1" width="9.140625" style="1" customWidth="1"/>
    <col min="2" max="2" width="41.710937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8" width="5.7109375" style="1" customWidth="1"/>
    <col min="9" max="16384" width="9.140625" style="1"/>
  </cols>
  <sheetData>
    <row r="1" spans="2:23">
      <c r="B1" s="56" t="s">
        <v>185</v>
      </c>
      <c r="C1" s="78" t="s" vm="1">
        <v>258</v>
      </c>
    </row>
    <row r="2" spans="2:23">
      <c r="B2" s="56" t="s">
        <v>184</v>
      </c>
      <c r="C2" s="78" t="s">
        <v>259</v>
      </c>
    </row>
    <row r="3" spans="2:23">
      <c r="B3" s="56" t="s">
        <v>186</v>
      </c>
      <c r="C3" s="78" t="s">
        <v>260</v>
      </c>
    </row>
    <row r="4" spans="2:23">
      <c r="B4" s="56" t="s">
        <v>187</v>
      </c>
      <c r="C4" s="78">
        <v>2208</v>
      </c>
    </row>
    <row r="6" spans="2:23" ht="26.25" customHeight="1">
      <c r="B6" s="204" t="s">
        <v>222</v>
      </c>
      <c r="C6" s="205"/>
      <c r="D6" s="206"/>
    </row>
    <row r="7" spans="2:23" s="3" customFormat="1" ht="31.5">
      <c r="B7" s="59" t="s">
        <v>122</v>
      </c>
      <c r="C7" s="64" t="s">
        <v>113</v>
      </c>
      <c r="D7" s="65" t="s">
        <v>112</v>
      </c>
    </row>
    <row r="8" spans="2:23" s="3" customFormat="1">
      <c r="B8" s="14"/>
      <c r="C8" s="31" t="s">
        <v>245</v>
      </c>
      <c r="D8" s="16" t="s">
        <v>22</v>
      </c>
    </row>
    <row r="9" spans="2:23" s="4" customFormat="1" ht="18" customHeight="1">
      <c r="B9" s="17"/>
      <c r="C9" s="18" t="s">
        <v>1</v>
      </c>
      <c r="D9" s="19" t="s">
        <v>2</v>
      </c>
      <c r="E9" s="3"/>
    </row>
    <row r="10" spans="2:23" s="4" customFormat="1" ht="18" customHeight="1">
      <c r="B10" s="125" t="s">
        <v>1033</v>
      </c>
      <c r="C10" s="130">
        <f>C11+C26</f>
        <v>3840.4653280888738</v>
      </c>
      <c r="D10" s="79"/>
      <c r="E10" s="3"/>
    </row>
    <row r="11" spans="2:23">
      <c r="B11" s="125" t="s">
        <v>27</v>
      </c>
      <c r="C11" s="130">
        <f>SUM(C12:C24)</f>
        <v>1228.920229896522</v>
      </c>
      <c r="D11" s="79"/>
    </row>
    <row r="12" spans="2:23">
      <c r="B12" s="126" t="s">
        <v>1032</v>
      </c>
      <c r="C12" s="127">
        <v>65.140842510344825</v>
      </c>
      <c r="D12" s="128">
        <v>46132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3">
      <c r="B13" s="126" t="s">
        <v>942</v>
      </c>
      <c r="C13" s="127">
        <v>111.38948381997419</v>
      </c>
      <c r="D13" s="128">
        <v>46631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126" t="s">
        <v>1051</v>
      </c>
      <c r="C14" s="127">
        <v>309.35527999999999</v>
      </c>
      <c r="D14" s="128">
        <v>46100</v>
      </c>
    </row>
    <row r="15" spans="2:23">
      <c r="B15" s="126" t="s">
        <v>1052</v>
      </c>
      <c r="C15" s="127">
        <v>59.462544804564267</v>
      </c>
      <c r="D15" s="128">
        <v>43830</v>
      </c>
    </row>
    <row r="16" spans="2:23">
      <c r="B16" s="126" t="s">
        <v>1053</v>
      </c>
      <c r="C16" s="127">
        <v>38.454328761638749</v>
      </c>
      <c r="D16" s="128">
        <v>43830</v>
      </c>
    </row>
    <row r="17" spans="2:23">
      <c r="B17" s="126" t="s">
        <v>1054</v>
      </c>
      <c r="C17" s="127">
        <v>51.297410000000006</v>
      </c>
      <c r="D17" s="128">
        <v>43824</v>
      </c>
    </row>
    <row r="18" spans="2:23">
      <c r="B18" s="126" t="s">
        <v>1055</v>
      </c>
      <c r="C18" s="127">
        <v>159.39989000000003</v>
      </c>
      <c r="D18" s="128">
        <v>44246</v>
      </c>
    </row>
    <row r="19" spans="2:23">
      <c r="B19" s="126" t="s">
        <v>1056</v>
      </c>
      <c r="C19" s="127">
        <v>1.6862999999999999</v>
      </c>
      <c r="D19" s="128">
        <v>43948</v>
      </c>
    </row>
    <row r="20" spans="2:23">
      <c r="B20" s="126" t="s">
        <v>1057</v>
      </c>
      <c r="C20" s="127">
        <v>25.247990000000001</v>
      </c>
      <c r="D20" s="128">
        <v>43297</v>
      </c>
    </row>
    <row r="21" spans="2:23">
      <c r="B21" s="126" t="s">
        <v>1058</v>
      </c>
      <c r="C21" s="127">
        <v>32.098529999999997</v>
      </c>
      <c r="D21" s="128">
        <v>43908</v>
      </c>
    </row>
    <row r="22" spans="2:23">
      <c r="B22" s="126" t="s">
        <v>1059</v>
      </c>
      <c r="C22" s="127">
        <v>10.690580000000001</v>
      </c>
      <c r="D22" s="128">
        <v>44926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126" t="s">
        <v>1060</v>
      </c>
      <c r="C23" s="127">
        <v>187.26514</v>
      </c>
      <c r="D23" s="128">
        <v>44739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>
      <c r="B24" s="126" t="s">
        <v>1061</v>
      </c>
      <c r="C24" s="127">
        <v>177.43190999999999</v>
      </c>
      <c r="D24" s="128">
        <v>44255</v>
      </c>
    </row>
    <row r="25" spans="2:23">
      <c r="B25" s="126"/>
      <c r="C25" s="127"/>
      <c r="D25" s="128"/>
    </row>
    <row r="26" spans="2:23">
      <c r="B26" s="129" t="s">
        <v>1034</v>
      </c>
      <c r="C26" s="130">
        <f>SUM(C27:C48)</f>
        <v>2611.5450981923518</v>
      </c>
      <c r="D26" s="79"/>
    </row>
    <row r="27" spans="2:23">
      <c r="B27" s="126" t="s">
        <v>1035</v>
      </c>
      <c r="C27" s="127">
        <v>211.69037008981738</v>
      </c>
      <c r="D27" s="128">
        <v>46601</v>
      </c>
    </row>
    <row r="28" spans="2:23">
      <c r="B28" s="126" t="s">
        <v>1036</v>
      </c>
      <c r="C28" s="127">
        <v>118.04352005357833</v>
      </c>
      <c r="D28" s="128">
        <v>44429</v>
      </c>
    </row>
    <row r="29" spans="2:23">
      <c r="B29" s="126" t="s">
        <v>1037</v>
      </c>
      <c r="C29" s="127">
        <v>185.83855164339872</v>
      </c>
      <c r="D29" s="128">
        <v>45382</v>
      </c>
    </row>
    <row r="30" spans="2:23">
      <c r="B30" s="126" t="s">
        <v>1038</v>
      </c>
      <c r="C30" s="127">
        <v>264.34935037113195</v>
      </c>
      <c r="D30" s="128">
        <v>44722</v>
      </c>
    </row>
    <row r="31" spans="2:23">
      <c r="B31" s="126" t="s">
        <v>952</v>
      </c>
      <c r="C31" s="127">
        <v>47.505040544880821</v>
      </c>
      <c r="D31" s="128">
        <v>44926</v>
      </c>
    </row>
    <row r="32" spans="2:23">
      <c r="B32" s="126" t="s">
        <v>1039</v>
      </c>
      <c r="C32" s="127">
        <v>159.28374782430802</v>
      </c>
      <c r="D32" s="128">
        <v>46012</v>
      </c>
    </row>
    <row r="33" spans="2:4">
      <c r="B33" s="126" t="s">
        <v>1040</v>
      </c>
      <c r="C33" s="127">
        <v>124.3519097143697</v>
      </c>
      <c r="D33" s="128">
        <v>47026</v>
      </c>
    </row>
    <row r="34" spans="2:4">
      <c r="B34" s="126" t="s">
        <v>1041</v>
      </c>
      <c r="C34" s="127">
        <v>47.679122930809243</v>
      </c>
      <c r="D34" s="128">
        <v>46201</v>
      </c>
    </row>
    <row r="35" spans="2:4">
      <c r="B35" s="126" t="s">
        <v>1042</v>
      </c>
      <c r="C35" s="127">
        <v>127.07375085544807</v>
      </c>
      <c r="D35" s="128">
        <v>46938</v>
      </c>
    </row>
    <row r="36" spans="2:4">
      <c r="B36" s="126" t="s">
        <v>960</v>
      </c>
      <c r="C36" s="127">
        <v>37.923899990269746</v>
      </c>
      <c r="D36" s="128">
        <v>46201</v>
      </c>
    </row>
    <row r="37" spans="2:4">
      <c r="B37" s="126" t="s">
        <v>944</v>
      </c>
      <c r="C37" s="127">
        <v>118.11881323558374</v>
      </c>
      <c r="D37" s="128">
        <v>47262</v>
      </c>
    </row>
    <row r="38" spans="2:4">
      <c r="B38" s="126" t="s">
        <v>1043</v>
      </c>
      <c r="C38" s="127">
        <v>217.71664969599999</v>
      </c>
      <c r="D38" s="128">
        <v>45485</v>
      </c>
    </row>
    <row r="39" spans="2:4">
      <c r="B39" s="126" t="s">
        <v>1044</v>
      </c>
      <c r="C39" s="127">
        <v>10.916184519098891</v>
      </c>
      <c r="D39" s="128">
        <v>46663</v>
      </c>
    </row>
    <row r="40" spans="2:4">
      <c r="B40" s="126" t="s">
        <v>962</v>
      </c>
      <c r="C40" s="127">
        <v>187.52461162400002</v>
      </c>
      <c r="D40" s="128">
        <v>45710</v>
      </c>
    </row>
    <row r="41" spans="2:4">
      <c r="B41" s="126" t="s">
        <v>945</v>
      </c>
      <c r="C41" s="127">
        <v>68.908663788508818</v>
      </c>
      <c r="D41" s="128">
        <v>46600</v>
      </c>
    </row>
    <row r="42" spans="2:4">
      <c r="B42" s="126" t="s">
        <v>1045</v>
      </c>
      <c r="C42" s="127">
        <v>228.78292830161857</v>
      </c>
      <c r="D42" s="128">
        <v>46201</v>
      </c>
    </row>
    <row r="43" spans="2:4">
      <c r="B43" s="126" t="s">
        <v>967</v>
      </c>
      <c r="C43" s="127">
        <v>16.961902299999995</v>
      </c>
      <c r="D43" s="128">
        <v>46938</v>
      </c>
    </row>
    <row r="44" spans="2:4">
      <c r="B44" s="126" t="s">
        <v>1046</v>
      </c>
      <c r="C44" s="127">
        <v>106.25066983032293</v>
      </c>
      <c r="D44" s="128">
        <v>46722</v>
      </c>
    </row>
    <row r="45" spans="2:4">
      <c r="B45" s="126" t="s">
        <v>1047</v>
      </c>
      <c r="C45" s="127">
        <v>88.800806059141209</v>
      </c>
      <c r="D45" s="128">
        <v>47031</v>
      </c>
    </row>
    <row r="46" spans="2:4">
      <c r="B46" s="126" t="s">
        <v>1048</v>
      </c>
      <c r="C46" s="127">
        <v>47.619103156460305</v>
      </c>
      <c r="D46" s="128">
        <v>46054</v>
      </c>
    </row>
    <row r="47" spans="2:4">
      <c r="B47" s="126" t="s">
        <v>1049</v>
      </c>
      <c r="C47" s="127">
        <v>78.257705123605788</v>
      </c>
      <c r="D47" s="128">
        <v>47102</v>
      </c>
    </row>
    <row r="48" spans="2:4">
      <c r="B48" s="126" t="s">
        <v>1050</v>
      </c>
      <c r="C48" s="127">
        <v>117.94779653999998</v>
      </c>
      <c r="D48" s="128">
        <v>46482</v>
      </c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  <row r="110" spans="2:4">
      <c r="B110" s="79"/>
      <c r="C110" s="79"/>
      <c r="D110" s="79"/>
    </row>
    <row r="111" spans="2:4">
      <c r="B111" s="79"/>
      <c r="C111" s="79"/>
      <c r="D111" s="79"/>
    </row>
    <row r="112" spans="2:4">
      <c r="B112" s="79"/>
      <c r="C112" s="79"/>
      <c r="D112" s="79"/>
    </row>
  </sheetData>
  <sheetProtection sheet="1" objects="1" scenarios="1"/>
  <mergeCells count="1">
    <mergeCell ref="B6:D6"/>
  </mergeCells>
  <phoneticPr fontId="4" type="noConversion"/>
  <conditionalFormatting sqref="B10:B11 B27:B48">
    <cfRule type="cellIs" dxfId="3" priority="6" operator="equal">
      <formula>"NR3"</formula>
    </cfRule>
  </conditionalFormatting>
  <conditionalFormatting sqref="B12:B13">
    <cfRule type="cellIs" dxfId="2" priority="5" operator="equal">
      <formula>"NR3"</formula>
    </cfRule>
  </conditionalFormatting>
  <conditionalFormatting sqref="B14:B24">
    <cfRule type="cellIs" dxfId="1" priority="2" operator="equal">
      <formula>"NR3"</formula>
    </cfRule>
  </conditionalFormatting>
  <conditionalFormatting sqref="B25">
    <cfRule type="cellIs" dxfId="0" priority="1" operator="equal">
      <formula>"NR3"</formula>
    </cfRule>
  </conditionalFormatting>
  <dataValidations count="1">
    <dataValidation allowBlank="1" showInputMessage="1" showErrorMessage="1" sqref="J32:XFD33 B1:B21 D1:E1048576 B24:B1048576 C5:C1048576 A1:A1048576 F1:XFD31 F32:H33 F3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8" t="s" vm="1">
        <v>258</v>
      </c>
    </row>
    <row r="2" spans="2:18">
      <c r="B2" s="56" t="s">
        <v>184</v>
      </c>
      <c r="C2" s="78" t="s">
        <v>259</v>
      </c>
    </row>
    <row r="3" spans="2:18">
      <c r="B3" s="56" t="s">
        <v>186</v>
      </c>
      <c r="C3" s="78" t="s">
        <v>260</v>
      </c>
    </row>
    <row r="4" spans="2:18">
      <c r="B4" s="56" t="s">
        <v>187</v>
      </c>
      <c r="C4" s="78">
        <v>2208</v>
      </c>
    </row>
    <row r="6" spans="2:18" ht="26.25" customHeight="1">
      <c r="B6" s="204" t="s">
        <v>225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</row>
    <row r="7" spans="2:18" s="3" customFormat="1" ht="78.75">
      <c r="B7" s="21" t="s">
        <v>122</v>
      </c>
      <c r="C7" s="29" t="s">
        <v>47</v>
      </c>
      <c r="D7" s="29" t="s">
        <v>67</v>
      </c>
      <c r="E7" s="29" t="s">
        <v>15</v>
      </c>
      <c r="F7" s="29" t="s">
        <v>68</v>
      </c>
      <c r="G7" s="29" t="s">
        <v>108</v>
      </c>
      <c r="H7" s="29" t="s">
        <v>18</v>
      </c>
      <c r="I7" s="29" t="s">
        <v>107</v>
      </c>
      <c r="J7" s="29" t="s">
        <v>17</v>
      </c>
      <c r="K7" s="29" t="s">
        <v>223</v>
      </c>
      <c r="L7" s="29" t="s">
        <v>247</v>
      </c>
      <c r="M7" s="29" t="s">
        <v>224</v>
      </c>
      <c r="N7" s="29" t="s">
        <v>61</v>
      </c>
      <c r="O7" s="29" t="s">
        <v>188</v>
      </c>
      <c r="P7" s="30" t="s">
        <v>190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249</v>
      </c>
      <c r="M8" s="31" t="s">
        <v>245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90" zoomScaleNormal="90" workbookViewId="0">
      <pane ySplit="9" topLeftCell="A10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159" t="s">
        <v>185</v>
      </c>
      <c r="C1" s="160" t="s" vm="1">
        <v>258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2:15">
      <c r="B2" s="159" t="s">
        <v>184</v>
      </c>
      <c r="C2" s="160" t="s">
        <v>259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2:15">
      <c r="B3" s="159" t="s">
        <v>186</v>
      </c>
      <c r="C3" s="160" t="s">
        <v>260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2:15">
      <c r="B4" s="159" t="s">
        <v>187</v>
      </c>
      <c r="C4" s="160">
        <v>2208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</row>
    <row r="6" spans="2:15" ht="26.25" customHeight="1">
      <c r="B6" s="193" t="s">
        <v>214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48"/>
      <c r="N6" s="148"/>
      <c r="O6" s="148"/>
    </row>
    <row r="7" spans="2:15" s="3" customFormat="1" ht="63">
      <c r="B7" s="153" t="s">
        <v>121</v>
      </c>
      <c r="C7" s="154" t="s">
        <v>47</v>
      </c>
      <c r="D7" s="154" t="s">
        <v>123</v>
      </c>
      <c r="E7" s="154" t="s">
        <v>15</v>
      </c>
      <c r="F7" s="154" t="s">
        <v>68</v>
      </c>
      <c r="G7" s="154" t="s">
        <v>107</v>
      </c>
      <c r="H7" s="154" t="s">
        <v>17</v>
      </c>
      <c r="I7" s="154" t="s">
        <v>19</v>
      </c>
      <c r="J7" s="154" t="s">
        <v>64</v>
      </c>
      <c r="K7" s="154" t="s">
        <v>188</v>
      </c>
      <c r="L7" s="154" t="s">
        <v>189</v>
      </c>
      <c r="M7" s="149"/>
      <c r="N7" s="151"/>
      <c r="O7" s="151"/>
    </row>
    <row r="8" spans="2:15" s="3" customFormat="1" ht="28.5" customHeight="1">
      <c r="B8" s="155"/>
      <c r="C8" s="156"/>
      <c r="D8" s="156"/>
      <c r="E8" s="156"/>
      <c r="F8" s="156"/>
      <c r="G8" s="156"/>
      <c r="H8" s="156" t="s">
        <v>20</v>
      </c>
      <c r="I8" s="156" t="s">
        <v>20</v>
      </c>
      <c r="J8" s="156" t="s">
        <v>245</v>
      </c>
      <c r="K8" s="156" t="s">
        <v>20</v>
      </c>
      <c r="L8" s="156" t="s">
        <v>20</v>
      </c>
      <c r="M8" s="151"/>
      <c r="N8" s="151"/>
      <c r="O8" s="151"/>
    </row>
    <row r="9" spans="2:15" s="4" customFormat="1" ht="18" customHeight="1">
      <c r="B9" s="157"/>
      <c r="C9" s="158" t="s">
        <v>1</v>
      </c>
      <c r="D9" s="158" t="s">
        <v>2</v>
      </c>
      <c r="E9" s="158" t="s">
        <v>3</v>
      </c>
      <c r="F9" s="158" t="s">
        <v>4</v>
      </c>
      <c r="G9" s="158" t="s">
        <v>5</v>
      </c>
      <c r="H9" s="158" t="s">
        <v>6</v>
      </c>
      <c r="I9" s="158" t="s">
        <v>7</v>
      </c>
      <c r="J9" s="158" t="s">
        <v>8</v>
      </c>
      <c r="K9" s="158" t="s">
        <v>9</v>
      </c>
      <c r="L9" s="158" t="s">
        <v>10</v>
      </c>
      <c r="M9" s="152"/>
      <c r="N9" s="152"/>
      <c r="O9" s="152"/>
    </row>
    <row r="10" spans="2:15" s="4" customFormat="1" ht="18" customHeight="1">
      <c r="B10" s="177" t="s">
        <v>46</v>
      </c>
      <c r="C10" s="178"/>
      <c r="D10" s="178"/>
      <c r="E10" s="178"/>
      <c r="F10" s="178"/>
      <c r="G10" s="178"/>
      <c r="H10" s="178"/>
      <c r="I10" s="178"/>
      <c r="J10" s="179">
        <v>3518.7347599999998</v>
      </c>
      <c r="K10" s="180">
        <v>1</v>
      </c>
      <c r="L10" s="180">
        <v>2.8006522395556992E-2</v>
      </c>
      <c r="M10" s="174"/>
      <c r="N10" s="174"/>
      <c r="O10" s="174"/>
    </row>
    <row r="11" spans="2:15" s="96" customFormat="1">
      <c r="B11" s="181" t="s">
        <v>238</v>
      </c>
      <c r="C11" s="178"/>
      <c r="D11" s="178"/>
      <c r="E11" s="178"/>
      <c r="F11" s="178"/>
      <c r="G11" s="178"/>
      <c r="H11" s="178"/>
      <c r="I11" s="178"/>
      <c r="J11" s="179">
        <v>3518.7347599999998</v>
      </c>
      <c r="K11" s="180">
        <v>1</v>
      </c>
      <c r="L11" s="180">
        <v>2.8006522395556992E-2</v>
      </c>
      <c r="M11" s="182"/>
      <c r="N11" s="182"/>
      <c r="O11" s="182"/>
    </row>
    <row r="12" spans="2:15">
      <c r="B12" s="172" t="s">
        <v>43</v>
      </c>
      <c r="C12" s="161"/>
      <c r="D12" s="161"/>
      <c r="E12" s="161"/>
      <c r="F12" s="161"/>
      <c r="G12" s="161"/>
      <c r="H12" s="161"/>
      <c r="I12" s="161"/>
      <c r="J12" s="165">
        <v>3349.7799999999997</v>
      </c>
      <c r="K12" s="166">
        <v>0.95140425130038631</v>
      </c>
      <c r="L12" s="166">
        <v>2.6661767649173107E-2</v>
      </c>
      <c r="M12" s="175"/>
      <c r="N12" s="175"/>
      <c r="O12" s="175"/>
    </row>
    <row r="13" spans="2:15">
      <c r="B13" s="164" t="s">
        <v>1007</v>
      </c>
      <c r="C13" s="163" t="s">
        <v>1008</v>
      </c>
      <c r="D13" s="163">
        <v>10</v>
      </c>
      <c r="E13" s="163" t="s">
        <v>293</v>
      </c>
      <c r="F13" s="163" t="s">
        <v>294</v>
      </c>
      <c r="G13" s="169" t="s">
        <v>170</v>
      </c>
      <c r="H13" s="170">
        <v>0</v>
      </c>
      <c r="I13" s="170">
        <v>0</v>
      </c>
      <c r="J13" s="167">
        <v>1361.73</v>
      </c>
      <c r="K13" s="168">
        <v>0.35163141859252717</v>
      </c>
      <c r="L13" s="168">
        <v>1.0838362179279982E-2</v>
      </c>
      <c r="M13" s="175"/>
      <c r="N13" s="175"/>
      <c r="O13" s="175"/>
    </row>
    <row r="14" spans="2:15">
      <c r="B14" s="164" t="s">
        <v>1009</v>
      </c>
      <c r="C14" s="163" t="s">
        <v>1010</v>
      </c>
      <c r="D14" s="163">
        <v>26</v>
      </c>
      <c r="E14" s="163" t="s">
        <v>323</v>
      </c>
      <c r="F14" s="163" t="s">
        <v>294</v>
      </c>
      <c r="G14" s="169" t="s">
        <v>170</v>
      </c>
      <c r="H14" s="170">
        <v>0</v>
      </c>
      <c r="I14" s="170">
        <v>0</v>
      </c>
      <c r="J14" s="167">
        <v>1988.05</v>
      </c>
      <c r="K14" s="168">
        <v>0.5712497589004345</v>
      </c>
      <c r="L14" s="168">
        <v>1.5823405469893127E-2</v>
      </c>
      <c r="M14" s="175"/>
      <c r="N14" s="175"/>
      <c r="O14" s="175"/>
    </row>
    <row r="15" spans="2:15">
      <c r="B15" s="162"/>
      <c r="C15" s="163"/>
      <c r="D15" s="163"/>
      <c r="E15" s="163"/>
      <c r="F15" s="163"/>
      <c r="G15" s="163"/>
      <c r="H15" s="163"/>
      <c r="I15" s="163"/>
      <c r="J15" s="163"/>
      <c r="K15" s="168"/>
      <c r="L15" s="163"/>
      <c r="M15" s="175"/>
      <c r="N15" s="175"/>
      <c r="O15" s="175"/>
    </row>
    <row r="16" spans="2:15">
      <c r="B16" s="172" t="s">
        <v>44</v>
      </c>
      <c r="C16" s="161"/>
      <c r="D16" s="161"/>
      <c r="E16" s="161"/>
      <c r="F16" s="161"/>
      <c r="G16" s="161"/>
      <c r="H16" s="161"/>
      <c r="I16" s="161"/>
      <c r="J16" s="165">
        <v>167.94319000000002</v>
      </c>
      <c r="K16" s="166">
        <v>4.8309342631240183E-2</v>
      </c>
      <c r="L16" s="166">
        <v>1.3367033984443555E-3</v>
      </c>
      <c r="M16" s="175"/>
      <c r="N16" s="175"/>
      <c r="O16" s="175"/>
    </row>
    <row r="17" spans="2:15">
      <c r="B17" s="164" t="s">
        <v>1007</v>
      </c>
      <c r="C17" s="163" t="s">
        <v>1011</v>
      </c>
      <c r="D17" s="163">
        <v>10</v>
      </c>
      <c r="E17" s="163" t="s">
        <v>293</v>
      </c>
      <c r="F17" s="163" t="s">
        <v>294</v>
      </c>
      <c r="G17" s="169" t="s">
        <v>169</v>
      </c>
      <c r="H17" s="170">
        <v>0</v>
      </c>
      <c r="I17" s="170">
        <v>0</v>
      </c>
      <c r="J17" s="167">
        <v>4.4579700000000004</v>
      </c>
      <c r="K17" s="168">
        <v>1.2621861666794814E-3</v>
      </c>
      <c r="L17" s="168">
        <v>3.5482139223168167E-5</v>
      </c>
      <c r="M17" s="175"/>
      <c r="N17" s="175"/>
      <c r="O17" s="175"/>
    </row>
    <row r="18" spans="2:15">
      <c r="B18" s="164" t="s">
        <v>1009</v>
      </c>
      <c r="C18" s="163" t="s">
        <v>1012</v>
      </c>
      <c r="D18" s="163">
        <v>26</v>
      </c>
      <c r="E18" s="163" t="s">
        <v>323</v>
      </c>
      <c r="F18" s="163" t="s">
        <v>294</v>
      </c>
      <c r="G18" s="169" t="s">
        <v>179</v>
      </c>
      <c r="H18" s="170">
        <v>0</v>
      </c>
      <c r="I18" s="170">
        <v>0</v>
      </c>
      <c r="J18" s="167">
        <v>6.3909999999999995E-2</v>
      </c>
      <c r="K18" s="168">
        <v>1.80948543647637E-5</v>
      </c>
      <c r="L18" s="168">
        <v>5.0867626245862511E-7</v>
      </c>
      <c r="M18" s="175"/>
      <c r="N18" s="175"/>
      <c r="O18" s="175"/>
    </row>
    <row r="19" spans="2:15">
      <c r="B19" s="164" t="s">
        <v>1009</v>
      </c>
      <c r="C19" s="163" t="s">
        <v>1013</v>
      </c>
      <c r="D19" s="163">
        <v>26</v>
      </c>
      <c r="E19" s="163" t="s">
        <v>323</v>
      </c>
      <c r="F19" s="163" t="s">
        <v>294</v>
      </c>
      <c r="G19" s="169" t="s">
        <v>173</v>
      </c>
      <c r="H19" s="170">
        <v>0</v>
      </c>
      <c r="I19" s="170">
        <v>0</v>
      </c>
      <c r="J19" s="167">
        <v>3.15564</v>
      </c>
      <c r="K19" s="168">
        <v>8.9345714641875967E-4</v>
      </c>
      <c r="L19" s="168">
        <v>2.5116557046861771E-5</v>
      </c>
      <c r="M19" s="175"/>
      <c r="N19" s="175"/>
      <c r="O19" s="175"/>
    </row>
    <row r="20" spans="2:15">
      <c r="B20" s="164" t="s">
        <v>1009</v>
      </c>
      <c r="C20" s="163" t="s">
        <v>1014</v>
      </c>
      <c r="D20" s="163">
        <v>26</v>
      </c>
      <c r="E20" s="163" t="s">
        <v>323</v>
      </c>
      <c r="F20" s="163" t="s">
        <v>294</v>
      </c>
      <c r="G20" s="169" t="s">
        <v>172</v>
      </c>
      <c r="H20" s="170">
        <v>0</v>
      </c>
      <c r="I20" s="170">
        <v>0</v>
      </c>
      <c r="J20" s="167">
        <v>30.735669999999999</v>
      </c>
      <c r="K20" s="168">
        <v>8.7021979729844587E-3</v>
      </c>
      <c r="L20" s="168">
        <v>2.4463316757567975E-4</v>
      </c>
      <c r="M20" s="175"/>
      <c r="N20" s="175"/>
      <c r="O20" s="175"/>
    </row>
    <row r="21" spans="2:15">
      <c r="B21" s="164" t="s">
        <v>1009</v>
      </c>
      <c r="C21" s="163" t="s">
        <v>1015</v>
      </c>
      <c r="D21" s="163">
        <v>26</v>
      </c>
      <c r="E21" s="163" t="s">
        <v>323</v>
      </c>
      <c r="F21" s="163" t="s">
        <v>294</v>
      </c>
      <c r="G21" s="169" t="s">
        <v>169</v>
      </c>
      <c r="H21" s="170">
        <v>0</v>
      </c>
      <c r="I21" s="170">
        <v>0</v>
      </c>
      <c r="J21" s="167">
        <v>98.42</v>
      </c>
      <c r="K21" s="168">
        <v>2.8481043121609324E-2</v>
      </c>
      <c r="L21" s="168">
        <v>7.8335030122324973E-4</v>
      </c>
      <c r="M21" s="175"/>
      <c r="N21" s="175"/>
      <c r="O21" s="175"/>
    </row>
    <row r="22" spans="2:15">
      <c r="B22" s="164" t="s">
        <v>1009</v>
      </c>
      <c r="C22" s="163" t="s">
        <v>1016</v>
      </c>
      <c r="D22" s="163">
        <v>26</v>
      </c>
      <c r="E22" s="163" t="s">
        <v>323</v>
      </c>
      <c r="F22" s="163" t="s">
        <v>294</v>
      </c>
      <c r="G22" s="169" t="s">
        <v>178</v>
      </c>
      <c r="H22" s="170">
        <v>0</v>
      </c>
      <c r="I22" s="170">
        <v>0</v>
      </c>
      <c r="J22" s="167">
        <v>5.12</v>
      </c>
      <c r="K22" s="168">
        <v>1.3920863260059339E-3</v>
      </c>
      <c r="L22" s="168">
        <v>4.0751407663717118E-5</v>
      </c>
      <c r="M22" s="175"/>
      <c r="N22" s="175"/>
      <c r="O22" s="175"/>
    </row>
    <row r="23" spans="2:15">
      <c r="B23" s="164" t="s">
        <v>1009</v>
      </c>
      <c r="C23" s="163" t="s">
        <v>1017</v>
      </c>
      <c r="D23" s="163">
        <v>26</v>
      </c>
      <c r="E23" s="163" t="s">
        <v>323</v>
      </c>
      <c r="F23" s="163" t="s">
        <v>294</v>
      </c>
      <c r="G23" s="169" t="s">
        <v>171</v>
      </c>
      <c r="H23" s="170">
        <v>0</v>
      </c>
      <c r="I23" s="170">
        <v>0</v>
      </c>
      <c r="J23" s="167">
        <v>25.99</v>
      </c>
      <c r="K23" s="168">
        <v>7.7810903262173527E-3</v>
      </c>
      <c r="L23" s="168">
        <v>2.0686114944922028E-4</v>
      </c>
      <c r="M23" s="175"/>
      <c r="N23" s="175"/>
      <c r="O23" s="175"/>
    </row>
    <row r="24" spans="2:15">
      <c r="B24" s="162"/>
      <c r="C24" s="163"/>
      <c r="D24" s="163"/>
      <c r="E24" s="163"/>
      <c r="F24" s="163"/>
      <c r="G24" s="163"/>
      <c r="H24" s="163"/>
      <c r="I24" s="163"/>
      <c r="J24" s="163"/>
      <c r="K24" s="168"/>
      <c r="L24" s="163"/>
      <c r="M24" s="175"/>
      <c r="N24" s="175"/>
      <c r="O24" s="175"/>
    </row>
    <row r="25" spans="2:15">
      <c r="B25" s="172" t="s">
        <v>45</v>
      </c>
      <c r="C25" s="161"/>
      <c r="D25" s="161"/>
      <c r="E25" s="161"/>
      <c r="F25" s="161"/>
      <c r="G25" s="161"/>
      <c r="H25" s="161"/>
      <c r="I25" s="161"/>
      <c r="J25" s="165">
        <v>1.0115700000000001</v>
      </c>
      <c r="K25" s="166">
        <v>2.8640606837371333E-4</v>
      </c>
      <c r="L25" s="166">
        <v>8.0513479395285797E-6</v>
      </c>
      <c r="M25" s="175"/>
      <c r="N25" s="175"/>
      <c r="O25" s="175"/>
    </row>
    <row r="26" spans="2:15">
      <c r="B26" s="164" t="s">
        <v>1006</v>
      </c>
      <c r="C26" s="163" t="s">
        <v>1019</v>
      </c>
      <c r="D26" s="163">
        <v>95</v>
      </c>
      <c r="E26" s="163" t="s">
        <v>910</v>
      </c>
      <c r="F26" s="163"/>
      <c r="G26" s="169" t="s">
        <v>170</v>
      </c>
      <c r="H26" s="170">
        <v>0</v>
      </c>
      <c r="I26" s="170">
        <v>0</v>
      </c>
      <c r="J26" s="167">
        <v>1.0115700000000001</v>
      </c>
      <c r="K26" s="168">
        <v>2.8640606837371333E-4</v>
      </c>
      <c r="L26" s="168">
        <v>8.0513479395285797E-6</v>
      </c>
      <c r="M26" s="175"/>
      <c r="N26" s="175"/>
      <c r="O26" s="175"/>
    </row>
    <row r="27" spans="2:15">
      <c r="B27" s="162"/>
      <c r="C27" s="163"/>
      <c r="D27" s="163"/>
      <c r="E27" s="163"/>
      <c r="F27" s="163"/>
      <c r="G27" s="163"/>
      <c r="H27" s="163"/>
      <c r="I27" s="163"/>
      <c r="J27" s="163"/>
      <c r="K27" s="168"/>
      <c r="L27" s="163"/>
      <c r="M27" s="175"/>
      <c r="N27" s="175"/>
      <c r="O27" s="175"/>
    </row>
    <row r="28" spans="2:15"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5"/>
      <c r="N28" s="175"/>
      <c r="O28" s="175"/>
    </row>
    <row r="29" spans="2:15"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48"/>
      <c r="N29" s="148"/>
      <c r="O29" s="148"/>
    </row>
    <row r="30" spans="2:15">
      <c r="B30" s="171" t="s">
        <v>257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48"/>
      <c r="N30" s="148"/>
      <c r="O30" s="148"/>
    </row>
    <row r="31" spans="2:15">
      <c r="B31" s="173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48"/>
      <c r="N31" s="148"/>
      <c r="O31" s="148"/>
    </row>
    <row r="32" spans="2:15"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48"/>
      <c r="N32" s="148"/>
      <c r="O32" s="148"/>
    </row>
    <row r="33" spans="2:12"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</row>
    <row r="34" spans="2:12"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</row>
    <row r="35" spans="2:12"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</row>
    <row r="36" spans="2:12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</row>
    <row r="37" spans="2:12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</row>
    <row r="38" spans="2:12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</row>
    <row r="39" spans="2:12"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</row>
    <row r="40" spans="2:12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</row>
    <row r="41" spans="2:12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</row>
    <row r="42" spans="2:12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</row>
    <row r="43" spans="2:12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</row>
    <row r="44" spans="2:12"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</row>
    <row r="45" spans="2:12"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</row>
    <row r="46" spans="2:12"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</row>
    <row r="47" spans="2:12"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</row>
    <row r="48" spans="2:12"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</row>
    <row r="49" spans="2:12"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</row>
    <row r="50" spans="2:12"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</row>
    <row r="51" spans="2:12"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</row>
    <row r="52" spans="2:12"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</row>
    <row r="53" spans="2:12"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</row>
    <row r="54" spans="2:12"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</row>
    <row r="55" spans="2:12"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</row>
    <row r="56" spans="2:12"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</row>
    <row r="57" spans="2:12"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</row>
    <row r="58" spans="2:12"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</row>
    <row r="59" spans="2:12"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</row>
    <row r="60" spans="2:12"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</row>
    <row r="61" spans="2:12"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</row>
    <row r="62" spans="2:12"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</row>
    <row r="63" spans="2:12"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</row>
    <row r="64" spans="2:12"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</row>
    <row r="65" spans="2:12"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</row>
    <row r="66" spans="2:12"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</row>
    <row r="67" spans="2:12"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</row>
    <row r="68" spans="2:12"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</row>
    <row r="69" spans="2:12"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</row>
    <row r="70" spans="2:12"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</row>
    <row r="71" spans="2:12"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</row>
    <row r="72" spans="2:12"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</row>
    <row r="73" spans="2:12"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</row>
    <row r="74" spans="2:12"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</row>
    <row r="75" spans="2:12"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</row>
    <row r="76" spans="2:12"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</row>
    <row r="77" spans="2:12"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</row>
    <row r="78" spans="2:12"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</row>
    <row r="79" spans="2:12"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</row>
    <row r="80" spans="2:12"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</row>
    <row r="81" spans="2:12"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</row>
    <row r="82" spans="2:12"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</row>
    <row r="83" spans="2:12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</row>
    <row r="84" spans="2:12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</row>
    <row r="85" spans="2:12"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</row>
    <row r="86" spans="2:12"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</row>
    <row r="87" spans="2:12"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</row>
    <row r="88" spans="2:12"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</row>
    <row r="89" spans="2:12"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</row>
    <row r="90" spans="2:12"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</row>
    <row r="91" spans="2:12"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</row>
    <row r="92" spans="2:12"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</row>
    <row r="93" spans="2:12"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</row>
    <row r="94" spans="2:12"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</row>
    <row r="95" spans="2:12"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</row>
    <row r="96" spans="2:12"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</row>
    <row r="97" spans="2:12"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</row>
    <row r="98" spans="2:12"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</row>
    <row r="99" spans="2:12"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</row>
    <row r="100" spans="2:12"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</row>
    <row r="101" spans="2:12"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</row>
    <row r="102" spans="2:12"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</row>
    <row r="103" spans="2:12"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</row>
    <row r="104" spans="2:12"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</row>
    <row r="105" spans="2:12"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</row>
    <row r="106" spans="2:12"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</row>
    <row r="107" spans="2:12"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</row>
    <row r="108" spans="2:12"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</row>
    <row r="109" spans="2:12"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</row>
    <row r="110" spans="2:12"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</row>
    <row r="111" spans="2:12"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</row>
    <row r="112" spans="2:12"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</row>
    <row r="113" spans="2:12"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</row>
    <row r="114" spans="2:12"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</row>
    <row r="115" spans="2:12"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</row>
    <row r="116" spans="2:12"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</row>
    <row r="117" spans="2:12"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</row>
    <row r="118" spans="2:12"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</row>
    <row r="119" spans="2:12"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</row>
    <row r="120" spans="2:12"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</row>
    <row r="121" spans="2:12"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</row>
    <row r="122" spans="2:12"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</row>
    <row r="123" spans="2:12"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</row>
    <row r="124" spans="2:12"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</row>
    <row r="125" spans="2:12"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</row>
    <row r="126" spans="2:12"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</row>
    <row r="127" spans="2:12">
      <c r="B127" s="148"/>
      <c r="C127" s="148"/>
      <c r="D127" s="149"/>
      <c r="E127" s="148"/>
      <c r="F127" s="148"/>
      <c r="G127" s="148"/>
      <c r="H127" s="148"/>
      <c r="I127" s="148"/>
      <c r="J127" s="148"/>
      <c r="K127" s="148"/>
      <c r="L127" s="148"/>
    </row>
    <row r="128" spans="2:12">
      <c r="B128" s="148"/>
      <c r="C128" s="148"/>
      <c r="D128" s="149"/>
      <c r="E128" s="148"/>
      <c r="F128" s="148"/>
      <c r="G128" s="148"/>
      <c r="H128" s="148"/>
      <c r="I128" s="148"/>
      <c r="J128" s="148"/>
      <c r="K128" s="148"/>
      <c r="L128" s="148"/>
    </row>
    <row r="129" spans="4:4">
      <c r="D129" s="149"/>
    </row>
    <row r="130" spans="4:4">
      <c r="D130" s="149"/>
    </row>
    <row r="131" spans="4:4">
      <c r="D131" s="149"/>
    </row>
    <row r="132" spans="4:4">
      <c r="D132" s="149"/>
    </row>
    <row r="133" spans="4:4">
      <c r="D133" s="149"/>
    </row>
    <row r="134" spans="4:4">
      <c r="D134" s="149"/>
    </row>
    <row r="135" spans="4:4">
      <c r="D135" s="149"/>
    </row>
    <row r="136" spans="4:4">
      <c r="D136" s="149"/>
    </row>
    <row r="137" spans="4:4">
      <c r="D137" s="149"/>
    </row>
    <row r="138" spans="4:4">
      <c r="D138" s="149"/>
    </row>
    <row r="139" spans="4:4">
      <c r="D139" s="149"/>
    </row>
    <row r="140" spans="4:4">
      <c r="D140" s="149"/>
    </row>
    <row r="141" spans="4:4">
      <c r="D141" s="149"/>
    </row>
    <row r="142" spans="4:4">
      <c r="D142" s="149"/>
    </row>
    <row r="143" spans="4:4">
      <c r="D143" s="149"/>
    </row>
    <row r="144" spans="4:4">
      <c r="D144" s="149"/>
    </row>
    <row r="145" spans="4:4">
      <c r="D145" s="149"/>
    </row>
    <row r="146" spans="4:4">
      <c r="D146" s="149"/>
    </row>
    <row r="147" spans="4:4">
      <c r="D147" s="149"/>
    </row>
    <row r="148" spans="4:4">
      <c r="D148" s="149"/>
    </row>
    <row r="149" spans="4:4">
      <c r="D149" s="149"/>
    </row>
    <row r="150" spans="4:4">
      <c r="D150" s="149"/>
    </row>
    <row r="151" spans="4:4">
      <c r="D151" s="149"/>
    </row>
    <row r="152" spans="4:4">
      <c r="D152" s="149"/>
    </row>
    <row r="153" spans="4:4">
      <c r="D153" s="149"/>
    </row>
    <row r="154" spans="4:4">
      <c r="D154" s="149"/>
    </row>
    <row r="155" spans="4:4">
      <c r="D155" s="149"/>
    </row>
    <row r="156" spans="4:4">
      <c r="D156" s="149"/>
    </row>
    <row r="157" spans="4:4">
      <c r="D157" s="149"/>
    </row>
    <row r="158" spans="4:4">
      <c r="D158" s="149"/>
    </row>
    <row r="159" spans="4:4">
      <c r="D159" s="149"/>
    </row>
    <row r="160" spans="4:4">
      <c r="D160" s="149"/>
    </row>
    <row r="161" spans="4:4">
      <c r="D161" s="149"/>
    </row>
    <row r="162" spans="4:4">
      <c r="D162" s="149"/>
    </row>
    <row r="163" spans="4:4">
      <c r="D163" s="149"/>
    </row>
    <row r="164" spans="4:4">
      <c r="D164" s="149"/>
    </row>
    <row r="165" spans="4:4">
      <c r="D165" s="149"/>
    </row>
    <row r="166" spans="4:4">
      <c r="D166" s="149"/>
    </row>
    <row r="167" spans="4:4">
      <c r="D167" s="149"/>
    </row>
    <row r="168" spans="4:4">
      <c r="D168" s="149"/>
    </row>
    <row r="169" spans="4:4">
      <c r="D169" s="149"/>
    </row>
    <row r="170" spans="4:4">
      <c r="D170" s="149"/>
    </row>
    <row r="171" spans="4:4">
      <c r="D171" s="149"/>
    </row>
    <row r="172" spans="4:4">
      <c r="D172" s="149"/>
    </row>
    <row r="173" spans="4:4">
      <c r="D173" s="149"/>
    </row>
    <row r="174" spans="4:4">
      <c r="D174" s="149"/>
    </row>
    <row r="175" spans="4:4">
      <c r="D175" s="149"/>
    </row>
    <row r="176" spans="4:4">
      <c r="D176" s="149"/>
    </row>
    <row r="177" spans="4:4">
      <c r="D177" s="149"/>
    </row>
    <row r="178" spans="4:4">
      <c r="D178" s="149"/>
    </row>
    <row r="179" spans="4:4">
      <c r="D179" s="149"/>
    </row>
    <row r="180" spans="4:4">
      <c r="D180" s="149"/>
    </row>
    <row r="181" spans="4:4">
      <c r="D181" s="149"/>
    </row>
    <row r="182" spans="4:4">
      <c r="D182" s="149"/>
    </row>
    <row r="183" spans="4:4">
      <c r="D183" s="149"/>
    </row>
    <row r="184" spans="4:4">
      <c r="D184" s="149"/>
    </row>
    <row r="185" spans="4:4">
      <c r="D185" s="149"/>
    </row>
    <row r="186" spans="4:4">
      <c r="D186" s="149"/>
    </row>
    <row r="187" spans="4:4">
      <c r="D187" s="149"/>
    </row>
    <row r="188" spans="4:4">
      <c r="D188" s="149"/>
    </row>
    <row r="189" spans="4:4">
      <c r="D189" s="149"/>
    </row>
    <row r="190" spans="4:4">
      <c r="D190" s="149"/>
    </row>
    <row r="191" spans="4:4">
      <c r="D191" s="149"/>
    </row>
    <row r="192" spans="4:4">
      <c r="D192" s="149"/>
    </row>
    <row r="193" spans="4:4">
      <c r="D193" s="149"/>
    </row>
    <row r="194" spans="4:4">
      <c r="D194" s="149"/>
    </row>
    <row r="195" spans="4:4">
      <c r="D195" s="149"/>
    </row>
    <row r="196" spans="4:4">
      <c r="D196" s="149"/>
    </row>
    <row r="197" spans="4:4">
      <c r="D197" s="149"/>
    </row>
    <row r="198" spans="4:4">
      <c r="D198" s="149"/>
    </row>
    <row r="199" spans="4:4">
      <c r="D199" s="149"/>
    </row>
    <row r="200" spans="4:4">
      <c r="D200" s="149"/>
    </row>
    <row r="201" spans="4:4">
      <c r="D201" s="149"/>
    </row>
    <row r="202" spans="4:4">
      <c r="D202" s="149"/>
    </row>
    <row r="203" spans="4:4">
      <c r="D203" s="149"/>
    </row>
    <row r="204" spans="4:4">
      <c r="D204" s="149"/>
    </row>
    <row r="205" spans="4:4">
      <c r="D205" s="149"/>
    </row>
    <row r="206" spans="4:4">
      <c r="D206" s="149"/>
    </row>
    <row r="207" spans="4:4">
      <c r="D207" s="149"/>
    </row>
    <row r="208" spans="4:4">
      <c r="D208" s="149"/>
    </row>
    <row r="209" spans="4:4">
      <c r="D209" s="149"/>
    </row>
    <row r="210" spans="4:4">
      <c r="D210" s="149"/>
    </row>
    <row r="211" spans="4:4">
      <c r="D211" s="149"/>
    </row>
    <row r="212" spans="4:4">
      <c r="D212" s="149"/>
    </row>
    <row r="213" spans="4:4">
      <c r="D213" s="149"/>
    </row>
    <row r="214" spans="4:4">
      <c r="D214" s="149"/>
    </row>
    <row r="215" spans="4:4">
      <c r="D215" s="149"/>
    </row>
    <row r="216" spans="4:4">
      <c r="D216" s="149"/>
    </row>
    <row r="217" spans="4:4">
      <c r="D217" s="149"/>
    </row>
    <row r="218" spans="4:4">
      <c r="D218" s="149"/>
    </row>
    <row r="219" spans="4:4">
      <c r="D219" s="149"/>
    </row>
    <row r="220" spans="4:4">
      <c r="D220" s="149"/>
    </row>
    <row r="221" spans="4:4">
      <c r="D221" s="149"/>
    </row>
    <row r="222" spans="4:4">
      <c r="D222" s="149"/>
    </row>
    <row r="223" spans="4:4">
      <c r="D223" s="149"/>
    </row>
    <row r="224" spans="4:4">
      <c r="D224" s="149"/>
    </row>
    <row r="225" spans="4:4">
      <c r="D225" s="149"/>
    </row>
    <row r="226" spans="4:4">
      <c r="D226" s="149"/>
    </row>
    <row r="227" spans="4:4">
      <c r="D227" s="149"/>
    </row>
    <row r="228" spans="4:4">
      <c r="D228" s="149"/>
    </row>
    <row r="229" spans="4:4">
      <c r="D229" s="149"/>
    </row>
    <row r="230" spans="4:4">
      <c r="D230" s="149"/>
    </row>
    <row r="231" spans="4:4">
      <c r="D231" s="149"/>
    </row>
    <row r="232" spans="4:4">
      <c r="D232" s="149"/>
    </row>
    <row r="233" spans="4:4">
      <c r="D233" s="149"/>
    </row>
    <row r="234" spans="4:4">
      <c r="D234" s="149"/>
    </row>
    <row r="235" spans="4:4">
      <c r="D235" s="149"/>
    </row>
    <row r="236" spans="4:4">
      <c r="D236" s="149"/>
    </row>
    <row r="237" spans="4:4">
      <c r="D237" s="149"/>
    </row>
    <row r="238" spans="4:4">
      <c r="D238" s="149"/>
    </row>
    <row r="239" spans="4:4">
      <c r="D239" s="149"/>
    </row>
    <row r="240" spans="4:4">
      <c r="D240" s="149"/>
    </row>
    <row r="241" spans="4:4">
      <c r="D241" s="149"/>
    </row>
    <row r="242" spans="4:4">
      <c r="D242" s="149"/>
    </row>
    <row r="243" spans="4:4">
      <c r="D243" s="149"/>
    </row>
    <row r="244" spans="4:4">
      <c r="D244" s="149"/>
    </row>
    <row r="245" spans="4:4">
      <c r="D245" s="149"/>
    </row>
    <row r="246" spans="4:4">
      <c r="D246" s="149"/>
    </row>
    <row r="247" spans="4:4">
      <c r="D247" s="149"/>
    </row>
    <row r="248" spans="4:4">
      <c r="D248" s="149"/>
    </row>
    <row r="249" spans="4:4">
      <c r="D249" s="149"/>
    </row>
    <row r="250" spans="4:4">
      <c r="D250" s="149"/>
    </row>
    <row r="251" spans="4:4">
      <c r="D251" s="149"/>
    </row>
    <row r="252" spans="4:4">
      <c r="D252" s="149"/>
    </row>
    <row r="253" spans="4:4">
      <c r="D253" s="149"/>
    </row>
    <row r="254" spans="4:4">
      <c r="D254" s="149"/>
    </row>
    <row r="255" spans="4:4">
      <c r="D255" s="149"/>
    </row>
    <row r="256" spans="4:4">
      <c r="D256" s="149"/>
    </row>
    <row r="257" spans="4:4">
      <c r="D257" s="149"/>
    </row>
    <row r="258" spans="4:4">
      <c r="D258" s="149"/>
    </row>
    <row r="259" spans="4:4">
      <c r="D259" s="149"/>
    </row>
    <row r="260" spans="4:4">
      <c r="D260" s="149"/>
    </row>
    <row r="261" spans="4:4">
      <c r="D261" s="149"/>
    </row>
    <row r="262" spans="4:4">
      <c r="D262" s="149"/>
    </row>
    <row r="263" spans="4:4">
      <c r="D263" s="149"/>
    </row>
    <row r="264" spans="4:4">
      <c r="D264" s="149"/>
    </row>
    <row r="265" spans="4:4">
      <c r="D265" s="149"/>
    </row>
    <row r="266" spans="4:4">
      <c r="D266" s="149"/>
    </row>
    <row r="267" spans="4:4">
      <c r="D267" s="149"/>
    </row>
    <row r="268" spans="4:4">
      <c r="D268" s="149"/>
    </row>
    <row r="269" spans="4:4">
      <c r="D269" s="149"/>
    </row>
    <row r="270" spans="4:4">
      <c r="D270" s="149"/>
    </row>
    <row r="271" spans="4:4">
      <c r="D271" s="149"/>
    </row>
    <row r="272" spans="4:4">
      <c r="D272" s="149"/>
    </row>
    <row r="273" spans="4:4">
      <c r="D273" s="149"/>
    </row>
    <row r="274" spans="4:4">
      <c r="D274" s="149"/>
    </row>
    <row r="275" spans="4:4">
      <c r="D275" s="149"/>
    </row>
    <row r="276" spans="4:4">
      <c r="D276" s="149"/>
    </row>
    <row r="277" spans="4:4">
      <c r="D277" s="149"/>
    </row>
    <row r="278" spans="4:4">
      <c r="D278" s="149"/>
    </row>
    <row r="279" spans="4:4">
      <c r="D279" s="149"/>
    </row>
    <row r="280" spans="4:4">
      <c r="D280" s="149"/>
    </row>
    <row r="281" spans="4:4">
      <c r="D281" s="149"/>
    </row>
    <row r="282" spans="4:4">
      <c r="D282" s="149"/>
    </row>
    <row r="283" spans="4:4">
      <c r="D283" s="149"/>
    </row>
    <row r="284" spans="4:4">
      <c r="D284" s="149"/>
    </row>
    <row r="285" spans="4:4">
      <c r="D285" s="149"/>
    </row>
    <row r="286" spans="4:4">
      <c r="D286" s="149"/>
    </row>
    <row r="287" spans="4:4">
      <c r="D287" s="149"/>
    </row>
    <row r="288" spans="4:4">
      <c r="D288" s="149"/>
    </row>
    <row r="289" spans="4:4">
      <c r="D289" s="149"/>
    </row>
    <row r="290" spans="4:4">
      <c r="D290" s="149"/>
    </row>
    <row r="291" spans="4:4">
      <c r="D291" s="149"/>
    </row>
    <row r="292" spans="4:4">
      <c r="D292" s="149"/>
    </row>
    <row r="293" spans="4:4">
      <c r="D293" s="149"/>
    </row>
    <row r="294" spans="4:4">
      <c r="D294" s="149"/>
    </row>
    <row r="295" spans="4:4">
      <c r="D295" s="149"/>
    </row>
    <row r="296" spans="4:4">
      <c r="D296" s="149"/>
    </row>
    <row r="297" spans="4:4">
      <c r="D297" s="149"/>
    </row>
    <row r="298" spans="4:4">
      <c r="D298" s="149"/>
    </row>
    <row r="299" spans="4:4">
      <c r="D299" s="149"/>
    </row>
    <row r="300" spans="4:4">
      <c r="D300" s="149"/>
    </row>
    <row r="301" spans="4:4">
      <c r="D301" s="149"/>
    </row>
    <row r="302" spans="4:4">
      <c r="D302" s="149"/>
    </row>
    <row r="303" spans="4:4">
      <c r="D303" s="149"/>
    </row>
    <row r="304" spans="4:4">
      <c r="D304" s="149"/>
    </row>
    <row r="305" spans="4:4">
      <c r="D305" s="149"/>
    </row>
    <row r="306" spans="4:4">
      <c r="D306" s="149"/>
    </row>
    <row r="307" spans="4:4">
      <c r="D307" s="149"/>
    </row>
    <row r="308" spans="4:4">
      <c r="D308" s="149"/>
    </row>
    <row r="309" spans="4:4">
      <c r="D309" s="149"/>
    </row>
    <row r="310" spans="4:4">
      <c r="D310" s="149"/>
    </row>
    <row r="311" spans="4:4">
      <c r="D311" s="149"/>
    </row>
    <row r="312" spans="4:4">
      <c r="D312" s="149"/>
    </row>
    <row r="313" spans="4:4">
      <c r="D313" s="149"/>
    </row>
    <row r="314" spans="4:4">
      <c r="D314" s="149"/>
    </row>
    <row r="315" spans="4:4">
      <c r="D315" s="149"/>
    </row>
    <row r="316" spans="4:4">
      <c r="D316" s="149"/>
    </row>
    <row r="317" spans="4:4">
      <c r="D317" s="149"/>
    </row>
    <row r="318" spans="4:4">
      <c r="D318" s="149"/>
    </row>
    <row r="319" spans="4:4">
      <c r="D319" s="149"/>
    </row>
    <row r="320" spans="4:4">
      <c r="D320" s="149"/>
    </row>
    <row r="321" spans="4:4">
      <c r="D321" s="149"/>
    </row>
    <row r="322" spans="4:4">
      <c r="D322" s="149"/>
    </row>
    <row r="323" spans="4:4">
      <c r="D323" s="149"/>
    </row>
    <row r="324" spans="4:4">
      <c r="D324" s="149"/>
    </row>
    <row r="325" spans="4:4">
      <c r="D325" s="149"/>
    </row>
    <row r="326" spans="4:4">
      <c r="D326" s="149"/>
    </row>
    <row r="327" spans="4:4">
      <c r="D327" s="149"/>
    </row>
    <row r="328" spans="4:4">
      <c r="D328" s="149"/>
    </row>
    <row r="329" spans="4:4">
      <c r="D329" s="149"/>
    </row>
    <row r="330" spans="4:4">
      <c r="D330" s="149"/>
    </row>
    <row r="331" spans="4:4">
      <c r="D331" s="149"/>
    </row>
    <row r="332" spans="4:4">
      <c r="D332" s="149"/>
    </row>
    <row r="333" spans="4:4">
      <c r="D333" s="149"/>
    </row>
    <row r="334" spans="4:4">
      <c r="D334" s="149"/>
    </row>
    <row r="335" spans="4:4">
      <c r="D335" s="149"/>
    </row>
    <row r="336" spans="4:4">
      <c r="D336" s="149"/>
    </row>
    <row r="337" spans="4:4">
      <c r="D337" s="149"/>
    </row>
    <row r="338" spans="4:4">
      <c r="D338" s="149"/>
    </row>
    <row r="339" spans="4:4">
      <c r="D339" s="149"/>
    </row>
    <row r="340" spans="4:4">
      <c r="D340" s="149"/>
    </row>
    <row r="341" spans="4:4">
      <c r="D341" s="149"/>
    </row>
    <row r="342" spans="4:4">
      <c r="D342" s="149"/>
    </row>
    <row r="343" spans="4:4">
      <c r="D343" s="149"/>
    </row>
    <row r="344" spans="4:4">
      <c r="D344" s="149"/>
    </row>
    <row r="345" spans="4:4">
      <c r="D345" s="149"/>
    </row>
    <row r="346" spans="4:4">
      <c r="D346" s="149"/>
    </row>
    <row r="347" spans="4:4">
      <c r="D347" s="149"/>
    </row>
    <row r="348" spans="4:4">
      <c r="D348" s="149"/>
    </row>
    <row r="349" spans="4:4">
      <c r="D349" s="149"/>
    </row>
    <row r="350" spans="4:4">
      <c r="D350" s="149"/>
    </row>
    <row r="351" spans="4:4">
      <c r="D351" s="149"/>
    </row>
    <row r="352" spans="4:4">
      <c r="D352" s="149"/>
    </row>
    <row r="353" spans="4:4">
      <c r="D353" s="149"/>
    </row>
    <row r="354" spans="4:4">
      <c r="D354" s="149"/>
    </row>
    <row r="355" spans="4:4">
      <c r="D355" s="149"/>
    </row>
    <row r="356" spans="4:4">
      <c r="D356" s="149"/>
    </row>
    <row r="357" spans="4:4">
      <c r="D357" s="149"/>
    </row>
    <row r="358" spans="4:4">
      <c r="D358" s="149"/>
    </row>
    <row r="359" spans="4:4">
      <c r="D359" s="149"/>
    </row>
    <row r="360" spans="4:4">
      <c r="D360" s="149"/>
    </row>
    <row r="361" spans="4:4">
      <c r="D361" s="149"/>
    </row>
    <row r="362" spans="4:4">
      <c r="D362" s="149"/>
    </row>
    <row r="363" spans="4:4">
      <c r="D363" s="149"/>
    </row>
    <row r="364" spans="4:4">
      <c r="D364" s="149"/>
    </row>
    <row r="365" spans="4:4">
      <c r="D365" s="149"/>
    </row>
    <row r="366" spans="4:4">
      <c r="D366" s="149"/>
    </row>
    <row r="367" spans="4:4">
      <c r="D367" s="149"/>
    </row>
    <row r="368" spans="4:4">
      <c r="D368" s="149"/>
    </row>
    <row r="369" spans="4:4">
      <c r="D369" s="149"/>
    </row>
    <row r="370" spans="4:4">
      <c r="D370" s="149"/>
    </row>
    <row r="371" spans="4:4">
      <c r="D371" s="149"/>
    </row>
    <row r="372" spans="4:4">
      <c r="D372" s="149"/>
    </row>
    <row r="373" spans="4:4">
      <c r="D373" s="149"/>
    </row>
    <row r="374" spans="4:4">
      <c r="D374" s="149"/>
    </row>
    <row r="375" spans="4:4">
      <c r="D375" s="149"/>
    </row>
    <row r="376" spans="4:4">
      <c r="D376" s="149"/>
    </row>
    <row r="377" spans="4:4">
      <c r="D377" s="149"/>
    </row>
    <row r="378" spans="4:4">
      <c r="D378" s="149"/>
    </row>
    <row r="379" spans="4:4">
      <c r="D379" s="149"/>
    </row>
    <row r="380" spans="4:4">
      <c r="D380" s="149"/>
    </row>
    <row r="381" spans="4:4">
      <c r="D381" s="149"/>
    </row>
    <row r="382" spans="4:4">
      <c r="D382" s="149"/>
    </row>
    <row r="383" spans="4:4">
      <c r="D383" s="149"/>
    </row>
    <row r="384" spans="4:4">
      <c r="D384" s="149"/>
    </row>
    <row r="385" spans="4:4">
      <c r="D385" s="149"/>
    </row>
    <row r="386" spans="4:4">
      <c r="D386" s="149"/>
    </row>
    <row r="387" spans="4:4">
      <c r="D387" s="149"/>
    </row>
    <row r="388" spans="4:4">
      <c r="D388" s="149"/>
    </row>
    <row r="389" spans="4:4">
      <c r="D389" s="149"/>
    </row>
    <row r="390" spans="4:4">
      <c r="D390" s="149"/>
    </row>
    <row r="391" spans="4:4">
      <c r="D391" s="149"/>
    </row>
    <row r="392" spans="4:4">
      <c r="D392" s="149"/>
    </row>
    <row r="393" spans="4:4">
      <c r="D393" s="149"/>
    </row>
    <row r="394" spans="4:4">
      <c r="D394" s="149"/>
    </row>
    <row r="395" spans="4:4">
      <c r="D395" s="149"/>
    </row>
    <row r="396" spans="4:4">
      <c r="D396" s="149"/>
    </row>
    <row r="397" spans="4:4">
      <c r="D397" s="149"/>
    </row>
    <row r="398" spans="4:4">
      <c r="D398" s="149"/>
    </row>
    <row r="399" spans="4:4">
      <c r="D399" s="149"/>
    </row>
    <row r="400" spans="4:4">
      <c r="D400" s="149"/>
    </row>
    <row r="401" spans="4:4">
      <c r="D401" s="149"/>
    </row>
    <row r="402" spans="4:4">
      <c r="D402" s="149"/>
    </row>
    <row r="403" spans="4:4">
      <c r="D403" s="149"/>
    </row>
    <row r="404" spans="4:4">
      <c r="D404" s="149"/>
    </row>
    <row r="405" spans="4:4">
      <c r="D405" s="149"/>
    </row>
    <row r="406" spans="4:4">
      <c r="D406" s="149"/>
    </row>
    <row r="407" spans="4:4">
      <c r="D407" s="149"/>
    </row>
    <row r="408" spans="4:4">
      <c r="D408" s="149"/>
    </row>
    <row r="409" spans="4:4">
      <c r="D409" s="149"/>
    </row>
    <row r="410" spans="4:4">
      <c r="D410" s="149"/>
    </row>
    <row r="411" spans="4:4">
      <c r="D411" s="149"/>
    </row>
    <row r="412" spans="4:4">
      <c r="D412" s="149"/>
    </row>
    <row r="413" spans="4:4">
      <c r="D413" s="149"/>
    </row>
    <row r="414" spans="4:4">
      <c r="D414" s="149"/>
    </row>
    <row r="415" spans="4:4">
      <c r="D415" s="149"/>
    </row>
    <row r="416" spans="4:4">
      <c r="D416" s="149"/>
    </row>
    <row r="417" spans="4:4">
      <c r="D417" s="149"/>
    </row>
    <row r="418" spans="4:4">
      <c r="D418" s="149"/>
    </row>
    <row r="419" spans="4:4">
      <c r="D419" s="149"/>
    </row>
    <row r="420" spans="4:4">
      <c r="D420" s="149"/>
    </row>
    <row r="421" spans="4:4">
      <c r="D421" s="149"/>
    </row>
    <row r="422" spans="4:4">
      <c r="D422" s="149"/>
    </row>
    <row r="423" spans="4:4">
      <c r="D423" s="149"/>
    </row>
    <row r="424" spans="4:4">
      <c r="D424" s="149"/>
    </row>
    <row r="425" spans="4:4">
      <c r="D425" s="149"/>
    </row>
    <row r="426" spans="4:4">
      <c r="D426" s="149"/>
    </row>
    <row r="427" spans="4:4">
      <c r="D427" s="149"/>
    </row>
    <row r="428" spans="4:4">
      <c r="D428" s="149"/>
    </row>
    <row r="429" spans="4:4">
      <c r="D429" s="149"/>
    </row>
    <row r="430" spans="4:4">
      <c r="D430" s="149"/>
    </row>
    <row r="431" spans="4:4">
      <c r="D431" s="149"/>
    </row>
    <row r="432" spans="4:4">
      <c r="D432" s="149"/>
    </row>
    <row r="433" spans="4:4">
      <c r="D433" s="149"/>
    </row>
    <row r="434" spans="4:4">
      <c r="D434" s="149"/>
    </row>
    <row r="435" spans="4:4">
      <c r="D435" s="149"/>
    </row>
    <row r="436" spans="4:4">
      <c r="D436" s="149"/>
    </row>
    <row r="437" spans="4:4">
      <c r="D437" s="149"/>
    </row>
    <row r="438" spans="4:4">
      <c r="D438" s="149"/>
    </row>
    <row r="439" spans="4:4">
      <c r="D439" s="149"/>
    </row>
    <row r="440" spans="4:4">
      <c r="D440" s="149"/>
    </row>
    <row r="441" spans="4:4">
      <c r="D441" s="149"/>
    </row>
    <row r="442" spans="4:4">
      <c r="D442" s="149"/>
    </row>
    <row r="443" spans="4:4">
      <c r="D443" s="149"/>
    </row>
    <row r="444" spans="4:4">
      <c r="D444" s="149"/>
    </row>
    <row r="445" spans="4:4">
      <c r="D445" s="149"/>
    </row>
    <row r="446" spans="4:4">
      <c r="D446" s="149"/>
    </row>
    <row r="447" spans="4:4">
      <c r="D447" s="149"/>
    </row>
    <row r="448" spans="4:4">
      <c r="D448" s="149"/>
    </row>
    <row r="449" spans="4:4">
      <c r="D449" s="149"/>
    </row>
    <row r="450" spans="4:4">
      <c r="D450" s="149"/>
    </row>
    <row r="451" spans="4:4">
      <c r="D451" s="149"/>
    </row>
    <row r="452" spans="4:4">
      <c r="D452" s="149"/>
    </row>
    <row r="453" spans="4:4">
      <c r="D453" s="149"/>
    </row>
    <row r="454" spans="4:4">
      <c r="D454" s="149"/>
    </row>
    <row r="455" spans="4:4">
      <c r="D455" s="149"/>
    </row>
    <row r="456" spans="4:4">
      <c r="D456" s="149"/>
    </row>
    <row r="457" spans="4:4">
      <c r="D457" s="149"/>
    </row>
    <row r="458" spans="4:4">
      <c r="D458" s="149"/>
    </row>
    <row r="459" spans="4:4">
      <c r="D459" s="149"/>
    </row>
    <row r="460" spans="4:4">
      <c r="D460" s="149"/>
    </row>
    <row r="461" spans="4:4">
      <c r="D461" s="149"/>
    </row>
    <row r="462" spans="4:4">
      <c r="D462" s="149"/>
    </row>
    <row r="463" spans="4:4">
      <c r="D463" s="149"/>
    </row>
    <row r="464" spans="4:4">
      <c r="D464" s="149"/>
    </row>
    <row r="465" spans="4:4">
      <c r="D465" s="149"/>
    </row>
    <row r="466" spans="4:4">
      <c r="D466" s="149"/>
    </row>
    <row r="467" spans="4:4">
      <c r="D467" s="149"/>
    </row>
    <row r="468" spans="4:4">
      <c r="D468" s="149"/>
    </row>
    <row r="469" spans="4:4">
      <c r="D469" s="149"/>
    </row>
    <row r="470" spans="4:4">
      <c r="D470" s="149"/>
    </row>
    <row r="471" spans="4:4">
      <c r="D471" s="149"/>
    </row>
    <row r="472" spans="4:4">
      <c r="D472" s="149"/>
    </row>
    <row r="473" spans="4:4">
      <c r="D473" s="149"/>
    </row>
    <row r="474" spans="4:4">
      <c r="D474" s="149"/>
    </row>
    <row r="475" spans="4:4">
      <c r="D475" s="149"/>
    </row>
    <row r="476" spans="4:4">
      <c r="D476" s="149"/>
    </row>
    <row r="477" spans="4:4">
      <c r="D477" s="149"/>
    </row>
    <row r="478" spans="4:4">
      <c r="D478" s="149"/>
    </row>
    <row r="479" spans="4:4">
      <c r="D479" s="149"/>
    </row>
    <row r="480" spans="4:4">
      <c r="D480" s="149"/>
    </row>
    <row r="481" spans="4:4">
      <c r="D481" s="149"/>
    </row>
    <row r="482" spans="4:4">
      <c r="D482" s="149"/>
    </row>
    <row r="483" spans="4:4">
      <c r="D483" s="149"/>
    </row>
    <row r="484" spans="4:4">
      <c r="D484" s="149"/>
    </row>
    <row r="485" spans="4:4">
      <c r="D485" s="149"/>
    </row>
    <row r="486" spans="4:4">
      <c r="D486" s="149"/>
    </row>
    <row r="487" spans="4:4">
      <c r="D487" s="149"/>
    </row>
    <row r="488" spans="4:4">
      <c r="D488" s="149"/>
    </row>
    <row r="489" spans="4:4">
      <c r="D489" s="149"/>
    </row>
    <row r="490" spans="4:4">
      <c r="D490" s="149"/>
    </row>
    <row r="491" spans="4:4">
      <c r="D491" s="149"/>
    </row>
    <row r="492" spans="4:4">
      <c r="D492" s="149"/>
    </row>
    <row r="493" spans="4:4">
      <c r="D493" s="149"/>
    </row>
    <row r="494" spans="4:4">
      <c r="D494" s="149"/>
    </row>
    <row r="495" spans="4:4">
      <c r="D495" s="149"/>
    </row>
    <row r="496" spans="4:4">
      <c r="D496" s="149"/>
    </row>
    <row r="497" spans="4:4">
      <c r="D497" s="149"/>
    </row>
    <row r="498" spans="4:4">
      <c r="D498" s="149"/>
    </row>
    <row r="499" spans="4:4">
      <c r="D499" s="149"/>
    </row>
    <row r="500" spans="4:4">
      <c r="D500" s="149"/>
    </row>
    <row r="501" spans="4:4">
      <c r="D501" s="149"/>
    </row>
    <row r="502" spans="4:4">
      <c r="D502" s="149"/>
    </row>
    <row r="503" spans="4:4">
      <c r="D503" s="149"/>
    </row>
    <row r="504" spans="4:4">
      <c r="D504" s="149"/>
    </row>
    <row r="505" spans="4:4">
      <c r="D505" s="149"/>
    </row>
    <row r="506" spans="4:4">
      <c r="D506" s="149"/>
    </row>
    <row r="507" spans="4:4">
      <c r="D507" s="149"/>
    </row>
    <row r="508" spans="4:4">
      <c r="D508" s="149"/>
    </row>
    <row r="509" spans="4:4">
      <c r="D509" s="149"/>
    </row>
    <row r="510" spans="4:4">
      <c r="D510" s="149"/>
    </row>
    <row r="511" spans="4:4">
      <c r="D511" s="149"/>
    </row>
    <row r="512" spans="4:4">
      <c r="D512" s="149"/>
    </row>
    <row r="513" spans="4:5">
      <c r="D513" s="1"/>
      <c r="E513" s="150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8" t="s" vm="1">
        <v>258</v>
      </c>
    </row>
    <row r="2" spans="2:18">
      <c r="B2" s="56" t="s">
        <v>184</v>
      </c>
      <c r="C2" s="78" t="s">
        <v>259</v>
      </c>
    </row>
    <row r="3" spans="2:18">
      <c r="B3" s="56" t="s">
        <v>186</v>
      </c>
      <c r="C3" s="78" t="s">
        <v>260</v>
      </c>
    </row>
    <row r="4" spans="2:18">
      <c r="B4" s="56" t="s">
        <v>187</v>
      </c>
      <c r="C4" s="78">
        <v>2208</v>
      </c>
    </row>
    <row r="6" spans="2:18" ht="26.25" customHeight="1">
      <c r="B6" s="204" t="s">
        <v>226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</row>
    <row r="7" spans="2:18" s="3" customFormat="1" ht="78.75">
      <c r="B7" s="21" t="s">
        <v>122</v>
      </c>
      <c r="C7" s="29" t="s">
        <v>47</v>
      </c>
      <c r="D7" s="29" t="s">
        <v>67</v>
      </c>
      <c r="E7" s="29" t="s">
        <v>15</v>
      </c>
      <c r="F7" s="29" t="s">
        <v>68</v>
      </c>
      <c r="G7" s="29" t="s">
        <v>108</v>
      </c>
      <c r="H7" s="29" t="s">
        <v>18</v>
      </c>
      <c r="I7" s="29" t="s">
        <v>107</v>
      </c>
      <c r="J7" s="29" t="s">
        <v>17</v>
      </c>
      <c r="K7" s="29" t="s">
        <v>223</v>
      </c>
      <c r="L7" s="29" t="s">
        <v>242</v>
      </c>
      <c r="M7" s="29" t="s">
        <v>224</v>
      </c>
      <c r="N7" s="29" t="s">
        <v>61</v>
      </c>
      <c r="O7" s="29" t="s">
        <v>188</v>
      </c>
      <c r="P7" s="30" t="s">
        <v>190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249</v>
      </c>
      <c r="M8" s="31" t="s">
        <v>245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8" t="s" vm="1">
        <v>258</v>
      </c>
    </row>
    <row r="2" spans="2:18">
      <c r="B2" s="56" t="s">
        <v>184</v>
      </c>
      <c r="C2" s="78" t="s">
        <v>259</v>
      </c>
    </row>
    <row r="3" spans="2:18">
      <c r="B3" s="56" t="s">
        <v>186</v>
      </c>
      <c r="C3" s="78" t="s">
        <v>260</v>
      </c>
    </row>
    <row r="4" spans="2:18">
      <c r="B4" s="56" t="s">
        <v>187</v>
      </c>
      <c r="C4" s="78">
        <v>2208</v>
      </c>
    </row>
    <row r="6" spans="2:18" ht="26.25" customHeight="1">
      <c r="B6" s="204" t="s">
        <v>228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</row>
    <row r="7" spans="2:18" s="3" customFormat="1" ht="78.75">
      <c r="B7" s="21" t="s">
        <v>122</v>
      </c>
      <c r="C7" s="29" t="s">
        <v>47</v>
      </c>
      <c r="D7" s="29" t="s">
        <v>67</v>
      </c>
      <c r="E7" s="29" t="s">
        <v>15</v>
      </c>
      <c r="F7" s="29" t="s">
        <v>68</v>
      </c>
      <c r="G7" s="29" t="s">
        <v>108</v>
      </c>
      <c r="H7" s="29" t="s">
        <v>18</v>
      </c>
      <c r="I7" s="29" t="s">
        <v>107</v>
      </c>
      <c r="J7" s="29" t="s">
        <v>17</v>
      </c>
      <c r="K7" s="29" t="s">
        <v>223</v>
      </c>
      <c r="L7" s="29" t="s">
        <v>242</v>
      </c>
      <c r="M7" s="29" t="s">
        <v>224</v>
      </c>
      <c r="N7" s="29" t="s">
        <v>61</v>
      </c>
      <c r="O7" s="29" t="s">
        <v>188</v>
      </c>
      <c r="P7" s="30" t="s">
        <v>190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249</v>
      </c>
      <c r="M8" s="31" t="s">
        <v>245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257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118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248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185</v>
      </c>
      <c r="C1" s="78" t="s" vm="1">
        <v>258</v>
      </c>
    </row>
    <row r="2" spans="2:53">
      <c r="B2" s="56" t="s">
        <v>184</v>
      </c>
      <c r="C2" s="78" t="s">
        <v>259</v>
      </c>
    </row>
    <row r="3" spans="2:53">
      <c r="B3" s="56" t="s">
        <v>186</v>
      </c>
      <c r="C3" s="78" t="s">
        <v>260</v>
      </c>
    </row>
    <row r="4" spans="2:53">
      <c r="B4" s="56" t="s">
        <v>187</v>
      </c>
      <c r="C4" s="78">
        <v>2208</v>
      </c>
    </row>
    <row r="6" spans="2:53" ht="21.75" customHeight="1">
      <c r="B6" s="195" t="s">
        <v>215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7"/>
    </row>
    <row r="7" spans="2:53" ht="27.75" customHeight="1">
      <c r="B7" s="198" t="s">
        <v>92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200"/>
      <c r="AU7" s="3"/>
      <c r="AV7" s="3"/>
    </row>
    <row r="8" spans="2:53" s="3" customFormat="1" ht="66" customHeight="1">
      <c r="B8" s="21" t="s">
        <v>121</v>
      </c>
      <c r="C8" s="29" t="s">
        <v>47</v>
      </c>
      <c r="D8" s="29" t="s">
        <v>125</v>
      </c>
      <c r="E8" s="29" t="s">
        <v>15</v>
      </c>
      <c r="F8" s="29" t="s">
        <v>68</v>
      </c>
      <c r="G8" s="29" t="s">
        <v>108</v>
      </c>
      <c r="H8" s="29" t="s">
        <v>18</v>
      </c>
      <c r="I8" s="29" t="s">
        <v>107</v>
      </c>
      <c r="J8" s="29" t="s">
        <v>17</v>
      </c>
      <c r="K8" s="29" t="s">
        <v>19</v>
      </c>
      <c r="L8" s="29" t="s">
        <v>242</v>
      </c>
      <c r="M8" s="29" t="s">
        <v>241</v>
      </c>
      <c r="N8" s="29" t="s">
        <v>256</v>
      </c>
      <c r="O8" s="29" t="s">
        <v>64</v>
      </c>
      <c r="P8" s="29" t="s">
        <v>244</v>
      </c>
      <c r="Q8" s="29" t="s">
        <v>188</v>
      </c>
      <c r="R8" s="72" t="s">
        <v>190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249</v>
      </c>
      <c r="M9" s="31"/>
      <c r="N9" s="15" t="s">
        <v>245</v>
      </c>
      <c r="O9" s="31" t="s">
        <v>250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119</v>
      </c>
      <c r="R10" s="19" t="s">
        <v>120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0" t="s">
        <v>28</v>
      </c>
      <c r="C11" s="82"/>
      <c r="D11" s="82"/>
      <c r="E11" s="82"/>
      <c r="F11" s="82"/>
      <c r="G11" s="82"/>
      <c r="H11" s="90">
        <v>11.157427786033582</v>
      </c>
      <c r="I11" s="82"/>
      <c r="J11" s="82"/>
      <c r="K11" s="91">
        <v>3.1356389146441721E-3</v>
      </c>
      <c r="L11" s="90"/>
      <c r="M11" s="92"/>
      <c r="N11" s="82"/>
      <c r="O11" s="90">
        <v>87236.327510000017</v>
      </c>
      <c r="P11" s="82"/>
      <c r="Q11" s="91">
        <v>1</v>
      </c>
      <c r="R11" s="91">
        <f>O11/'סכום נכסי הקרן'!$C$42</f>
        <v>0.69433655665280625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238</v>
      </c>
      <c r="C12" s="82"/>
      <c r="D12" s="82"/>
      <c r="E12" s="82"/>
      <c r="F12" s="82"/>
      <c r="G12" s="82"/>
      <c r="H12" s="90">
        <v>11.157427786033582</v>
      </c>
      <c r="I12" s="82"/>
      <c r="J12" s="82"/>
      <c r="K12" s="91">
        <v>3.1356389146441721E-3</v>
      </c>
      <c r="L12" s="90"/>
      <c r="M12" s="92"/>
      <c r="N12" s="82"/>
      <c r="O12" s="90">
        <v>87236.327510000017</v>
      </c>
      <c r="P12" s="82"/>
      <c r="Q12" s="91">
        <v>1</v>
      </c>
      <c r="R12" s="91">
        <f>O12/'סכום נכסי הקרן'!$C$42</f>
        <v>0.69433655665280625</v>
      </c>
      <c r="AW12" s="4"/>
    </row>
    <row r="13" spans="2:53" s="96" customFormat="1">
      <c r="B13" s="99" t="s">
        <v>26</v>
      </c>
      <c r="C13" s="82"/>
      <c r="D13" s="82"/>
      <c r="E13" s="82"/>
      <c r="F13" s="82"/>
      <c r="G13" s="82"/>
      <c r="H13" s="90">
        <v>11.160107100731354</v>
      </c>
      <c r="I13" s="82"/>
      <c r="J13" s="82"/>
      <c r="K13" s="91">
        <v>3.1320886818520526E-3</v>
      </c>
      <c r="L13" s="90"/>
      <c r="M13" s="92"/>
      <c r="N13" s="82"/>
      <c r="O13" s="90">
        <v>87195.188880000031</v>
      </c>
      <c r="P13" s="82"/>
      <c r="Q13" s="91">
        <v>0.99952842317903312</v>
      </c>
      <c r="R13" s="91">
        <f>O13/'סכום נכסי הקרן'!$C$42</f>
        <v>0.69400912362673883</v>
      </c>
    </row>
    <row r="14" spans="2:53">
      <c r="B14" s="84" t="s">
        <v>25</v>
      </c>
      <c r="C14" s="82"/>
      <c r="D14" s="82"/>
      <c r="E14" s="82"/>
      <c r="F14" s="82"/>
      <c r="G14" s="82"/>
      <c r="H14" s="90">
        <v>11.160107100731354</v>
      </c>
      <c r="I14" s="82"/>
      <c r="J14" s="82"/>
      <c r="K14" s="91">
        <v>3.1320886818520526E-3</v>
      </c>
      <c r="L14" s="90"/>
      <c r="M14" s="92"/>
      <c r="N14" s="82"/>
      <c r="O14" s="90">
        <v>87195.188880000031</v>
      </c>
      <c r="P14" s="82"/>
      <c r="Q14" s="91">
        <v>0.99952842317903312</v>
      </c>
      <c r="R14" s="91">
        <f>O14/'סכום נכסי הקרן'!$C$42</f>
        <v>0.69400912362673883</v>
      </c>
    </row>
    <row r="15" spans="2:53">
      <c r="B15" s="85" t="s">
        <v>261</v>
      </c>
      <c r="C15" s="80" t="s">
        <v>262</v>
      </c>
      <c r="D15" s="93" t="s">
        <v>126</v>
      </c>
      <c r="E15" s="80" t="s">
        <v>263</v>
      </c>
      <c r="F15" s="80"/>
      <c r="G15" s="80"/>
      <c r="H15" s="87">
        <v>3.13</v>
      </c>
      <c r="I15" s="93" t="s">
        <v>170</v>
      </c>
      <c r="J15" s="94">
        <v>0.04</v>
      </c>
      <c r="K15" s="88">
        <v>-6.7000000000000002E-3</v>
      </c>
      <c r="L15" s="87">
        <v>2205188</v>
      </c>
      <c r="M15" s="89">
        <v>152.84</v>
      </c>
      <c r="N15" s="80"/>
      <c r="O15" s="87">
        <v>3370.4092799999999</v>
      </c>
      <c r="P15" s="88">
        <v>1.4183273563918051E-4</v>
      </c>
      <c r="Q15" s="88">
        <v>3.8635387070984219E-2</v>
      </c>
      <c r="R15" s="88">
        <f>O15/'סכום נכסי הקרן'!$C$42</f>
        <v>2.6825961623815536E-2</v>
      </c>
    </row>
    <row r="16" spans="2:53" ht="20.25">
      <c r="B16" s="85" t="s">
        <v>264</v>
      </c>
      <c r="C16" s="80" t="s">
        <v>265</v>
      </c>
      <c r="D16" s="93" t="s">
        <v>126</v>
      </c>
      <c r="E16" s="80" t="s">
        <v>263</v>
      </c>
      <c r="F16" s="80"/>
      <c r="G16" s="80"/>
      <c r="H16" s="87">
        <v>5.69</v>
      </c>
      <c r="I16" s="93" t="s">
        <v>170</v>
      </c>
      <c r="J16" s="94">
        <v>0.04</v>
      </c>
      <c r="K16" s="88">
        <v>-1.4000000000000002E-3</v>
      </c>
      <c r="L16" s="87">
        <v>3631594</v>
      </c>
      <c r="M16" s="89">
        <v>157.58000000000001</v>
      </c>
      <c r="N16" s="80"/>
      <c r="O16" s="87">
        <v>5722.6660099999999</v>
      </c>
      <c r="P16" s="88">
        <v>3.4350104149581917E-4</v>
      </c>
      <c r="Q16" s="88">
        <v>6.5599575008977798E-2</v>
      </c>
      <c r="R16" s="88">
        <f>O16/'סכום נכסי הקרן'!$C$42</f>
        <v>4.5548183029621131E-2</v>
      </c>
      <c r="AU16" s="4"/>
    </row>
    <row r="17" spans="2:48" ht="20.25">
      <c r="B17" s="85" t="s">
        <v>266</v>
      </c>
      <c r="C17" s="80" t="s">
        <v>267</v>
      </c>
      <c r="D17" s="93" t="s">
        <v>126</v>
      </c>
      <c r="E17" s="80" t="s">
        <v>263</v>
      </c>
      <c r="F17" s="80"/>
      <c r="G17" s="80"/>
      <c r="H17" s="87">
        <v>8.8600000000000012</v>
      </c>
      <c r="I17" s="93" t="s">
        <v>170</v>
      </c>
      <c r="J17" s="94">
        <v>7.4999999999999997E-3</v>
      </c>
      <c r="K17" s="88">
        <v>2E-3</v>
      </c>
      <c r="L17" s="87">
        <v>10906900</v>
      </c>
      <c r="M17" s="89">
        <v>105.55</v>
      </c>
      <c r="N17" s="80"/>
      <c r="O17" s="87">
        <v>11512.232840000001</v>
      </c>
      <c r="P17" s="88">
        <v>1.6727453196978877E-3</v>
      </c>
      <c r="Q17" s="88">
        <v>0.13196604176947199</v>
      </c>
      <c r="R17" s="88">
        <f>O17/'סכום נכסי הקרן'!$C$42</f>
        <v>9.1628847037315581E-2</v>
      </c>
      <c r="AV17" s="4"/>
    </row>
    <row r="18" spans="2:48">
      <c r="B18" s="85" t="s">
        <v>268</v>
      </c>
      <c r="C18" s="80" t="s">
        <v>269</v>
      </c>
      <c r="D18" s="93" t="s">
        <v>126</v>
      </c>
      <c r="E18" s="80" t="s">
        <v>263</v>
      </c>
      <c r="F18" s="80"/>
      <c r="G18" s="80"/>
      <c r="H18" s="87">
        <v>14</v>
      </c>
      <c r="I18" s="93" t="s">
        <v>170</v>
      </c>
      <c r="J18" s="94">
        <v>0.04</v>
      </c>
      <c r="K18" s="88">
        <v>8.5999999999999983E-3</v>
      </c>
      <c r="L18" s="87">
        <v>11413583</v>
      </c>
      <c r="M18" s="89">
        <v>183.45</v>
      </c>
      <c r="N18" s="80"/>
      <c r="O18" s="87">
        <v>20938.217690000001</v>
      </c>
      <c r="P18" s="88">
        <v>7.036038916745774E-4</v>
      </c>
      <c r="Q18" s="88">
        <v>0.24001718421261858</v>
      </c>
      <c r="R18" s="88">
        <f>O18/'סכום נכסי הקרן'!$C$42</f>
        <v>0.16665270522369188</v>
      </c>
      <c r="AU18" s="3"/>
    </row>
    <row r="19" spans="2:48">
      <c r="B19" s="85" t="s">
        <v>270</v>
      </c>
      <c r="C19" s="80" t="s">
        <v>271</v>
      </c>
      <c r="D19" s="93" t="s">
        <v>126</v>
      </c>
      <c r="E19" s="80" t="s">
        <v>263</v>
      </c>
      <c r="F19" s="80"/>
      <c r="G19" s="80"/>
      <c r="H19" s="87">
        <v>18.28</v>
      </c>
      <c r="I19" s="93" t="s">
        <v>170</v>
      </c>
      <c r="J19" s="94">
        <v>2.75E-2</v>
      </c>
      <c r="K19" s="88">
        <v>1.09E-2</v>
      </c>
      <c r="L19" s="87">
        <v>184630</v>
      </c>
      <c r="M19" s="89">
        <v>143.71</v>
      </c>
      <c r="N19" s="80"/>
      <c r="O19" s="87">
        <v>265.33178999999996</v>
      </c>
      <c r="P19" s="88">
        <v>1.0445787843406761E-5</v>
      </c>
      <c r="Q19" s="88">
        <v>3.0415286563912794E-3</v>
      </c>
      <c r="R19" s="88">
        <f>O19/'סכום נכסי הקרן'!$C$42</f>
        <v>2.1118445342395574E-3</v>
      </c>
      <c r="AV19" s="3"/>
    </row>
    <row r="20" spans="2:48">
      <c r="B20" s="85" t="s">
        <v>272</v>
      </c>
      <c r="C20" s="80" t="s">
        <v>273</v>
      </c>
      <c r="D20" s="93" t="s">
        <v>126</v>
      </c>
      <c r="E20" s="80" t="s">
        <v>263</v>
      </c>
      <c r="F20" s="80"/>
      <c r="G20" s="80"/>
      <c r="H20" s="87">
        <v>5.27</v>
      </c>
      <c r="I20" s="93" t="s">
        <v>170</v>
      </c>
      <c r="J20" s="94">
        <v>1.7500000000000002E-2</v>
      </c>
      <c r="K20" s="88">
        <v>-2.5999999999999999E-3</v>
      </c>
      <c r="L20" s="87">
        <v>5353312</v>
      </c>
      <c r="M20" s="89">
        <v>112.7</v>
      </c>
      <c r="N20" s="80"/>
      <c r="O20" s="87">
        <v>6033.1824900000001</v>
      </c>
      <c r="P20" s="88">
        <v>3.818045400211681E-4</v>
      </c>
      <c r="Q20" s="88">
        <v>6.9159060934888716E-2</v>
      </c>
      <c r="R20" s="88">
        <f>O20/'סכום נכסי הקרן'!$C$42</f>
        <v>4.8019664230872242E-2</v>
      </c>
    </row>
    <row r="21" spans="2:48">
      <c r="B21" s="85" t="s">
        <v>274</v>
      </c>
      <c r="C21" s="80" t="s">
        <v>275</v>
      </c>
      <c r="D21" s="93" t="s">
        <v>126</v>
      </c>
      <c r="E21" s="80" t="s">
        <v>263</v>
      </c>
      <c r="F21" s="80"/>
      <c r="G21" s="80"/>
      <c r="H21" s="87">
        <v>1.56</v>
      </c>
      <c r="I21" s="93" t="s">
        <v>170</v>
      </c>
      <c r="J21" s="94">
        <v>0.03</v>
      </c>
      <c r="K21" s="88">
        <v>-9.300000000000001E-3</v>
      </c>
      <c r="L21" s="87">
        <v>3075819</v>
      </c>
      <c r="M21" s="89">
        <v>117.13</v>
      </c>
      <c r="N21" s="80"/>
      <c r="O21" s="87">
        <v>3602.7067599999996</v>
      </c>
      <c r="P21" s="88">
        <v>2.006371190467167E-4</v>
      </c>
      <c r="Q21" s="88">
        <v>4.1298239653509212E-2</v>
      </c>
      <c r="R21" s="88">
        <f>O21/'סכום נכסי הקרן'!$C$42</f>
        <v>2.8674877516839972E-2</v>
      </c>
    </row>
    <row r="22" spans="2:48">
      <c r="B22" s="85" t="s">
        <v>276</v>
      </c>
      <c r="C22" s="80" t="s">
        <v>277</v>
      </c>
      <c r="D22" s="93" t="s">
        <v>126</v>
      </c>
      <c r="E22" s="80" t="s">
        <v>263</v>
      </c>
      <c r="F22" s="80"/>
      <c r="G22" s="80"/>
      <c r="H22" s="87">
        <v>2.59</v>
      </c>
      <c r="I22" s="93" t="s">
        <v>170</v>
      </c>
      <c r="J22" s="94">
        <v>1E-3</v>
      </c>
      <c r="K22" s="88">
        <v>-7.6E-3</v>
      </c>
      <c r="L22" s="87">
        <v>6011643</v>
      </c>
      <c r="M22" s="89">
        <v>102</v>
      </c>
      <c r="N22" s="80"/>
      <c r="O22" s="87">
        <v>6131.8758699999998</v>
      </c>
      <c r="P22" s="88">
        <v>4.2332723702155969E-4</v>
      </c>
      <c r="Q22" s="88">
        <v>7.0290394437994827E-2</v>
      </c>
      <c r="R22" s="88">
        <f>O22/'סכום נכסי הקרן'!$C$42</f>
        <v>4.8805190439844888E-2</v>
      </c>
    </row>
    <row r="23" spans="2:48">
      <c r="B23" s="85" t="s">
        <v>278</v>
      </c>
      <c r="C23" s="80" t="s">
        <v>279</v>
      </c>
      <c r="D23" s="93" t="s">
        <v>126</v>
      </c>
      <c r="E23" s="80" t="s">
        <v>263</v>
      </c>
      <c r="F23" s="80"/>
      <c r="G23" s="80"/>
      <c r="H23" s="87">
        <v>7.4000000000000012</v>
      </c>
      <c r="I23" s="93" t="s">
        <v>170</v>
      </c>
      <c r="J23" s="94">
        <v>7.4999999999999997E-3</v>
      </c>
      <c r="K23" s="88">
        <v>-1E-4</v>
      </c>
      <c r="L23" s="87">
        <v>5261106</v>
      </c>
      <c r="M23" s="89">
        <v>105.3</v>
      </c>
      <c r="N23" s="80"/>
      <c r="O23" s="87">
        <v>5539.9448000000002</v>
      </c>
      <c r="P23" s="88">
        <v>3.7748560761976049E-4</v>
      </c>
      <c r="Q23" s="88">
        <v>6.3505020879804336E-2</v>
      </c>
      <c r="R23" s="88">
        <f>O23/'סכום נכסי הקרן'!$C$42</f>
        <v>4.4093857527847904E-2</v>
      </c>
    </row>
    <row r="24" spans="2:48">
      <c r="B24" s="85" t="s">
        <v>280</v>
      </c>
      <c r="C24" s="80" t="s">
        <v>281</v>
      </c>
      <c r="D24" s="93" t="s">
        <v>126</v>
      </c>
      <c r="E24" s="80" t="s">
        <v>263</v>
      </c>
      <c r="F24" s="80"/>
      <c r="G24" s="80"/>
      <c r="H24" s="87">
        <v>23.580000000000005</v>
      </c>
      <c r="I24" s="93" t="s">
        <v>170</v>
      </c>
      <c r="J24" s="94">
        <v>0.01</v>
      </c>
      <c r="K24" s="88">
        <v>1.3199999999999998E-2</v>
      </c>
      <c r="L24" s="87">
        <v>18462211</v>
      </c>
      <c r="M24" s="89">
        <v>93.38</v>
      </c>
      <c r="N24" s="80"/>
      <c r="O24" s="87">
        <v>17240.012569999999</v>
      </c>
      <c r="P24" s="88">
        <v>1.9461629919758326E-3</v>
      </c>
      <c r="Q24" s="88">
        <v>0.19762423593569725</v>
      </c>
      <c r="R24" s="88">
        <f>O24/'סכום נכסי הקרן'!$C$42</f>
        <v>0.1372177314907338</v>
      </c>
    </row>
    <row r="25" spans="2:48">
      <c r="B25" s="85" t="s">
        <v>282</v>
      </c>
      <c r="C25" s="80" t="s">
        <v>283</v>
      </c>
      <c r="D25" s="93" t="s">
        <v>126</v>
      </c>
      <c r="E25" s="80" t="s">
        <v>263</v>
      </c>
      <c r="F25" s="80"/>
      <c r="G25" s="80"/>
      <c r="H25" s="87">
        <v>4.2699999999999996</v>
      </c>
      <c r="I25" s="93" t="s">
        <v>170</v>
      </c>
      <c r="J25" s="94">
        <v>2.75E-2</v>
      </c>
      <c r="K25" s="88">
        <v>-4.899999999999999E-3</v>
      </c>
      <c r="L25" s="87">
        <v>5746730</v>
      </c>
      <c r="M25" s="89">
        <v>119</v>
      </c>
      <c r="N25" s="80"/>
      <c r="O25" s="87">
        <v>6838.6087800000005</v>
      </c>
      <c r="P25" s="88">
        <v>3.5033893089116461E-4</v>
      </c>
      <c r="Q25" s="88">
        <v>7.8391754618694617E-2</v>
      </c>
      <c r="R25" s="88">
        <f>O25/'סכום נכסי הקרן'!$C$42</f>
        <v>5.4430260971916146E-2</v>
      </c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 s="96" customFormat="1">
      <c r="B27" s="99" t="s">
        <v>48</v>
      </c>
      <c r="C27" s="82"/>
      <c r="D27" s="82"/>
      <c r="E27" s="82"/>
      <c r="F27" s="82"/>
      <c r="G27" s="82"/>
      <c r="H27" s="90">
        <v>5.4784989752940261</v>
      </c>
      <c r="I27" s="82"/>
      <c r="J27" s="82"/>
      <c r="K27" s="91">
        <v>1.0660518058087981E-2</v>
      </c>
      <c r="L27" s="90"/>
      <c r="M27" s="92"/>
      <c r="N27" s="82"/>
      <c r="O27" s="90">
        <v>41.138629999999999</v>
      </c>
      <c r="P27" s="82"/>
      <c r="Q27" s="91">
        <v>4.7157682096697872E-4</v>
      </c>
      <c r="R27" s="91">
        <f>O27/'סכום נכסי הקרן'!$C$42</f>
        <v>3.274330260674889E-4</v>
      </c>
    </row>
    <row r="28" spans="2:48">
      <c r="B28" s="84" t="s">
        <v>23</v>
      </c>
      <c r="C28" s="82"/>
      <c r="D28" s="82"/>
      <c r="E28" s="82"/>
      <c r="F28" s="82"/>
      <c r="G28" s="82"/>
      <c r="H28" s="90">
        <v>5.53</v>
      </c>
      <c r="I28" s="82"/>
      <c r="J28" s="82"/>
      <c r="K28" s="91">
        <v>1.0800000000000001E-2</v>
      </c>
      <c r="L28" s="90"/>
      <c r="M28" s="92"/>
      <c r="N28" s="82"/>
      <c r="O28" s="90">
        <v>40.508069999999996</v>
      </c>
      <c r="P28" s="82"/>
      <c r="Q28" s="91">
        <v>4.6434863956597099E-4</v>
      </c>
      <c r="R28" s="91">
        <f>O28/'סכום נכסי הקרן'!$C$42</f>
        <v>3.2241423548265132E-4</v>
      </c>
    </row>
    <row r="29" spans="2:48">
      <c r="B29" s="85" t="s">
        <v>284</v>
      </c>
      <c r="C29" s="80" t="s">
        <v>285</v>
      </c>
      <c r="D29" s="93" t="s">
        <v>126</v>
      </c>
      <c r="E29" s="80" t="s">
        <v>263</v>
      </c>
      <c r="F29" s="80"/>
      <c r="G29" s="80"/>
      <c r="H29" s="87">
        <v>5.53</v>
      </c>
      <c r="I29" s="93" t="s">
        <v>170</v>
      </c>
      <c r="J29" s="94">
        <v>3.7499999999999999E-2</v>
      </c>
      <c r="K29" s="88">
        <v>1.0800000000000001E-2</v>
      </c>
      <c r="L29" s="87">
        <v>35078</v>
      </c>
      <c r="M29" s="89">
        <v>115.48</v>
      </c>
      <c r="N29" s="80"/>
      <c r="O29" s="87">
        <v>40.508069999999996</v>
      </c>
      <c r="P29" s="88">
        <v>2.2791564457218614E-6</v>
      </c>
      <c r="Q29" s="88">
        <v>4.6434863956597099E-4</v>
      </c>
      <c r="R29" s="88">
        <f>O29/'סכום נכסי הקרן'!$C$42</f>
        <v>3.2241423548265132E-4</v>
      </c>
    </row>
    <row r="30" spans="2:48">
      <c r="B30" s="86"/>
      <c r="C30" s="80"/>
      <c r="D30" s="80"/>
      <c r="E30" s="80"/>
      <c r="F30" s="80"/>
      <c r="G30" s="80"/>
      <c r="H30" s="80"/>
      <c r="I30" s="80"/>
      <c r="J30" s="80"/>
      <c r="K30" s="88"/>
      <c r="L30" s="87"/>
      <c r="M30" s="89"/>
      <c r="N30" s="80"/>
      <c r="O30" s="80"/>
      <c r="P30" s="80"/>
      <c r="Q30" s="88"/>
      <c r="R30" s="80"/>
    </row>
    <row r="31" spans="2:48">
      <c r="B31" s="84" t="s">
        <v>24</v>
      </c>
      <c r="C31" s="82"/>
      <c r="D31" s="82"/>
      <c r="E31" s="82"/>
      <c r="F31" s="82"/>
      <c r="G31" s="82"/>
      <c r="H31" s="90">
        <v>2.1700000000000004</v>
      </c>
      <c r="I31" s="82"/>
      <c r="J31" s="82"/>
      <c r="K31" s="91">
        <v>1.7000000000000001E-3</v>
      </c>
      <c r="L31" s="90"/>
      <c r="M31" s="92"/>
      <c r="N31" s="82"/>
      <c r="O31" s="90">
        <v>0.6305599999999999</v>
      </c>
      <c r="P31" s="82"/>
      <c r="Q31" s="91">
        <v>7.2281814010077159E-6</v>
      </c>
      <c r="R31" s="91">
        <f>O31/'סכום נכסי הקרן'!$C$42</f>
        <v>5.0187905848375545E-6</v>
      </c>
    </row>
    <row r="32" spans="2:48">
      <c r="B32" s="85" t="s">
        <v>286</v>
      </c>
      <c r="C32" s="80" t="s">
        <v>287</v>
      </c>
      <c r="D32" s="93" t="s">
        <v>126</v>
      </c>
      <c r="E32" s="80" t="s">
        <v>263</v>
      </c>
      <c r="F32" s="80"/>
      <c r="G32" s="80"/>
      <c r="H32" s="87">
        <v>2.1700000000000004</v>
      </c>
      <c r="I32" s="93" t="s">
        <v>170</v>
      </c>
      <c r="J32" s="94">
        <v>1.2999999999999999E-3</v>
      </c>
      <c r="K32" s="88">
        <v>1.7000000000000001E-3</v>
      </c>
      <c r="L32" s="87">
        <v>631</v>
      </c>
      <c r="M32" s="89">
        <v>99.93</v>
      </c>
      <c r="N32" s="80"/>
      <c r="O32" s="87">
        <v>0.6305599999999999</v>
      </c>
      <c r="P32" s="88">
        <v>3.424922417008725E-8</v>
      </c>
      <c r="Q32" s="88">
        <v>7.2281814010077159E-6</v>
      </c>
      <c r="R32" s="88">
        <f>O32/'סכום נכסי הקרן'!$C$42</f>
        <v>5.0187905848375545E-6</v>
      </c>
    </row>
    <row r="33" spans="2:18">
      <c r="B33" s="86"/>
      <c r="C33" s="80"/>
      <c r="D33" s="80"/>
      <c r="E33" s="80"/>
      <c r="F33" s="80"/>
      <c r="G33" s="80"/>
      <c r="H33" s="80"/>
      <c r="I33" s="80"/>
      <c r="J33" s="80"/>
      <c r="K33" s="88"/>
      <c r="L33" s="87"/>
      <c r="M33" s="89"/>
      <c r="N33" s="80"/>
      <c r="O33" s="80"/>
      <c r="P33" s="80"/>
      <c r="Q33" s="88"/>
      <c r="R33" s="80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95" t="s">
        <v>118</v>
      </c>
      <c r="C36" s="96"/>
      <c r="D36" s="96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95" t="s">
        <v>240</v>
      </c>
      <c r="C37" s="96"/>
      <c r="D37" s="96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201" t="s">
        <v>248</v>
      </c>
      <c r="C38" s="201"/>
      <c r="D38" s="201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2:18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</row>
    <row r="132" spans="2:18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8:D38"/>
  </mergeCells>
  <phoneticPr fontId="4" type="noConversion"/>
  <dataValidations count="1">
    <dataValidation allowBlank="1" showInputMessage="1" showErrorMessage="1" sqref="N10:Q10 N9 N1:N7 N32:N1048576 C5:C29 O1:Q9 O11:Q1048576 B39:B1048576 J1:M1048576 E1:I30 B36:B38 D1:D29 R1:AF1048576 AJ1:XFD1048576 AG1:AI27 AG31:AI1048576 C36:D37 A1:A1048576 B1:B35 E32:I1048576 C32:D35 C3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185</v>
      </c>
      <c r="C1" s="78" t="s" vm="1">
        <v>258</v>
      </c>
    </row>
    <row r="2" spans="2:67">
      <c r="B2" s="56" t="s">
        <v>184</v>
      </c>
      <c r="C2" s="78" t="s">
        <v>259</v>
      </c>
    </row>
    <row r="3" spans="2:67">
      <c r="B3" s="56" t="s">
        <v>186</v>
      </c>
      <c r="C3" s="78" t="s">
        <v>260</v>
      </c>
    </row>
    <row r="4" spans="2:67">
      <c r="B4" s="56" t="s">
        <v>187</v>
      </c>
      <c r="C4" s="78">
        <v>2208</v>
      </c>
    </row>
    <row r="6" spans="2:67" ht="26.25" customHeight="1">
      <c r="B6" s="198" t="s">
        <v>215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3"/>
      <c r="BO6" s="3"/>
    </row>
    <row r="7" spans="2:67" ht="26.25" customHeight="1">
      <c r="B7" s="198" t="s">
        <v>93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3"/>
      <c r="AZ7" s="43"/>
      <c r="BJ7" s="3"/>
      <c r="BO7" s="3"/>
    </row>
    <row r="8" spans="2:67" s="3" customFormat="1" ht="78.75">
      <c r="B8" s="37" t="s">
        <v>121</v>
      </c>
      <c r="C8" s="12" t="s">
        <v>47</v>
      </c>
      <c r="D8" s="12" t="s">
        <v>125</v>
      </c>
      <c r="E8" s="12" t="s">
        <v>231</v>
      </c>
      <c r="F8" s="12" t="s">
        <v>123</v>
      </c>
      <c r="G8" s="12" t="s">
        <v>67</v>
      </c>
      <c r="H8" s="12" t="s">
        <v>15</v>
      </c>
      <c r="I8" s="12" t="s">
        <v>68</v>
      </c>
      <c r="J8" s="12" t="s">
        <v>108</v>
      </c>
      <c r="K8" s="12" t="s">
        <v>18</v>
      </c>
      <c r="L8" s="12" t="s">
        <v>107</v>
      </c>
      <c r="M8" s="12" t="s">
        <v>17</v>
      </c>
      <c r="N8" s="12" t="s">
        <v>19</v>
      </c>
      <c r="O8" s="12" t="s">
        <v>242</v>
      </c>
      <c r="P8" s="12" t="s">
        <v>241</v>
      </c>
      <c r="Q8" s="12" t="s">
        <v>64</v>
      </c>
      <c r="R8" s="12" t="s">
        <v>61</v>
      </c>
      <c r="S8" s="12" t="s">
        <v>188</v>
      </c>
      <c r="T8" s="38" t="s">
        <v>190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249</v>
      </c>
      <c r="P9" s="15"/>
      <c r="Q9" s="15" t="s">
        <v>245</v>
      </c>
      <c r="R9" s="15" t="s">
        <v>20</v>
      </c>
      <c r="S9" s="15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0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119</v>
      </c>
      <c r="R10" s="18" t="s">
        <v>120</v>
      </c>
      <c r="S10" s="45" t="s">
        <v>191</v>
      </c>
      <c r="T10" s="73" t="s">
        <v>232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X830"/>
  <sheetViews>
    <sheetView rightToLeft="1" zoomScale="90" zoomScaleNormal="90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5.28515625" style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10.8554687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0">
      <c r="B1" s="56" t="s">
        <v>185</v>
      </c>
      <c r="C1" s="78" t="s" vm="1">
        <v>258</v>
      </c>
    </row>
    <row r="2" spans="2:50">
      <c r="B2" s="56" t="s">
        <v>184</v>
      </c>
      <c r="C2" s="78" t="s">
        <v>259</v>
      </c>
    </row>
    <row r="3" spans="2:50">
      <c r="B3" s="56" t="s">
        <v>186</v>
      </c>
      <c r="C3" s="78" t="s">
        <v>260</v>
      </c>
    </row>
    <row r="4" spans="2:50">
      <c r="B4" s="56" t="s">
        <v>187</v>
      </c>
      <c r="C4" s="78">
        <v>2208</v>
      </c>
    </row>
    <row r="6" spans="2:50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</row>
    <row r="7" spans="2:50" ht="26.25" customHeight="1">
      <c r="B7" s="204" t="s">
        <v>94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6"/>
      <c r="AX7" s="3"/>
    </row>
    <row r="8" spans="2:50" s="3" customFormat="1" ht="78.75">
      <c r="B8" s="21" t="s">
        <v>121</v>
      </c>
      <c r="C8" s="29" t="s">
        <v>47</v>
      </c>
      <c r="D8" s="29" t="s">
        <v>125</v>
      </c>
      <c r="E8" s="29" t="s">
        <v>231</v>
      </c>
      <c r="F8" s="29" t="s">
        <v>123</v>
      </c>
      <c r="G8" s="29" t="s">
        <v>67</v>
      </c>
      <c r="H8" s="29" t="s">
        <v>15</v>
      </c>
      <c r="I8" s="29" t="s">
        <v>68</v>
      </c>
      <c r="J8" s="29" t="s">
        <v>108</v>
      </c>
      <c r="K8" s="29" t="s">
        <v>18</v>
      </c>
      <c r="L8" s="29" t="s">
        <v>107</v>
      </c>
      <c r="M8" s="29" t="s">
        <v>17</v>
      </c>
      <c r="N8" s="29" t="s">
        <v>19</v>
      </c>
      <c r="O8" s="12" t="s">
        <v>242</v>
      </c>
      <c r="P8" s="29" t="s">
        <v>241</v>
      </c>
      <c r="Q8" s="29" t="s">
        <v>256</v>
      </c>
      <c r="R8" s="29" t="s">
        <v>64</v>
      </c>
      <c r="S8" s="12" t="s">
        <v>61</v>
      </c>
      <c r="T8" s="29" t="s">
        <v>188</v>
      </c>
      <c r="U8" s="13" t="s">
        <v>190</v>
      </c>
      <c r="V8" s="1"/>
      <c r="AT8" s="1"/>
      <c r="AU8" s="1"/>
    </row>
    <row r="9" spans="2:50" s="3" customFormat="1" ht="20.2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249</v>
      </c>
      <c r="P9" s="31"/>
      <c r="Q9" s="15" t="s">
        <v>245</v>
      </c>
      <c r="R9" s="31" t="s">
        <v>245</v>
      </c>
      <c r="S9" s="15" t="s">
        <v>20</v>
      </c>
      <c r="T9" s="31" t="s">
        <v>245</v>
      </c>
      <c r="U9" s="16" t="s">
        <v>20</v>
      </c>
      <c r="AS9" s="1"/>
      <c r="AT9" s="1"/>
      <c r="AU9" s="1"/>
      <c r="AX9" s="4"/>
    </row>
    <row r="10" spans="2:5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2" t="s">
        <v>119</v>
      </c>
      <c r="R10" s="18" t="s">
        <v>120</v>
      </c>
      <c r="S10" s="18" t="s">
        <v>191</v>
      </c>
      <c r="T10" s="19" t="s">
        <v>232</v>
      </c>
      <c r="U10" s="19" t="s">
        <v>251</v>
      </c>
      <c r="V10" s="5"/>
      <c r="AS10" s="1"/>
      <c r="AT10" s="3"/>
      <c r="AU10" s="1"/>
    </row>
    <row r="11" spans="2:50" s="138" customFormat="1" ht="18" customHeight="1">
      <c r="B11" s="97" t="s">
        <v>34</v>
      </c>
      <c r="C11" s="98"/>
      <c r="D11" s="98"/>
      <c r="E11" s="98"/>
      <c r="F11" s="98"/>
      <c r="G11" s="98"/>
      <c r="H11" s="98"/>
      <c r="I11" s="98"/>
      <c r="J11" s="98"/>
      <c r="K11" s="100">
        <v>4.1519709685289801</v>
      </c>
      <c r="L11" s="98"/>
      <c r="M11" s="98"/>
      <c r="N11" s="101">
        <v>9.5578060511639137E-3</v>
      </c>
      <c r="O11" s="100"/>
      <c r="P11" s="102"/>
      <c r="Q11" s="100">
        <v>20.551940000000002</v>
      </c>
      <c r="R11" s="100">
        <v>23538.127279999993</v>
      </c>
      <c r="S11" s="98"/>
      <c r="T11" s="103">
        <v>1</v>
      </c>
      <c r="U11" s="103">
        <f>R11/'סכום נכסי הקרן'!$C$42</f>
        <v>0.18734605997458131</v>
      </c>
      <c r="V11" s="141"/>
      <c r="AS11" s="140"/>
      <c r="AT11" s="142"/>
      <c r="AU11" s="140"/>
      <c r="AX11" s="140"/>
    </row>
    <row r="12" spans="2:50" s="140" customFormat="1">
      <c r="B12" s="81" t="s">
        <v>238</v>
      </c>
      <c r="C12" s="82"/>
      <c r="D12" s="82"/>
      <c r="E12" s="82"/>
      <c r="F12" s="82"/>
      <c r="G12" s="82"/>
      <c r="H12" s="82"/>
      <c r="I12" s="82"/>
      <c r="J12" s="82"/>
      <c r="K12" s="90">
        <v>4.1519709685289801</v>
      </c>
      <c r="L12" s="82"/>
      <c r="M12" s="82"/>
      <c r="N12" s="104">
        <v>9.5578060511639137E-3</v>
      </c>
      <c r="O12" s="90"/>
      <c r="P12" s="92"/>
      <c r="Q12" s="90">
        <v>20.551940000000002</v>
      </c>
      <c r="R12" s="90">
        <v>23538.127279999993</v>
      </c>
      <c r="S12" s="82"/>
      <c r="T12" s="91">
        <v>1</v>
      </c>
      <c r="U12" s="91">
        <f>R12/'סכום נכסי הקרן'!$C$42</f>
        <v>0.18734605997458131</v>
      </c>
      <c r="AT12" s="142"/>
    </row>
    <row r="13" spans="2:50" s="140" customFormat="1" ht="20.25">
      <c r="B13" s="99" t="s">
        <v>33</v>
      </c>
      <c r="C13" s="82"/>
      <c r="D13" s="82"/>
      <c r="E13" s="82"/>
      <c r="F13" s="82"/>
      <c r="G13" s="82"/>
      <c r="H13" s="82"/>
      <c r="I13" s="82"/>
      <c r="J13" s="82"/>
      <c r="K13" s="90">
        <v>4.1177423361388801</v>
      </c>
      <c r="L13" s="82"/>
      <c r="M13" s="82"/>
      <c r="N13" s="104">
        <v>5.722080891361352E-3</v>
      </c>
      <c r="O13" s="90"/>
      <c r="P13" s="92"/>
      <c r="Q13" s="90">
        <v>19.29194</v>
      </c>
      <c r="R13" s="90">
        <v>19057.784349999994</v>
      </c>
      <c r="S13" s="82"/>
      <c r="T13" s="91">
        <v>0.80965593070750019</v>
      </c>
      <c r="U13" s="91">
        <f>R13/'סכום נכסי הקרן'!$C$42</f>
        <v>0.15168584855310277</v>
      </c>
      <c r="AT13" s="138"/>
    </row>
    <row r="14" spans="2:50" s="140" customFormat="1">
      <c r="B14" s="86" t="s">
        <v>288</v>
      </c>
      <c r="C14" s="80" t="s">
        <v>289</v>
      </c>
      <c r="D14" s="93" t="s">
        <v>126</v>
      </c>
      <c r="E14" s="93" t="s">
        <v>290</v>
      </c>
      <c r="F14" s="80" t="s">
        <v>291</v>
      </c>
      <c r="G14" s="93" t="s">
        <v>292</v>
      </c>
      <c r="H14" s="80" t="s">
        <v>293</v>
      </c>
      <c r="I14" s="80" t="s">
        <v>294</v>
      </c>
      <c r="J14" s="80"/>
      <c r="K14" s="87">
        <v>4.53</v>
      </c>
      <c r="L14" s="93" t="s">
        <v>170</v>
      </c>
      <c r="M14" s="94">
        <v>6.1999999999999998E-3</v>
      </c>
      <c r="N14" s="94">
        <v>3.0000000000000001E-3</v>
      </c>
      <c r="O14" s="87">
        <v>471763</v>
      </c>
      <c r="P14" s="89">
        <v>101.39</v>
      </c>
      <c r="Q14" s="80"/>
      <c r="R14" s="87">
        <v>478.32049999999998</v>
      </c>
      <c r="S14" s="88">
        <v>1.5095348456957124E-4</v>
      </c>
      <c r="T14" s="88">
        <v>2.0321094125717556E-2</v>
      </c>
      <c r="U14" s="88">
        <f>R14/'סכום נכסי הקרן'!$C$42</f>
        <v>3.8070769188257927E-3</v>
      </c>
    </row>
    <row r="15" spans="2:50" s="140" customFormat="1">
      <c r="B15" s="86" t="s">
        <v>295</v>
      </c>
      <c r="C15" s="80" t="s">
        <v>296</v>
      </c>
      <c r="D15" s="93" t="s">
        <v>126</v>
      </c>
      <c r="E15" s="93" t="s">
        <v>290</v>
      </c>
      <c r="F15" s="80" t="s">
        <v>297</v>
      </c>
      <c r="G15" s="93" t="s">
        <v>298</v>
      </c>
      <c r="H15" s="80" t="s">
        <v>293</v>
      </c>
      <c r="I15" s="80" t="s">
        <v>166</v>
      </c>
      <c r="J15" s="80"/>
      <c r="K15" s="87">
        <v>3.1399999999999997</v>
      </c>
      <c r="L15" s="93" t="s">
        <v>170</v>
      </c>
      <c r="M15" s="94">
        <v>0.04</v>
      </c>
      <c r="N15" s="94">
        <v>0</v>
      </c>
      <c r="O15" s="87">
        <v>157738</v>
      </c>
      <c r="P15" s="89">
        <v>116.35</v>
      </c>
      <c r="Q15" s="80"/>
      <c r="R15" s="87">
        <v>183.52814999999998</v>
      </c>
      <c r="S15" s="88">
        <v>7.613954943196299E-5</v>
      </c>
      <c r="T15" s="88">
        <v>7.7970582713239554E-3</v>
      </c>
      <c r="U15" s="88">
        <f>R15/'סכום נכסי הקרן'!$C$42</f>
        <v>1.460748146524763E-3</v>
      </c>
    </row>
    <row r="16" spans="2:50" s="140" customFormat="1">
      <c r="B16" s="86" t="s">
        <v>299</v>
      </c>
      <c r="C16" s="80" t="s">
        <v>300</v>
      </c>
      <c r="D16" s="93" t="s">
        <v>126</v>
      </c>
      <c r="E16" s="93" t="s">
        <v>290</v>
      </c>
      <c r="F16" s="80" t="s">
        <v>297</v>
      </c>
      <c r="G16" s="93" t="s">
        <v>298</v>
      </c>
      <c r="H16" s="80" t="s">
        <v>293</v>
      </c>
      <c r="I16" s="80" t="s">
        <v>166</v>
      </c>
      <c r="J16" s="80"/>
      <c r="K16" s="87">
        <v>4.4000000000000004</v>
      </c>
      <c r="L16" s="93" t="s">
        <v>170</v>
      </c>
      <c r="M16" s="94">
        <v>9.8999999999999991E-3</v>
      </c>
      <c r="N16" s="94">
        <v>2.5999999999999999E-3</v>
      </c>
      <c r="O16" s="87">
        <v>774890</v>
      </c>
      <c r="P16" s="89">
        <v>103.45</v>
      </c>
      <c r="Q16" s="80"/>
      <c r="R16" s="87">
        <v>801.62373000000002</v>
      </c>
      <c r="S16" s="88">
        <v>2.5710762958239128E-4</v>
      </c>
      <c r="T16" s="88">
        <v>3.4056393716637268E-2</v>
      </c>
      <c r="U16" s="88">
        <f>R16/'סכום נכסי הקרן'!$C$42</f>
        <v>6.3803311797550792E-3</v>
      </c>
    </row>
    <row r="17" spans="2:45" s="140" customFormat="1" ht="20.25">
      <c r="B17" s="86" t="s">
        <v>301</v>
      </c>
      <c r="C17" s="80" t="s">
        <v>302</v>
      </c>
      <c r="D17" s="93" t="s">
        <v>126</v>
      </c>
      <c r="E17" s="93" t="s">
        <v>290</v>
      </c>
      <c r="F17" s="80" t="s">
        <v>297</v>
      </c>
      <c r="G17" s="93" t="s">
        <v>298</v>
      </c>
      <c r="H17" s="80" t="s">
        <v>293</v>
      </c>
      <c r="I17" s="80" t="s">
        <v>166</v>
      </c>
      <c r="J17" s="80"/>
      <c r="K17" s="87">
        <v>6.330000000000001</v>
      </c>
      <c r="L17" s="93" t="s">
        <v>170</v>
      </c>
      <c r="M17" s="94">
        <v>8.6E-3</v>
      </c>
      <c r="N17" s="94">
        <v>6.3999999999999994E-3</v>
      </c>
      <c r="O17" s="87">
        <v>28000</v>
      </c>
      <c r="P17" s="89">
        <v>101.62</v>
      </c>
      <c r="Q17" s="80"/>
      <c r="R17" s="87">
        <v>28.453610000000001</v>
      </c>
      <c r="S17" s="88">
        <v>1.1193950788993628E-5</v>
      </c>
      <c r="T17" s="88">
        <v>1.2088306627595061E-3</v>
      </c>
      <c r="U17" s="88">
        <f>R17/'סכום נכסי הקרן'!$C$42</f>
        <v>2.2646966184445527E-4</v>
      </c>
      <c r="AS17" s="138"/>
    </row>
    <row r="18" spans="2:45" s="140" customFormat="1">
      <c r="B18" s="86" t="s">
        <v>303</v>
      </c>
      <c r="C18" s="80" t="s">
        <v>304</v>
      </c>
      <c r="D18" s="93" t="s">
        <v>126</v>
      </c>
      <c r="E18" s="93" t="s">
        <v>290</v>
      </c>
      <c r="F18" s="80" t="s">
        <v>297</v>
      </c>
      <c r="G18" s="93" t="s">
        <v>298</v>
      </c>
      <c r="H18" s="80" t="s">
        <v>293</v>
      </c>
      <c r="I18" s="80" t="s">
        <v>166</v>
      </c>
      <c r="J18" s="80"/>
      <c r="K18" s="87">
        <v>11.74</v>
      </c>
      <c r="L18" s="93" t="s">
        <v>170</v>
      </c>
      <c r="M18" s="94">
        <v>6.9999999999999993E-3</v>
      </c>
      <c r="N18" s="94">
        <v>6.5999999999999991E-3</v>
      </c>
      <c r="O18" s="87">
        <v>163361</v>
      </c>
      <c r="P18" s="89">
        <v>99.78</v>
      </c>
      <c r="Q18" s="80"/>
      <c r="R18" s="87">
        <v>163.0016</v>
      </c>
      <c r="S18" s="88">
        <v>2.327321787023437E-4</v>
      </c>
      <c r="T18" s="88">
        <v>6.9250029138256935E-3</v>
      </c>
      <c r="U18" s="88">
        <f>R18/'סכום נכסי הקרן'!$C$42</f>
        <v>1.2973720112177385E-3</v>
      </c>
    </row>
    <row r="19" spans="2:45" s="140" customFormat="1">
      <c r="B19" s="86" t="s">
        <v>305</v>
      </c>
      <c r="C19" s="80" t="s">
        <v>306</v>
      </c>
      <c r="D19" s="93" t="s">
        <v>126</v>
      </c>
      <c r="E19" s="93" t="s">
        <v>290</v>
      </c>
      <c r="F19" s="80" t="s">
        <v>297</v>
      </c>
      <c r="G19" s="93" t="s">
        <v>298</v>
      </c>
      <c r="H19" s="80" t="s">
        <v>293</v>
      </c>
      <c r="I19" s="80" t="s">
        <v>166</v>
      </c>
      <c r="J19" s="80"/>
      <c r="K19" s="87">
        <v>0.81999999999999984</v>
      </c>
      <c r="L19" s="93" t="s">
        <v>170</v>
      </c>
      <c r="M19" s="94">
        <v>2.58E-2</v>
      </c>
      <c r="N19" s="94">
        <v>-4.0000000000000001E-3</v>
      </c>
      <c r="O19" s="87">
        <v>350245</v>
      </c>
      <c r="P19" s="89">
        <v>105.02</v>
      </c>
      <c r="Q19" s="80"/>
      <c r="R19" s="87">
        <v>367.82728000000003</v>
      </c>
      <c r="S19" s="88">
        <v>1.2859686244877624E-4</v>
      </c>
      <c r="T19" s="88">
        <v>1.5626871060066768E-2</v>
      </c>
      <c r="U19" s="88">
        <f>R19/'סכום נכסי הקרן'!$C$42</f>
        <v>2.9276327228343179E-3</v>
      </c>
      <c r="AS19" s="142"/>
    </row>
    <row r="20" spans="2:45" s="140" customFormat="1">
      <c r="B20" s="86" t="s">
        <v>307</v>
      </c>
      <c r="C20" s="80" t="s">
        <v>308</v>
      </c>
      <c r="D20" s="93" t="s">
        <v>126</v>
      </c>
      <c r="E20" s="93" t="s">
        <v>290</v>
      </c>
      <c r="F20" s="80" t="s">
        <v>297</v>
      </c>
      <c r="G20" s="93" t="s">
        <v>298</v>
      </c>
      <c r="H20" s="80" t="s">
        <v>293</v>
      </c>
      <c r="I20" s="80" t="s">
        <v>166</v>
      </c>
      <c r="J20" s="80"/>
      <c r="K20" s="87">
        <v>1.95</v>
      </c>
      <c r="L20" s="93" t="s">
        <v>170</v>
      </c>
      <c r="M20" s="94">
        <v>4.0999999999999995E-3</v>
      </c>
      <c r="N20" s="94">
        <v>-1.7000000000000001E-3</v>
      </c>
      <c r="O20" s="87">
        <v>50573.33</v>
      </c>
      <c r="P20" s="89">
        <v>99.85</v>
      </c>
      <c r="Q20" s="80"/>
      <c r="R20" s="87">
        <v>50.49747</v>
      </c>
      <c r="S20" s="88">
        <v>3.0767329732618222E-5</v>
      </c>
      <c r="T20" s="88">
        <v>2.1453478180019432E-3</v>
      </c>
      <c r="U20" s="88">
        <f>R20/'סכום נכסי הקרן'!$C$42</f>
        <v>4.0192246097772917E-4</v>
      </c>
    </row>
    <row r="21" spans="2:45" s="140" customFormat="1">
      <c r="B21" s="86" t="s">
        <v>309</v>
      </c>
      <c r="C21" s="80" t="s">
        <v>310</v>
      </c>
      <c r="D21" s="93" t="s">
        <v>126</v>
      </c>
      <c r="E21" s="93" t="s">
        <v>290</v>
      </c>
      <c r="F21" s="80" t="s">
        <v>297</v>
      </c>
      <c r="G21" s="93" t="s">
        <v>298</v>
      </c>
      <c r="H21" s="80" t="s">
        <v>293</v>
      </c>
      <c r="I21" s="80" t="s">
        <v>166</v>
      </c>
      <c r="J21" s="80"/>
      <c r="K21" s="87">
        <v>1.8399999999999999</v>
      </c>
      <c r="L21" s="93" t="s">
        <v>170</v>
      </c>
      <c r="M21" s="94">
        <v>6.4000000000000003E-3</v>
      </c>
      <c r="N21" s="94">
        <v>-1.2999999999999999E-3</v>
      </c>
      <c r="O21" s="87">
        <v>737762</v>
      </c>
      <c r="P21" s="89">
        <v>100.3</v>
      </c>
      <c r="Q21" s="80"/>
      <c r="R21" s="87">
        <v>739.97530000000006</v>
      </c>
      <c r="S21" s="88">
        <v>2.3420309546220034E-4</v>
      </c>
      <c r="T21" s="88">
        <v>3.1437305576503802E-2</v>
      </c>
      <c r="U21" s="88">
        <f>R21/'סכום נכסי הקרן'!$C$42</f>
        <v>5.8896553359749203E-3</v>
      </c>
    </row>
    <row r="22" spans="2:45" s="140" customFormat="1">
      <c r="B22" s="86" t="s">
        <v>311</v>
      </c>
      <c r="C22" s="80" t="s">
        <v>312</v>
      </c>
      <c r="D22" s="93" t="s">
        <v>126</v>
      </c>
      <c r="E22" s="93" t="s">
        <v>290</v>
      </c>
      <c r="F22" s="80" t="s">
        <v>313</v>
      </c>
      <c r="G22" s="93" t="s">
        <v>298</v>
      </c>
      <c r="H22" s="80" t="s">
        <v>293</v>
      </c>
      <c r="I22" s="80" t="s">
        <v>166</v>
      </c>
      <c r="J22" s="80"/>
      <c r="K22" s="87">
        <v>0.36</v>
      </c>
      <c r="L22" s="93" t="s">
        <v>170</v>
      </c>
      <c r="M22" s="94">
        <v>4.4999999999999998E-2</v>
      </c>
      <c r="N22" s="94">
        <v>-8.9999999999999998E-4</v>
      </c>
      <c r="O22" s="87">
        <v>5051</v>
      </c>
      <c r="P22" s="89">
        <v>104.37</v>
      </c>
      <c r="Q22" s="80"/>
      <c r="R22" s="87">
        <v>5.2717200000000002</v>
      </c>
      <c r="S22" s="88">
        <v>3.1355191748699093E-5</v>
      </c>
      <c r="T22" s="88">
        <v>2.2396514120642488E-4</v>
      </c>
      <c r="U22" s="88">
        <f>R22/'סכום נכסי הקרן'!$C$42</f>
        <v>4.1958986776674444E-5</v>
      </c>
    </row>
    <row r="23" spans="2:45" s="140" customFormat="1">
      <c r="B23" s="86" t="s">
        <v>314</v>
      </c>
      <c r="C23" s="80" t="s">
        <v>315</v>
      </c>
      <c r="D23" s="93" t="s">
        <v>126</v>
      </c>
      <c r="E23" s="93" t="s">
        <v>290</v>
      </c>
      <c r="F23" s="80" t="s">
        <v>313</v>
      </c>
      <c r="G23" s="93" t="s">
        <v>298</v>
      </c>
      <c r="H23" s="80" t="s">
        <v>293</v>
      </c>
      <c r="I23" s="80" t="s">
        <v>166</v>
      </c>
      <c r="J23" s="80"/>
      <c r="K23" s="87">
        <v>4.01</v>
      </c>
      <c r="L23" s="93" t="s">
        <v>170</v>
      </c>
      <c r="M23" s="94">
        <v>0.05</v>
      </c>
      <c r="N23" s="94">
        <v>1.6000000000000001E-3</v>
      </c>
      <c r="O23" s="87">
        <v>43859</v>
      </c>
      <c r="P23" s="89">
        <v>124.2</v>
      </c>
      <c r="Q23" s="80"/>
      <c r="R23" s="87">
        <v>54.472879999999996</v>
      </c>
      <c r="S23" s="88">
        <v>1.3916392494368746E-5</v>
      </c>
      <c r="T23" s="88">
        <v>2.3142401836821068E-3</v>
      </c>
      <c r="U23" s="88">
        <f>R23/'סכום נכסי הקרן'!$C$42</f>
        <v>4.3356378024769407E-4</v>
      </c>
    </row>
    <row r="24" spans="2:45" s="140" customFormat="1">
      <c r="B24" s="86" t="s">
        <v>316</v>
      </c>
      <c r="C24" s="80" t="s">
        <v>317</v>
      </c>
      <c r="D24" s="93" t="s">
        <v>126</v>
      </c>
      <c r="E24" s="93" t="s">
        <v>290</v>
      </c>
      <c r="F24" s="80" t="s">
        <v>313</v>
      </c>
      <c r="G24" s="93" t="s">
        <v>298</v>
      </c>
      <c r="H24" s="80" t="s">
        <v>293</v>
      </c>
      <c r="I24" s="80" t="s">
        <v>166</v>
      </c>
      <c r="J24" s="80"/>
      <c r="K24" s="87">
        <v>1.46</v>
      </c>
      <c r="L24" s="93" t="s">
        <v>170</v>
      </c>
      <c r="M24" s="94">
        <v>1.6E-2</v>
      </c>
      <c r="N24" s="94">
        <v>-4.0999999999999995E-3</v>
      </c>
      <c r="O24" s="87">
        <v>67907</v>
      </c>
      <c r="P24" s="89">
        <v>102.28</v>
      </c>
      <c r="Q24" s="80"/>
      <c r="R24" s="87">
        <v>69.455269999999999</v>
      </c>
      <c r="S24" s="88">
        <v>2.1565902330971356E-5</v>
      </c>
      <c r="T24" s="88">
        <v>2.950755987245219E-3</v>
      </c>
      <c r="U24" s="88">
        <f>R24/'סכום נכסי הקרן'!$C$42</f>
        <v>5.5281250815679764E-4</v>
      </c>
    </row>
    <row r="25" spans="2:45" s="140" customFormat="1">
      <c r="B25" s="86" t="s">
        <v>318</v>
      </c>
      <c r="C25" s="80" t="s">
        <v>319</v>
      </c>
      <c r="D25" s="93" t="s">
        <v>126</v>
      </c>
      <c r="E25" s="93" t="s">
        <v>290</v>
      </c>
      <c r="F25" s="80" t="s">
        <v>313</v>
      </c>
      <c r="G25" s="93" t="s">
        <v>298</v>
      </c>
      <c r="H25" s="80" t="s">
        <v>293</v>
      </c>
      <c r="I25" s="80" t="s">
        <v>166</v>
      </c>
      <c r="J25" s="80"/>
      <c r="K25" s="87">
        <v>2.98</v>
      </c>
      <c r="L25" s="93" t="s">
        <v>170</v>
      </c>
      <c r="M25" s="94">
        <v>6.9999999999999993E-3</v>
      </c>
      <c r="N25" s="94">
        <v>-3.0000000000000008E-4</v>
      </c>
      <c r="O25" s="87">
        <v>1376622.65</v>
      </c>
      <c r="P25" s="89">
        <v>102.61</v>
      </c>
      <c r="Q25" s="80"/>
      <c r="R25" s="87">
        <v>1412.5525299999999</v>
      </c>
      <c r="S25" s="88">
        <v>3.8727883116299272E-4</v>
      </c>
      <c r="T25" s="88">
        <v>6.0011253792489491E-2</v>
      </c>
      <c r="U25" s="88">
        <f>R25/'סכום נכסי הקרן'!$C$42</f>
        <v>1.1242871952157556E-2</v>
      </c>
    </row>
    <row r="26" spans="2:45" s="140" customFormat="1">
      <c r="B26" s="86" t="s">
        <v>320</v>
      </c>
      <c r="C26" s="80" t="s">
        <v>321</v>
      </c>
      <c r="D26" s="93" t="s">
        <v>126</v>
      </c>
      <c r="E26" s="93" t="s">
        <v>290</v>
      </c>
      <c r="F26" s="80" t="s">
        <v>322</v>
      </c>
      <c r="G26" s="93" t="s">
        <v>298</v>
      </c>
      <c r="H26" s="80" t="s">
        <v>323</v>
      </c>
      <c r="I26" s="80" t="s">
        <v>166</v>
      </c>
      <c r="J26" s="80"/>
      <c r="K26" s="87">
        <v>0.34</v>
      </c>
      <c r="L26" s="93" t="s">
        <v>170</v>
      </c>
      <c r="M26" s="94">
        <v>4.2000000000000003E-2</v>
      </c>
      <c r="N26" s="94">
        <v>-8.6999999999999994E-3</v>
      </c>
      <c r="O26" s="87">
        <v>25.04</v>
      </c>
      <c r="P26" s="89">
        <v>127.1</v>
      </c>
      <c r="Q26" s="80"/>
      <c r="R26" s="87">
        <v>3.1829999999999997E-2</v>
      </c>
      <c r="S26" s="88">
        <v>4.854630098609674E-7</v>
      </c>
      <c r="T26" s="88">
        <v>1.3522741049601464E-6</v>
      </c>
      <c r="U26" s="88">
        <f>R26/'סכום נכסי הקרן'!$C$42</f>
        <v>2.5334322556993683E-7</v>
      </c>
    </row>
    <row r="27" spans="2:45" s="140" customFormat="1">
      <c r="B27" s="86" t="s">
        <v>324</v>
      </c>
      <c r="C27" s="80" t="s">
        <v>325</v>
      </c>
      <c r="D27" s="93" t="s">
        <v>126</v>
      </c>
      <c r="E27" s="93" t="s">
        <v>290</v>
      </c>
      <c r="F27" s="80" t="s">
        <v>322</v>
      </c>
      <c r="G27" s="93" t="s">
        <v>298</v>
      </c>
      <c r="H27" s="80" t="s">
        <v>323</v>
      </c>
      <c r="I27" s="80" t="s">
        <v>166</v>
      </c>
      <c r="J27" s="80"/>
      <c r="K27" s="87">
        <v>2</v>
      </c>
      <c r="L27" s="93" t="s">
        <v>170</v>
      </c>
      <c r="M27" s="94">
        <v>8.0000000000000002E-3</v>
      </c>
      <c r="N27" s="94">
        <v>-1.6999999999999999E-3</v>
      </c>
      <c r="O27" s="87">
        <v>151418</v>
      </c>
      <c r="P27" s="89">
        <v>102.36</v>
      </c>
      <c r="Q27" s="80"/>
      <c r="R27" s="87">
        <v>154.99145000000001</v>
      </c>
      <c r="S27" s="88">
        <v>2.3492413193905732E-4</v>
      </c>
      <c r="T27" s="88">
        <v>6.5846975911160958E-3</v>
      </c>
      <c r="U27" s="88">
        <f>R27/'סכום נכסי הקרן'!$C$42</f>
        <v>1.2336171498197172E-3</v>
      </c>
    </row>
    <row r="28" spans="2:45" s="140" customFormat="1">
      <c r="B28" s="86" t="s">
        <v>326</v>
      </c>
      <c r="C28" s="80" t="s">
        <v>327</v>
      </c>
      <c r="D28" s="93" t="s">
        <v>126</v>
      </c>
      <c r="E28" s="93" t="s">
        <v>290</v>
      </c>
      <c r="F28" s="80" t="s">
        <v>328</v>
      </c>
      <c r="G28" s="93" t="s">
        <v>298</v>
      </c>
      <c r="H28" s="80" t="s">
        <v>323</v>
      </c>
      <c r="I28" s="80" t="s">
        <v>166</v>
      </c>
      <c r="J28" s="80"/>
      <c r="K28" s="87">
        <v>2.5300000000000007</v>
      </c>
      <c r="L28" s="93" t="s">
        <v>170</v>
      </c>
      <c r="M28" s="94">
        <v>3.4000000000000002E-2</v>
      </c>
      <c r="N28" s="94">
        <v>-1.0999999999999998E-3</v>
      </c>
      <c r="O28" s="87">
        <v>1402724</v>
      </c>
      <c r="P28" s="89">
        <v>112.77</v>
      </c>
      <c r="Q28" s="80"/>
      <c r="R28" s="87">
        <v>1581.8519199999998</v>
      </c>
      <c r="S28" s="88">
        <v>7.498210605935069E-4</v>
      </c>
      <c r="T28" s="88">
        <v>6.7203813675698679E-2</v>
      </c>
      <c r="U28" s="88">
        <f>R28/'סכום נכסי הקרן'!$C$42</f>
        <v>1.2590369707408032E-2</v>
      </c>
    </row>
    <row r="29" spans="2:45" s="140" customFormat="1">
      <c r="B29" s="86" t="s">
        <v>329</v>
      </c>
      <c r="C29" s="80" t="s">
        <v>330</v>
      </c>
      <c r="D29" s="93" t="s">
        <v>126</v>
      </c>
      <c r="E29" s="93" t="s">
        <v>290</v>
      </c>
      <c r="F29" s="80" t="s">
        <v>297</v>
      </c>
      <c r="G29" s="93" t="s">
        <v>298</v>
      </c>
      <c r="H29" s="80" t="s">
        <v>323</v>
      </c>
      <c r="I29" s="80" t="s">
        <v>166</v>
      </c>
      <c r="J29" s="80"/>
      <c r="K29" s="87">
        <v>1.4500000000000002</v>
      </c>
      <c r="L29" s="93" t="s">
        <v>170</v>
      </c>
      <c r="M29" s="94">
        <v>0.03</v>
      </c>
      <c r="N29" s="94">
        <v>-1.9E-3</v>
      </c>
      <c r="O29" s="87">
        <v>2537</v>
      </c>
      <c r="P29" s="89">
        <v>111.96</v>
      </c>
      <c r="Q29" s="80"/>
      <c r="R29" s="87">
        <v>2.8404199999999999</v>
      </c>
      <c r="S29" s="88">
        <v>5.285416666666667E-6</v>
      </c>
      <c r="T29" s="88">
        <v>1.2067315153034556E-4</v>
      </c>
      <c r="U29" s="88">
        <f>R29/'סכום נכסי הקרן'!$C$42</f>
        <v>2.2607639483925857E-5</v>
      </c>
    </row>
    <row r="30" spans="2:45" s="140" customFormat="1">
      <c r="B30" s="86" t="s">
        <v>331</v>
      </c>
      <c r="C30" s="80" t="s">
        <v>332</v>
      </c>
      <c r="D30" s="93" t="s">
        <v>126</v>
      </c>
      <c r="E30" s="93" t="s">
        <v>290</v>
      </c>
      <c r="F30" s="80" t="s">
        <v>333</v>
      </c>
      <c r="G30" s="93" t="s">
        <v>334</v>
      </c>
      <c r="H30" s="80" t="s">
        <v>323</v>
      </c>
      <c r="I30" s="80" t="s">
        <v>294</v>
      </c>
      <c r="J30" s="80"/>
      <c r="K30" s="87">
        <v>3.97</v>
      </c>
      <c r="L30" s="93" t="s">
        <v>170</v>
      </c>
      <c r="M30" s="94">
        <v>6.5000000000000006E-3</v>
      </c>
      <c r="N30" s="94">
        <v>2.5000000000000001E-3</v>
      </c>
      <c r="O30" s="87">
        <v>8316</v>
      </c>
      <c r="P30" s="89">
        <v>100.39</v>
      </c>
      <c r="Q30" s="87">
        <v>1.21889</v>
      </c>
      <c r="R30" s="87">
        <v>9.5719599999999989</v>
      </c>
      <c r="S30" s="88">
        <v>7.869444068158129E-6</v>
      </c>
      <c r="T30" s="88">
        <v>4.0665767017638465E-4</v>
      </c>
      <c r="U30" s="88">
        <f>R30/'סכום נכסי הקרן'!$C$42</f>
        <v>7.6185712265988462E-5</v>
      </c>
    </row>
    <row r="31" spans="2:45" s="140" customFormat="1">
      <c r="B31" s="86" t="s">
        <v>335</v>
      </c>
      <c r="C31" s="80" t="s">
        <v>336</v>
      </c>
      <c r="D31" s="93" t="s">
        <v>126</v>
      </c>
      <c r="E31" s="93" t="s">
        <v>290</v>
      </c>
      <c r="F31" s="80" t="s">
        <v>333</v>
      </c>
      <c r="G31" s="93" t="s">
        <v>334</v>
      </c>
      <c r="H31" s="80" t="s">
        <v>323</v>
      </c>
      <c r="I31" s="80" t="s">
        <v>294</v>
      </c>
      <c r="J31" s="80"/>
      <c r="K31" s="87">
        <v>4.6100000000000003</v>
      </c>
      <c r="L31" s="93" t="s">
        <v>170</v>
      </c>
      <c r="M31" s="94">
        <v>1.6399999999999998E-2</v>
      </c>
      <c r="N31" s="94">
        <v>5.1000000000000004E-3</v>
      </c>
      <c r="O31" s="87">
        <v>241000</v>
      </c>
      <c r="P31" s="89">
        <v>104.43</v>
      </c>
      <c r="Q31" s="80"/>
      <c r="R31" s="87">
        <v>251.6763</v>
      </c>
      <c r="S31" s="88">
        <v>2.0352168519333294E-4</v>
      </c>
      <c r="T31" s="88">
        <v>1.0692282228155242E-2</v>
      </c>
      <c r="U31" s="88">
        <f>R31/'סכום נכסי הקרן'!$C$42</f>
        <v>2.0031569475811215E-3</v>
      </c>
    </row>
    <row r="32" spans="2:45" s="140" customFormat="1">
      <c r="B32" s="86" t="s">
        <v>337</v>
      </c>
      <c r="C32" s="80" t="s">
        <v>338</v>
      </c>
      <c r="D32" s="93" t="s">
        <v>126</v>
      </c>
      <c r="E32" s="93" t="s">
        <v>290</v>
      </c>
      <c r="F32" s="80" t="s">
        <v>333</v>
      </c>
      <c r="G32" s="93" t="s">
        <v>334</v>
      </c>
      <c r="H32" s="80" t="s">
        <v>323</v>
      </c>
      <c r="I32" s="80" t="s">
        <v>166</v>
      </c>
      <c r="J32" s="80"/>
      <c r="K32" s="87">
        <v>5.98</v>
      </c>
      <c r="L32" s="93" t="s">
        <v>170</v>
      </c>
      <c r="M32" s="94">
        <v>1.34E-2</v>
      </c>
      <c r="N32" s="94">
        <v>1.0200000000000001E-2</v>
      </c>
      <c r="O32" s="87">
        <v>876946</v>
      </c>
      <c r="P32" s="89">
        <v>102.34</v>
      </c>
      <c r="Q32" s="80"/>
      <c r="R32" s="87">
        <v>897.46656999999993</v>
      </c>
      <c r="S32" s="88">
        <v>1.9295879272969232E-4</v>
      </c>
      <c r="T32" s="88">
        <v>3.812820617902616E-2</v>
      </c>
      <c r="U32" s="88">
        <f>R32/'סכום נכסי הקרן'!$C$42</f>
        <v>7.1431692015390359E-3</v>
      </c>
    </row>
    <row r="33" spans="2:21" s="140" customFormat="1">
      <c r="B33" s="86" t="s">
        <v>339</v>
      </c>
      <c r="C33" s="80" t="s">
        <v>340</v>
      </c>
      <c r="D33" s="93" t="s">
        <v>126</v>
      </c>
      <c r="E33" s="93" t="s">
        <v>290</v>
      </c>
      <c r="F33" s="80" t="s">
        <v>313</v>
      </c>
      <c r="G33" s="93" t="s">
        <v>298</v>
      </c>
      <c r="H33" s="80" t="s">
        <v>323</v>
      </c>
      <c r="I33" s="80" t="s">
        <v>166</v>
      </c>
      <c r="J33" s="80"/>
      <c r="K33" s="87">
        <v>1.97</v>
      </c>
      <c r="L33" s="93" t="s">
        <v>170</v>
      </c>
      <c r="M33" s="94">
        <v>4.0999999999999995E-2</v>
      </c>
      <c r="N33" s="94">
        <v>-2.9999999999999997E-4</v>
      </c>
      <c r="O33" s="87">
        <v>394958.4</v>
      </c>
      <c r="P33" s="89">
        <v>129.81</v>
      </c>
      <c r="Q33" s="80"/>
      <c r="R33" s="87">
        <v>512.69547999999998</v>
      </c>
      <c r="S33" s="88">
        <v>1.6897814612903882E-4</v>
      </c>
      <c r="T33" s="88">
        <v>2.1781489831420444E-2</v>
      </c>
      <c r="U33" s="88">
        <f>R33/'סכום נכסי הקרן'!$C$42</f>
        <v>4.0806763002930267E-3</v>
      </c>
    </row>
    <row r="34" spans="2:21" s="140" customFormat="1">
      <c r="B34" s="86" t="s">
        <v>341</v>
      </c>
      <c r="C34" s="80" t="s">
        <v>342</v>
      </c>
      <c r="D34" s="93" t="s">
        <v>126</v>
      </c>
      <c r="E34" s="93" t="s">
        <v>290</v>
      </c>
      <c r="F34" s="80" t="s">
        <v>313</v>
      </c>
      <c r="G34" s="93" t="s">
        <v>298</v>
      </c>
      <c r="H34" s="80" t="s">
        <v>323</v>
      </c>
      <c r="I34" s="80" t="s">
        <v>166</v>
      </c>
      <c r="J34" s="80"/>
      <c r="K34" s="87">
        <v>3.0300000000000002</v>
      </c>
      <c r="L34" s="93" t="s">
        <v>170</v>
      </c>
      <c r="M34" s="94">
        <v>0.04</v>
      </c>
      <c r="N34" s="94">
        <v>4.0000000000000002E-4</v>
      </c>
      <c r="O34" s="87">
        <v>226105</v>
      </c>
      <c r="P34" s="89">
        <v>119.26</v>
      </c>
      <c r="Q34" s="80"/>
      <c r="R34" s="87">
        <v>269.65280999999999</v>
      </c>
      <c r="S34" s="88">
        <v>7.7842023090442445E-5</v>
      </c>
      <c r="T34" s="88">
        <v>1.1456001014537809E-2</v>
      </c>
      <c r="U34" s="88">
        <f>R34/'סכום נכסי הקרן'!$C$42</f>
        <v>2.1462366531384645E-3</v>
      </c>
    </row>
    <row r="35" spans="2:21" s="140" customFormat="1">
      <c r="B35" s="86" t="s">
        <v>343</v>
      </c>
      <c r="C35" s="80" t="s">
        <v>344</v>
      </c>
      <c r="D35" s="93" t="s">
        <v>126</v>
      </c>
      <c r="E35" s="93" t="s">
        <v>290</v>
      </c>
      <c r="F35" s="80" t="s">
        <v>345</v>
      </c>
      <c r="G35" s="93" t="s">
        <v>334</v>
      </c>
      <c r="H35" s="80" t="s">
        <v>346</v>
      </c>
      <c r="I35" s="80" t="s">
        <v>294</v>
      </c>
      <c r="J35" s="80"/>
      <c r="K35" s="87">
        <v>1.75</v>
      </c>
      <c r="L35" s="93" t="s">
        <v>170</v>
      </c>
      <c r="M35" s="94">
        <v>1.6399999999999998E-2</v>
      </c>
      <c r="N35" s="94">
        <v>1E-4</v>
      </c>
      <c r="O35" s="87">
        <v>26899.27</v>
      </c>
      <c r="P35" s="89">
        <v>101.58</v>
      </c>
      <c r="Q35" s="80"/>
      <c r="R35" s="87">
        <v>27.324279999999998</v>
      </c>
      <c r="S35" s="88">
        <v>4.9030059670782722E-5</v>
      </c>
      <c r="T35" s="88">
        <v>1.1608519095406985E-3</v>
      </c>
      <c r="U35" s="88">
        <f>R35/'סכום נכסי הקרן'!$C$42</f>
        <v>2.1748103146641891E-4</v>
      </c>
    </row>
    <row r="36" spans="2:21" s="140" customFormat="1">
      <c r="B36" s="86" t="s">
        <v>347</v>
      </c>
      <c r="C36" s="80" t="s">
        <v>348</v>
      </c>
      <c r="D36" s="93" t="s">
        <v>126</v>
      </c>
      <c r="E36" s="93" t="s">
        <v>290</v>
      </c>
      <c r="F36" s="80" t="s">
        <v>345</v>
      </c>
      <c r="G36" s="93" t="s">
        <v>334</v>
      </c>
      <c r="H36" s="80" t="s">
        <v>346</v>
      </c>
      <c r="I36" s="80" t="s">
        <v>294</v>
      </c>
      <c r="J36" s="80"/>
      <c r="K36" s="87">
        <v>5.95</v>
      </c>
      <c r="L36" s="93" t="s">
        <v>170</v>
      </c>
      <c r="M36" s="94">
        <v>2.3399999999999997E-2</v>
      </c>
      <c r="N36" s="94">
        <v>1.1300000000000001E-2</v>
      </c>
      <c r="O36" s="87">
        <v>330376.76</v>
      </c>
      <c r="P36" s="89">
        <v>106</v>
      </c>
      <c r="Q36" s="80"/>
      <c r="R36" s="87">
        <v>350.19936999999999</v>
      </c>
      <c r="S36" s="88">
        <v>1.5928061615368277E-4</v>
      </c>
      <c r="T36" s="88">
        <v>1.4877962287915714E-2</v>
      </c>
      <c r="U36" s="88">
        <f>R36/'סכום נכסי הקרן'!$C$42</f>
        <v>2.7873276150914162E-3</v>
      </c>
    </row>
    <row r="37" spans="2:21" s="140" customFormat="1">
      <c r="B37" s="86" t="s">
        <v>349</v>
      </c>
      <c r="C37" s="80" t="s">
        <v>350</v>
      </c>
      <c r="D37" s="93" t="s">
        <v>126</v>
      </c>
      <c r="E37" s="93" t="s">
        <v>290</v>
      </c>
      <c r="F37" s="80" t="s">
        <v>345</v>
      </c>
      <c r="G37" s="93" t="s">
        <v>334</v>
      </c>
      <c r="H37" s="80" t="s">
        <v>346</v>
      </c>
      <c r="I37" s="80" t="s">
        <v>294</v>
      </c>
      <c r="J37" s="80"/>
      <c r="K37" s="87">
        <v>2.5500000000000003</v>
      </c>
      <c r="L37" s="93" t="s">
        <v>170</v>
      </c>
      <c r="M37" s="94">
        <v>0.03</v>
      </c>
      <c r="N37" s="94">
        <v>3.9000000000000003E-3</v>
      </c>
      <c r="O37" s="87">
        <v>154415.85999999999</v>
      </c>
      <c r="P37" s="89">
        <v>107.19</v>
      </c>
      <c r="Q37" s="80"/>
      <c r="R37" s="87">
        <v>165.51835999999997</v>
      </c>
      <c r="S37" s="88">
        <v>2.5672493425411884E-4</v>
      </c>
      <c r="T37" s="88">
        <v>7.0319256086544546E-3</v>
      </c>
      <c r="U37" s="88">
        <f>R37/'סכום נכסי הקרן'!$C$42</f>
        <v>1.3174035568157716E-3</v>
      </c>
    </row>
    <row r="38" spans="2:21" s="140" customFormat="1">
      <c r="B38" s="86" t="s">
        <v>351</v>
      </c>
      <c r="C38" s="80" t="s">
        <v>352</v>
      </c>
      <c r="D38" s="93" t="s">
        <v>126</v>
      </c>
      <c r="E38" s="93" t="s">
        <v>290</v>
      </c>
      <c r="F38" s="80" t="s">
        <v>353</v>
      </c>
      <c r="G38" s="93" t="s">
        <v>334</v>
      </c>
      <c r="H38" s="80" t="s">
        <v>346</v>
      </c>
      <c r="I38" s="80" t="s">
        <v>166</v>
      </c>
      <c r="J38" s="80"/>
      <c r="K38" s="87">
        <v>0.75</v>
      </c>
      <c r="L38" s="93" t="s">
        <v>170</v>
      </c>
      <c r="M38" s="94">
        <v>4.9500000000000002E-2</v>
      </c>
      <c r="N38" s="94">
        <v>-6.9999999999999988E-4</v>
      </c>
      <c r="O38" s="87">
        <v>3809.9</v>
      </c>
      <c r="P38" s="89">
        <v>126.34</v>
      </c>
      <c r="Q38" s="80"/>
      <c r="R38" s="87">
        <v>4.8134199999999998</v>
      </c>
      <c r="S38" s="88">
        <v>1.4768843697883706E-5</v>
      </c>
      <c r="T38" s="88">
        <v>2.044946032766971E-4</v>
      </c>
      <c r="U38" s="88">
        <f>R38/'סכום נכסי הקרן'!$C$42</f>
        <v>3.8311258209954306E-5</v>
      </c>
    </row>
    <row r="39" spans="2:21" s="140" customFormat="1">
      <c r="B39" s="86" t="s">
        <v>354</v>
      </c>
      <c r="C39" s="80" t="s">
        <v>355</v>
      </c>
      <c r="D39" s="93" t="s">
        <v>126</v>
      </c>
      <c r="E39" s="93" t="s">
        <v>290</v>
      </c>
      <c r="F39" s="80" t="s">
        <v>353</v>
      </c>
      <c r="G39" s="93" t="s">
        <v>334</v>
      </c>
      <c r="H39" s="80" t="s">
        <v>346</v>
      </c>
      <c r="I39" s="80" t="s">
        <v>166</v>
      </c>
      <c r="J39" s="80"/>
      <c r="K39" s="87">
        <v>2.86</v>
      </c>
      <c r="L39" s="93" t="s">
        <v>170</v>
      </c>
      <c r="M39" s="94">
        <v>4.8000000000000001E-2</v>
      </c>
      <c r="N39" s="94">
        <v>1.6999999999999999E-3</v>
      </c>
      <c r="O39" s="87">
        <v>339233</v>
      </c>
      <c r="P39" s="89">
        <v>118.59</v>
      </c>
      <c r="Q39" s="80"/>
      <c r="R39" s="87">
        <v>402.29639000000003</v>
      </c>
      <c r="S39" s="88">
        <v>2.4951932483343703E-4</v>
      </c>
      <c r="T39" s="88">
        <v>1.7091265809486274E-2</v>
      </c>
      <c r="U39" s="88">
        <f>R39/'סכום נכסי הקרן'!$C$42</f>
        <v>3.2019813093855263E-3</v>
      </c>
    </row>
    <row r="40" spans="2:21" s="140" customFormat="1">
      <c r="B40" s="86" t="s">
        <v>356</v>
      </c>
      <c r="C40" s="80" t="s">
        <v>357</v>
      </c>
      <c r="D40" s="93" t="s">
        <v>126</v>
      </c>
      <c r="E40" s="93" t="s">
        <v>290</v>
      </c>
      <c r="F40" s="80" t="s">
        <v>353</v>
      </c>
      <c r="G40" s="93" t="s">
        <v>334</v>
      </c>
      <c r="H40" s="80" t="s">
        <v>346</v>
      </c>
      <c r="I40" s="80" t="s">
        <v>166</v>
      </c>
      <c r="J40" s="80"/>
      <c r="K40" s="87">
        <v>6.7600000000000007</v>
      </c>
      <c r="L40" s="93" t="s">
        <v>170</v>
      </c>
      <c r="M40" s="94">
        <v>3.2000000000000001E-2</v>
      </c>
      <c r="N40" s="94">
        <v>1.3300000000000001E-2</v>
      </c>
      <c r="O40" s="87">
        <v>605481</v>
      </c>
      <c r="P40" s="89">
        <v>114.12</v>
      </c>
      <c r="Q40" s="80"/>
      <c r="R40" s="87">
        <v>690.97493999999995</v>
      </c>
      <c r="S40" s="88">
        <v>4.84533648736892E-4</v>
      </c>
      <c r="T40" s="88">
        <v>2.9355561374124754E-2</v>
      </c>
      <c r="U40" s="88">
        <f>R40/'סכום נכסי הקרן'!$C$42</f>
        <v>5.4996487617842782E-3</v>
      </c>
    </row>
    <row r="41" spans="2:21" s="140" customFormat="1">
      <c r="B41" s="86" t="s">
        <v>358</v>
      </c>
      <c r="C41" s="80" t="s">
        <v>359</v>
      </c>
      <c r="D41" s="93" t="s">
        <v>126</v>
      </c>
      <c r="E41" s="93" t="s">
        <v>290</v>
      </c>
      <c r="F41" s="80" t="s">
        <v>353</v>
      </c>
      <c r="G41" s="93" t="s">
        <v>334</v>
      </c>
      <c r="H41" s="80" t="s">
        <v>346</v>
      </c>
      <c r="I41" s="80" t="s">
        <v>166</v>
      </c>
      <c r="J41" s="80"/>
      <c r="K41" s="87">
        <v>1.72</v>
      </c>
      <c r="L41" s="93" t="s">
        <v>170</v>
      </c>
      <c r="M41" s="94">
        <v>4.9000000000000002E-2</v>
      </c>
      <c r="N41" s="94">
        <v>0</v>
      </c>
      <c r="O41" s="87">
        <v>78824.350000000006</v>
      </c>
      <c r="P41" s="89">
        <v>117.53</v>
      </c>
      <c r="Q41" s="80"/>
      <c r="R41" s="87">
        <v>92.642259999999993</v>
      </c>
      <c r="S41" s="88">
        <v>2.6526288000381916E-4</v>
      </c>
      <c r="T41" s="88">
        <v>3.9358381785417904E-3</v>
      </c>
      <c r="U41" s="88">
        <f>R41/'סכום נכסי הקרן'!$C$42</f>
        <v>7.3736377544733698E-4</v>
      </c>
    </row>
    <row r="42" spans="2:21" s="140" customFormat="1">
      <c r="B42" s="86" t="s">
        <v>360</v>
      </c>
      <c r="C42" s="80" t="s">
        <v>361</v>
      </c>
      <c r="D42" s="93" t="s">
        <v>126</v>
      </c>
      <c r="E42" s="93" t="s">
        <v>290</v>
      </c>
      <c r="F42" s="80" t="s">
        <v>362</v>
      </c>
      <c r="G42" s="93" t="s">
        <v>363</v>
      </c>
      <c r="H42" s="80" t="s">
        <v>346</v>
      </c>
      <c r="I42" s="80" t="s">
        <v>166</v>
      </c>
      <c r="J42" s="80"/>
      <c r="K42" s="87">
        <v>2.58</v>
      </c>
      <c r="L42" s="93" t="s">
        <v>170</v>
      </c>
      <c r="M42" s="94">
        <v>3.7000000000000005E-2</v>
      </c>
      <c r="N42" s="94">
        <v>1E-3</v>
      </c>
      <c r="O42" s="87">
        <v>12435</v>
      </c>
      <c r="P42" s="89">
        <v>113.5</v>
      </c>
      <c r="Q42" s="80"/>
      <c r="R42" s="87">
        <v>14.11374</v>
      </c>
      <c r="S42" s="88">
        <v>4.1450254103874411E-6</v>
      </c>
      <c r="T42" s="88">
        <v>5.9961184813509959E-4</v>
      </c>
      <c r="U42" s="88">
        <f>R42/'סכום נכסי הקרן'!$C$42</f>
        <v>1.123349172621879E-4</v>
      </c>
    </row>
    <row r="43" spans="2:21" s="140" customFormat="1">
      <c r="B43" s="86" t="s">
        <v>364</v>
      </c>
      <c r="C43" s="80" t="s">
        <v>365</v>
      </c>
      <c r="D43" s="93" t="s">
        <v>126</v>
      </c>
      <c r="E43" s="93" t="s">
        <v>290</v>
      </c>
      <c r="F43" s="80" t="s">
        <v>362</v>
      </c>
      <c r="G43" s="93" t="s">
        <v>363</v>
      </c>
      <c r="H43" s="80" t="s">
        <v>346</v>
      </c>
      <c r="I43" s="80" t="s">
        <v>166</v>
      </c>
      <c r="J43" s="80"/>
      <c r="K43" s="87">
        <v>6.0500000000000007</v>
      </c>
      <c r="L43" s="93" t="s">
        <v>170</v>
      </c>
      <c r="M43" s="94">
        <v>2.2000000000000002E-2</v>
      </c>
      <c r="N43" s="94">
        <v>1.1200000000000002E-2</v>
      </c>
      <c r="O43" s="87">
        <v>124635</v>
      </c>
      <c r="P43" s="89">
        <v>106.35</v>
      </c>
      <c r="Q43" s="80"/>
      <c r="R43" s="87">
        <v>132.54933</v>
      </c>
      <c r="S43" s="88">
        <v>1.4136020064009161E-4</v>
      </c>
      <c r="T43" s="88">
        <v>5.6312606531202358E-3</v>
      </c>
      <c r="U43" s="88">
        <f>R43/'סכום נכסי הקרן'!$C$42</f>
        <v>1.0549944960519635E-3</v>
      </c>
    </row>
    <row r="44" spans="2:21" s="140" customFormat="1">
      <c r="B44" s="86" t="s">
        <v>366</v>
      </c>
      <c r="C44" s="80" t="s">
        <v>367</v>
      </c>
      <c r="D44" s="93" t="s">
        <v>126</v>
      </c>
      <c r="E44" s="93" t="s">
        <v>290</v>
      </c>
      <c r="F44" s="80" t="s">
        <v>322</v>
      </c>
      <c r="G44" s="93" t="s">
        <v>298</v>
      </c>
      <c r="H44" s="80" t="s">
        <v>346</v>
      </c>
      <c r="I44" s="80" t="s">
        <v>166</v>
      </c>
      <c r="J44" s="80"/>
      <c r="K44" s="87">
        <v>1.81</v>
      </c>
      <c r="L44" s="93" t="s">
        <v>170</v>
      </c>
      <c r="M44" s="94">
        <v>3.1E-2</v>
      </c>
      <c r="N44" s="94">
        <v>-2.0000000000000001E-4</v>
      </c>
      <c r="O44" s="87">
        <v>37320</v>
      </c>
      <c r="P44" s="89">
        <v>111.18</v>
      </c>
      <c r="Q44" s="80"/>
      <c r="R44" s="87">
        <v>41.492370000000001</v>
      </c>
      <c r="S44" s="88">
        <v>7.231826547779469E-5</v>
      </c>
      <c r="T44" s="88">
        <v>1.7627727773931901E-3</v>
      </c>
      <c r="U44" s="88">
        <f>R44/'סכום נכסי הקרן'!$C$42</f>
        <v>3.3024853447506382E-4</v>
      </c>
    </row>
    <row r="45" spans="2:21" s="140" customFormat="1">
      <c r="B45" s="86" t="s">
        <v>368</v>
      </c>
      <c r="C45" s="80" t="s">
        <v>369</v>
      </c>
      <c r="D45" s="93" t="s">
        <v>126</v>
      </c>
      <c r="E45" s="93" t="s">
        <v>290</v>
      </c>
      <c r="F45" s="80" t="s">
        <v>322</v>
      </c>
      <c r="G45" s="93" t="s">
        <v>298</v>
      </c>
      <c r="H45" s="80" t="s">
        <v>346</v>
      </c>
      <c r="I45" s="80" t="s">
        <v>166</v>
      </c>
      <c r="J45" s="80"/>
      <c r="K45" s="87">
        <v>1.25</v>
      </c>
      <c r="L45" s="93" t="s">
        <v>170</v>
      </c>
      <c r="M45" s="94">
        <v>2.7999999999999997E-2</v>
      </c>
      <c r="N45" s="94">
        <v>-2.8000000000000004E-3</v>
      </c>
      <c r="O45" s="87">
        <v>123620</v>
      </c>
      <c r="P45" s="89">
        <v>106.8</v>
      </c>
      <c r="Q45" s="80"/>
      <c r="R45" s="87">
        <v>132.02616</v>
      </c>
      <c r="S45" s="88">
        <v>1.2568973283052018E-4</v>
      </c>
      <c r="T45" s="88">
        <v>5.6090341610218379E-3</v>
      </c>
      <c r="U45" s="88">
        <f>R45/'סכום נכסי הקרן'!$C$42</f>
        <v>1.0508304503302726E-3</v>
      </c>
    </row>
    <row r="46" spans="2:21" s="140" customFormat="1">
      <c r="B46" s="86" t="s">
        <v>370</v>
      </c>
      <c r="C46" s="80" t="s">
        <v>371</v>
      </c>
      <c r="D46" s="93" t="s">
        <v>126</v>
      </c>
      <c r="E46" s="93" t="s">
        <v>290</v>
      </c>
      <c r="F46" s="80" t="s">
        <v>328</v>
      </c>
      <c r="G46" s="93" t="s">
        <v>298</v>
      </c>
      <c r="H46" s="80" t="s">
        <v>346</v>
      </c>
      <c r="I46" s="80" t="s">
        <v>166</v>
      </c>
      <c r="J46" s="80"/>
      <c r="K46" s="87">
        <v>2.7099999999999995</v>
      </c>
      <c r="L46" s="93" t="s">
        <v>170</v>
      </c>
      <c r="M46" s="94">
        <v>0.04</v>
      </c>
      <c r="N46" s="94">
        <v>8.9999999999999998E-4</v>
      </c>
      <c r="O46" s="87">
        <v>442033</v>
      </c>
      <c r="P46" s="89">
        <v>119.59</v>
      </c>
      <c r="Q46" s="80"/>
      <c r="R46" s="87">
        <v>528.62729000000002</v>
      </c>
      <c r="S46" s="88">
        <v>3.2743233693679547E-4</v>
      </c>
      <c r="T46" s="88">
        <v>2.2458341044368765E-2</v>
      </c>
      <c r="U46" s="88">
        <f>R46/'סכום נכסי הקרן'!$C$42</f>
        <v>4.207481708227912E-3</v>
      </c>
    </row>
    <row r="47" spans="2:21" s="140" customFormat="1">
      <c r="B47" s="86" t="s">
        <v>372</v>
      </c>
      <c r="C47" s="80" t="s">
        <v>373</v>
      </c>
      <c r="D47" s="93" t="s">
        <v>126</v>
      </c>
      <c r="E47" s="93" t="s">
        <v>290</v>
      </c>
      <c r="F47" s="80" t="s">
        <v>374</v>
      </c>
      <c r="G47" s="93" t="s">
        <v>298</v>
      </c>
      <c r="H47" s="80" t="s">
        <v>346</v>
      </c>
      <c r="I47" s="80" t="s">
        <v>166</v>
      </c>
      <c r="J47" s="80"/>
      <c r="K47" s="87">
        <v>2.59</v>
      </c>
      <c r="L47" s="93" t="s">
        <v>170</v>
      </c>
      <c r="M47" s="94">
        <v>3.85E-2</v>
      </c>
      <c r="N47" s="94">
        <v>3.9999999999999986E-4</v>
      </c>
      <c r="O47" s="87">
        <v>4065</v>
      </c>
      <c r="P47" s="89">
        <v>118.83</v>
      </c>
      <c r="Q47" s="80"/>
      <c r="R47" s="87">
        <v>4.8304300000000007</v>
      </c>
      <c r="S47" s="88">
        <v>9.5437545341638243E-6</v>
      </c>
      <c r="T47" s="88">
        <v>2.0521726059763247E-4</v>
      </c>
      <c r="U47" s="88">
        <f>R47/'סכום נכסי הקרן'!$C$42</f>
        <v>3.8446645211743331E-5</v>
      </c>
    </row>
    <row r="48" spans="2:21" s="140" customFormat="1">
      <c r="B48" s="86" t="s">
        <v>375</v>
      </c>
      <c r="C48" s="80" t="s">
        <v>376</v>
      </c>
      <c r="D48" s="93" t="s">
        <v>126</v>
      </c>
      <c r="E48" s="93" t="s">
        <v>290</v>
      </c>
      <c r="F48" s="80" t="s">
        <v>374</v>
      </c>
      <c r="G48" s="93" t="s">
        <v>298</v>
      </c>
      <c r="H48" s="80" t="s">
        <v>346</v>
      </c>
      <c r="I48" s="80" t="s">
        <v>166</v>
      </c>
      <c r="J48" s="80"/>
      <c r="K48" s="87">
        <v>2.5</v>
      </c>
      <c r="L48" s="93" t="s">
        <v>170</v>
      </c>
      <c r="M48" s="94">
        <v>4.7500000000000001E-2</v>
      </c>
      <c r="N48" s="94">
        <v>1E-4</v>
      </c>
      <c r="O48" s="87">
        <v>70186.86</v>
      </c>
      <c r="P48" s="89">
        <v>133.31</v>
      </c>
      <c r="Q48" s="80"/>
      <c r="R48" s="87">
        <v>93.566109999999995</v>
      </c>
      <c r="S48" s="88">
        <v>1.9345962014727182E-4</v>
      </c>
      <c r="T48" s="88">
        <v>3.9750872653111094E-3</v>
      </c>
      <c r="U48" s="88">
        <f>R48/'סכום נכסי הקרן'!$C$42</f>
        <v>7.4471693721116943E-4</v>
      </c>
    </row>
    <row r="49" spans="2:21" s="140" customFormat="1">
      <c r="B49" s="86" t="s">
        <v>377</v>
      </c>
      <c r="C49" s="80" t="s">
        <v>378</v>
      </c>
      <c r="D49" s="93" t="s">
        <v>126</v>
      </c>
      <c r="E49" s="93" t="s">
        <v>290</v>
      </c>
      <c r="F49" s="80" t="s">
        <v>379</v>
      </c>
      <c r="G49" s="93" t="s">
        <v>298</v>
      </c>
      <c r="H49" s="80" t="s">
        <v>346</v>
      </c>
      <c r="I49" s="80" t="s">
        <v>294</v>
      </c>
      <c r="J49" s="80"/>
      <c r="K49" s="87">
        <v>2.75</v>
      </c>
      <c r="L49" s="93" t="s">
        <v>170</v>
      </c>
      <c r="M49" s="94">
        <v>3.5499999999999997E-2</v>
      </c>
      <c r="N49" s="94">
        <v>-5.0000000000000001E-4</v>
      </c>
      <c r="O49" s="87">
        <v>29962.34</v>
      </c>
      <c r="P49" s="89">
        <v>120.05</v>
      </c>
      <c r="Q49" s="80"/>
      <c r="R49" s="87">
        <v>35.96978</v>
      </c>
      <c r="S49" s="88">
        <v>7.0064359002689757E-5</v>
      </c>
      <c r="T49" s="88">
        <v>1.5281496090202131E-3</v>
      </c>
      <c r="U49" s="88">
        <f>R49/'סכום נכסי הקרן'!$C$42</f>
        <v>2.862928083016338E-4</v>
      </c>
    </row>
    <row r="50" spans="2:21" s="140" customFormat="1">
      <c r="B50" s="86" t="s">
        <v>380</v>
      </c>
      <c r="C50" s="80" t="s">
        <v>381</v>
      </c>
      <c r="D50" s="93" t="s">
        <v>126</v>
      </c>
      <c r="E50" s="93" t="s">
        <v>290</v>
      </c>
      <c r="F50" s="80" t="s">
        <v>379</v>
      </c>
      <c r="G50" s="93" t="s">
        <v>298</v>
      </c>
      <c r="H50" s="80" t="s">
        <v>346</v>
      </c>
      <c r="I50" s="80" t="s">
        <v>294</v>
      </c>
      <c r="J50" s="80"/>
      <c r="K50" s="87">
        <v>1.6700000000000002</v>
      </c>
      <c r="L50" s="93" t="s">
        <v>170</v>
      </c>
      <c r="M50" s="94">
        <v>4.6500000000000007E-2</v>
      </c>
      <c r="N50" s="94">
        <v>-5.0000000000000001E-4</v>
      </c>
      <c r="O50" s="87">
        <v>55362.11</v>
      </c>
      <c r="P50" s="89">
        <v>130.08000000000001</v>
      </c>
      <c r="Q50" s="80"/>
      <c r="R50" s="87">
        <v>72.015039999999999</v>
      </c>
      <c r="S50" s="88">
        <v>1.6873204012123093E-4</v>
      </c>
      <c r="T50" s="88">
        <v>3.0595059302440828E-3</v>
      </c>
      <c r="U50" s="88">
        <f>R50/'סכום נכסי הקרן'!$C$42</f>
        <v>5.7318638150009502E-4</v>
      </c>
    </row>
    <row r="51" spans="2:21" s="140" customFormat="1">
      <c r="B51" s="86" t="s">
        <v>382</v>
      </c>
      <c r="C51" s="80" t="s">
        <v>383</v>
      </c>
      <c r="D51" s="93" t="s">
        <v>126</v>
      </c>
      <c r="E51" s="93" t="s">
        <v>290</v>
      </c>
      <c r="F51" s="80" t="s">
        <v>379</v>
      </c>
      <c r="G51" s="93" t="s">
        <v>298</v>
      </c>
      <c r="H51" s="80" t="s">
        <v>346</v>
      </c>
      <c r="I51" s="80" t="s">
        <v>294</v>
      </c>
      <c r="J51" s="80"/>
      <c r="K51" s="87">
        <v>6.1</v>
      </c>
      <c r="L51" s="93" t="s">
        <v>170</v>
      </c>
      <c r="M51" s="94">
        <v>1.4999999999999999E-2</v>
      </c>
      <c r="N51" s="94">
        <v>6.9000000000000008E-3</v>
      </c>
      <c r="O51" s="87">
        <v>120829.91</v>
      </c>
      <c r="P51" s="89">
        <v>103.94</v>
      </c>
      <c r="Q51" s="80"/>
      <c r="R51" s="87">
        <v>125.59060000000001</v>
      </c>
      <c r="S51" s="88">
        <v>2.167028617627634E-4</v>
      </c>
      <c r="T51" s="88">
        <v>5.3356241346656551E-3</v>
      </c>
      <c r="U51" s="88">
        <f>R51/'סכום נכסי הקרן'!$C$42</f>
        <v>9.9960815913489529E-4</v>
      </c>
    </row>
    <row r="52" spans="2:21" s="140" customFormat="1">
      <c r="B52" s="86" t="s">
        <v>384</v>
      </c>
      <c r="C52" s="80" t="s">
        <v>385</v>
      </c>
      <c r="D52" s="93" t="s">
        <v>126</v>
      </c>
      <c r="E52" s="93" t="s">
        <v>290</v>
      </c>
      <c r="F52" s="80" t="s">
        <v>386</v>
      </c>
      <c r="G52" s="93" t="s">
        <v>387</v>
      </c>
      <c r="H52" s="80" t="s">
        <v>346</v>
      </c>
      <c r="I52" s="80" t="s">
        <v>294</v>
      </c>
      <c r="J52" s="80"/>
      <c r="K52" s="87">
        <v>2.2000000000000002</v>
      </c>
      <c r="L52" s="93" t="s">
        <v>170</v>
      </c>
      <c r="M52" s="94">
        <v>4.6500000000000007E-2</v>
      </c>
      <c r="N52" s="94">
        <v>2.2000000000000001E-3</v>
      </c>
      <c r="O52" s="87">
        <v>858.66</v>
      </c>
      <c r="P52" s="89">
        <v>132.36000000000001</v>
      </c>
      <c r="Q52" s="80"/>
      <c r="R52" s="87">
        <v>1.1365399999999999</v>
      </c>
      <c r="S52" s="88">
        <v>8.4738275071714844E-6</v>
      </c>
      <c r="T52" s="88">
        <v>4.8285064758133984E-5</v>
      </c>
      <c r="U52" s="88">
        <f>R52/'סכום נכסי הקרן'!$C$42</f>
        <v>9.0460166380539118E-6</v>
      </c>
    </row>
    <row r="53" spans="2:21" s="140" customFormat="1">
      <c r="B53" s="86" t="s">
        <v>388</v>
      </c>
      <c r="C53" s="80" t="s">
        <v>389</v>
      </c>
      <c r="D53" s="93" t="s">
        <v>126</v>
      </c>
      <c r="E53" s="93" t="s">
        <v>290</v>
      </c>
      <c r="F53" s="80" t="s">
        <v>390</v>
      </c>
      <c r="G53" s="93" t="s">
        <v>334</v>
      </c>
      <c r="H53" s="80" t="s">
        <v>346</v>
      </c>
      <c r="I53" s="80" t="s">
        <v>294</v>
      </c>
      <c r="J53" s="80"/>
      <c r="K53" s="87">
        <v>2.38</v>
      </c>
      <c r="L53" s="93" t="s">
        <v>170</v>
      </c>
      <c r="M53" s="94">
        <v>3.6400000000000002E-2</v>
      </c>
      <c r="N53" s="94">
        <v>3.3E-3</v>
      </c>
      <c r="O53" s="87">
        <v>1250</v>
      </c>
      <c r="P53" s="89">
        <v>116.63</v>
      </c>
      <c r="Q53" s="80"/>
      <c r="R53" s="87">
        <v>1.45787</v>
      </c>
      <c r="S53" s="88">
        <v>1.3605442176870749E-5</v>
      </c>
      <c r="T53" s="88">
        <v>6.1936533125926758E-5</v>
      </c>
      <c r="U53" s="88">
        <f>R53/'סכום נכסי הקרן'!$C$42</f>
        <v>1.1603565449627517E-5</v>
      </c>
    </row>
    <row r="54" spans="2:21" s="140" customFormat="1">
      <c r="B54" s="86" t="s">
        <v>391</v>
      </c>
      <c r="C54" s="80" t="s">
        <v>392</v>
      </c>
      <c r="D54" s="93" t="s">
        <v>126</v>
      </c>
      <c r="E54" s="93" t="s">
        <v>290</v>
      </c>
      <c r="F54" s="80" t="s">
        <v>393</v>
      </c>
      <c r="G54" s="93" t="s">
        <v>394</v>
      </c>
      <c r="H54" s="80" t="s">
        <v>346</v>
      </c>
      <c r="I54" s="80" t="s">
        <v>166</v>
      </c>
      <c r="J54" s="80"/>
      <c r="K54" s="87">
        <v>8.2200000000000006</v>
      </c>
      <c r="L54" s="93" t="s">
        <v>170</v>
      </c>
      <c r="M54" s="94">
        <v>3.85E-2</v>
      </c>
      <c r="N54" s="94">
        <v>1.3900000000000001E-2</v>
      </c>
      <c r="O54" s="87">
        <v>293534.74</v>
      </c>
      <c r="P54" s="89">
        <v>123.26</v>
      </c>
      <c r="Q54" s="80"/>
      <c r="R54" s="87">
        <v>361.81092000000001</v>
      </c>
      <c r="S54" s="88">
        <v>1.0676891670459242E-4</v>
      </c>
      <c r="T54" s="88">
        <v>1.5371270436940219E-2</v>
      </c>
      <c r="U54" s="88">
        <f>R54/'סכום נכסי הקרן'!$C$42</f>
        <v>2.8797469531645112E-3</v>
      </c>
    </row>
    <row r="55" spans="2:21" s="140" customFormat="1">
      <c r="B55" s="86" t="s">
        <v>395</v>
      </c>
      <c r="C55" s="80" t="s">
        <v>396</v>
      </c>
      <c r="D55" s="93" t="s">
        <v>126</v>
      </c>
      <c r="E55" s="93" t="s">
        <v>290</v>
      </c>
      <c r="F55" s="80" t="s">
        <v>393</v>
      </c>
      <c r="G55" s="93" t="s">
        <v>394</v>
      </c>
      <c r="H55" s="80" t="s">
        <v>346</v>
      </c>
      <c r="I55" s="80" t="s">
        <v>166</v>
      </c>
      <c r="J55" s="80"/>
      <c r="K55" s="87">
        <v>6.5000000000000009</v>
      </c>
      <c r="L55" s="93" t="s">
        <v>170</v>
      </c>
      <c r="M55" s="94">
        <v>4.4999999999999998E-2</v>
      </c>
      <c r="N55" s="94">
        <v>1.0500000000000002E-2</v>
      </c>
      <c r="O55" s="87">
        <v>499047</v>
      </c>
      <c r="P55" s="89">
        <v>125.2</v>
      </c>
      <c r="Q55" s="80"/>
      <c r="R55" s="87">
        <v>624.80682999999999</v>
      </c>
      <c r="S55" s="88">
        <v>1.6965824053436973E-4</v>
      </c>
      <c r="T55" s="88">
        <v>2.6544457958254365E-2</v>
      </c>
      <c r="U55" s="88">
        <f>R55/'סכום נכסי הקרן'!$C$42</f>
        <v>4.9729996126398742E-3</v>
      </c>
    </row>
    <row r="56" spans="2:21" s="140" customFormat="1">
      <c r="B56" s="86" t="s">
        <v>397</v>
      </c>
      <c r="C56" s="80" t="s">
        <v>398</v>
      </c>
      <c r="D56" s="93" t="s">
        <v>126</v>
      </c>
      <c r="E56" s="93" t="s">
        <v>290</v>
      </c>
      <c r="F56" s="80" t="s">
        <v>328</v>
      </c>
      <c r="G56" s="93" t="s">
        <v>298</v>
      </c>
      <c r="H56" s="80" t="s">
        <v>346</v>
      </c>
      <c r="I56" s="80" t="s">
        <v>166</v>
      </c>
      <c r="J56" s="80"/>
      <c r="K56" s="87">
        <v>2.2400000000000002</v>
      </c>
      <c r="L56" s="93" t="s">
        <v>170</v>
      </c>
      <c r="M56" s="94">
        <v>0.05</v>
      </c>
      <c r="N56" s="94">
        <v>-5.0000000000000001E-4</v>
      </c>
      <c r="O56" s="87">
        <v>377576</v>
      </c>
      <c r="P56" s="89">
        <v>122.64</v>
      </c>
      <c r="Q56" s="80"/>
      <c r="R56" s="87">
        <v>463.05922999999996</v>
      </c>
      <c r="S56" s="88">
        <v>3.7757637757637757E-4</v>
      </c>
      <c r="T56" s="88">
        <v>1.9672730310769229E-2</v>
      </c>
      <c r="U56" s="88">
        <f>R56/'סכום נכסי הקרן'!$C$42</f>
        <v>3.6856085126651355E-3</v>
      </c>
    </row>
    <row r="57" spans="2:21" s="140" customFormat="1">
      <c r="B57" s="86" t="s">
        <v>399</v>
      </c>
      <c r="C57" s="80" t="s">
        <v>400</v>
      </c>
      <c r="D57" s="93" t="s">
        <v>126</v>
      </c>
      <c r="E57" s="93" t="s">
        <v>290</v>
      </c>
      <c r="F57" s="80" t="s">
        <v>401</v>
      </c>
      <c r="G57" s="93" t="s">
        <v>334</v>
      </c>
      <c r="H57" s="80" t="s">
        <v>346</v>
      </c>
      <c r="I57" s="80" t="s">
        <v>294</v>
      </c>
      <c r="J57" s="80"/>
      <c r="K57" s="87">
        <v>2.1199999999999997</v>
      </c>
      <c r="L57" s="93" t="s">
        <v>170</v>
      </c>
      <c r="M57" s="94">
        <v>5.0999999999999997E-2</v>
      </c>
      <c r="N57" s="94">
        <v>-5.0000000000000001E-4</v>
      </c>
      <c r="O57" s="87">
        <v>42206.38</v>
      </c>
      <c r="P57" s="89">
        <v>123.65</v>
      </c>
      <c r="Q57" s="80"/>
      <c r="R57" s="87">
        <v>52.188190000000006</v>
      </c>
      <c r="S57" s="88">
        <v>9.0427688068609772E-5</v>
      </c>
      <c r="T57" s="88">
        <v>2.2171768118674231E-3</v>
      </c>
      <c r="U57" s="88">
        <f>R57/'סכום נכסי הקרן'!$C$42</f>
        <v>4.1537933997036524E-4</v>
      </c>
    </row>
    <row r="58" spans="2:21" s="140" customFormat="1">
      <c r="B58" s="86" t="s">
        <v>402</v>
      </c>
      <c r="C58" s="80" t="s">
        <v>403</v>
      </c>
      <c r="D58" s="93" t="s">
        <v>126</v>
      </c>
      <c r="E58" s="93" t="s">
        <v>290</v>
      </c>
      <c r="F58" s="80" t="s">
        <v>401</v>
      </c>
      <c r="G58" s="93" t="s">
        <v>334</v>
      </c>
      <c r="H58" s="80" t="s">
        <v>346</v>
      </c>
      <c r="I58" s="80" t="s">
        <v>294</v>
      </c>
      <c r="J58" s="80"/>
      <c r="K58" s="87">
        <v>2.39</v>
      </c>
      <c r="L58" s="93" t="s">
        <v>170</v>
      </c>
      <c r="M58" s="94">
        <v>3.4000000000000002E-2</v>
      </c>
      <c r="N58" s="94">
        <v>6.9999999999999988E-4</v>
      </c>
      <c r="O58" s="87">
        <v>60</v>
      </c>
      <c r="P58" s="89">
        <v>110.81</v>
      </c>
      <c r="Q58" s="80"/>
      <c r="R58" s="87">
        <v>6.6479999999999997E-2</v>
      </c>
      <c r="S58" s="88">
        <v>6.4941642033399879E-7</v>
      </c>
      <c r="T58" s="88">
        <v>2.8243538327914085E-6</v>
      </c>
      <c r="U58" s="88">
        <f>R58/'סכום נכסי הקרן'!$C$42</f>
        <v>5.2913156254757787E-7</v>
      </c>
    </row>
    <row r="59" spans="2:21" s="140" customFormat="1">
      <c r="B59" s="86" t="s">
        <v>404</v>
      </c>
      <c r="C59" s="80" t="s">
        <v>405</v>
      </c>
      <c r="D59" s="93" t="s">
        <v>126</v>
      </c>
      <c r="E59" s="93" t="s">
        <v>290</v>
      </c>
      <c r="F59" s="80" t="s">
        <v>401</v>
      </c>
      <c r="G59" s="93" t="s">
        <v>334</v>
      </c>
      <c r="H59" s="80" t="s">
        <v>346</v>
      </c>
      <c r="I59" s="80" t="s">
        <v>294</v>
      </c>
      <c r="J59" s="80"/>
      <c r="K59" s="87">
        <v>3.46</v>
      </c>
      <c r="L59" s="93" t="s">
        <v>170</v>
      </c>
      <c r="M59" s="94">
        <v>2.5499999999999998E-2</v>
      </c>
      <c r="N59" s="94">
        <v>5.6999999999999993E-3</v>
      </c>
      <c r="O59" s="87">
        <v>45161.03</v>
      </c>
      <c r="P59" s="89">
        <v>107.63</v>
      </c>
      <c r="Q59" s="80"/>
      <c r="R59" s="87">
        <v>48.606819999999999</v>
      </c>
      <c r="S59" s="88">
        <v>5.0930014018685398E-5</v>
      </c>
      <c r="T59" s="88">
        <v>2.0650249453490086E-3</v>
      </c>
      <c r="U59" s="88">
        <f>R59/'סכום נכסי הקרן'!$C$42</f>
        <v>3.8687428726036187E-4</v>
      </c>
    </row>
    <row r="60" spans="2:21" s="140" customFormat="1">
      <c r="B60" s="86" t="s">
        <v>406</v>
      </c>
      <c r="C60" s="80" t="s">
        <v>407</v>
      </c>
      <c r="D60" s="93" t="s">
        <v>126</v>
      </c>
      <c r="E60" s="93" t="s">
        <v>290</v>
      </c>
      <c r="F60" s="80" t="s">
        <v>401</v>
      </c>
      <c r="G60" s="93" t="s">
        <v>334</v>
      </c>
      <c r="H60" s="80" t="s">
        <v>346</v>
      </c>
      <c r="I60" s="80" t="s">
        <v>294</v>
      </c>
      <c r="J60" s="80"/>
      <c r="K60" s="87">
        <v>7.5299999999999994</v>
      </c>
      <c r="L60" s="93" t="s">
        <v>170</v>
      </c>
      <c r="M60" s="94">
        <v>2.35E-2</v>
      </c>
      <c r="N60" s="94">
        <v>1.67E-2</v>
      </c>
      <c r="O60" s="87">
        <v>65960</v>
      </c>
      <c r="P60" s="89">
        <v>105.2</v>
      </c>
      <c r="Q60" s="87">
        <v>1.46302</v>
      </c>
      <c r="R60" s="87">
        <v>70.888300000000001</v>
      </c>
      <c r="S60" s="88">
        <v>1.7991536236916519E-4</v>
      </c>
      <c r="T60" s="88">
        <v>3.0116372112675574E-3</v>
      </c>
      <c r="U60" s="88">
        <f>R60/'סכום נכסי הקרן'!$C$42</f>
        <v>5.6421836560381264E-4</v>
      </c>
    </row>
    <row r="61" spans="2:21" s="140" customFormat="1">
      <c r="B61" s="86" t="s">
        <v>408</v>
      </c>
      <c r="C61" s="80" t="s">
        <v>409</v>
      </c>
      <c r="D61" s="93" t="s">
        <v>126</v>
      </c>
      <c r="E61" s="93" t="s">
        <v>290</v>
      </c>
      <c r="F61" s="80" t="s">
        <v>401</v>
      </c>
      <c r="G61" s="93" t="s">
        <v>334</v>
      </c>
      <c r="H61" s="80" t="s">
        <v>346</v>
      </c>
      <c r="I61" s="80" t="s">
        <v>294</v>
      </c>
      <c r="J61" s="80"/>
      <c r="K61" s="87">
        <v>6.35</v>
      </c>
      <c r="L61" s="93" t="s">
        <v>170</v>
      </c>
      <c r="M61" s="94">
        <v>1.7600000000000001E-2</v>
      </c>
      <c r="N61" s="94">
        <v>1.32E-2</v>
      </c>
      <c r="O61" s="87">
        <v>101739.66</v>
      </c>
      <c r="P61" s="89">
        <v>103.63</v>
      </c>
      <c r="Q61" s="80"/>
      <c r="R61" s="87">
        <v>105.43282000000001</v>
      </c>
      <c r="S61" s="88">
        <v>9.0875872148346544E-5</v>
      </c>
      <c r="T61" s="88">
        <v>4.4792356989922797E-3</v>
      </c>
      <c r="U61" s="88">
        <f>R61/'סכום נכסי הקרן'!$C$42</f>
        <v>8.3916715990369319E-4</v>
      </c>
    </row>
    <row r="62" spans="2:21" s="140" customFormat="1">
      <c r="B62" s="86" t="s">
        <v>410</v>
      </c>
      <c r="C62" s="80" t="s">
        <v>411</v>
      </c>
      <c r="D62" s="93" t="s">
        <v>126</v>
      </c>
      <c r="E62" s="93" t="s">
        <v>290</v>
      </c>
      <c r="F62" s="80" t="s">
        <v>401</v>
      </c>
      <c r="G62" s="93" t="s">
        <v>334</v>
      </c>
      <c r="H62" s="80" t="s">
        <v>346</v>
      </c>
      <c r="I62" s="80" t="s">
        <v>294</v>
      </c>
      <c r="J62" s="80"/>
      <c r="K62" s="87">
        <v>6.81</v>
      </c>
      <c r="L62" s="93" t="s">
        <v>170</v>
      </c>
      <c r="M62" s="94">
        <v>2.1499999999999998E-2</v>
      </c>
      <c r="N62" s="94">
        <v>1.49E-2</v>
      </c>
      <c r="O62" s="87">
        <v>90605.8</v>
      </c>
      <c r="P62" s="89">
        <v>106.13</v>
      </c>
      <c r="Q62" s="80"/>
      <c r="R62" s="87">
        <v>96.159940000000006</v>
      </c>
      <c r="S62" s="88">
        <v>1.1524017369591455E-4</v>
      </c>
      <c r="T62" s="88">
        <v>4.0852842223223816E-3</v>
      </c>
      <c r="U62" s="88">
        <f>R62/'סכום נכסי הקרן'!$C$42</f>
        <v>7.6536190292841963E-4</v>
      </c>
    </row>
    <row r="63" spans="2:21" s="140" customFormat="1">
      <c r="B63" s="86" t="s">
        <v>412</v>
      </c>
      <c r="C63" s="80" t="s">
        <v>413</v>
      </c>
      <c r="D63" s="93" t="s">
        <v>126</v>
      </c>
      <c r="E63" s="93" t="s">
        <v>290</v>
      </c>
      <c r="F63" s="80" t="s">
        <v>374</v>
      </c>
      <c r="G63" s="93" t="s">
        <v>298</v>
      </c>
      <c r="H63" s="80" t="s">
        <v>346</v>
      </c>
      <c r="I63" s="80" t="s">
        <v>166</v>
      </c>
      <c r="J63" s="80"/>
      <c r="K63" s="87">
        <v>1.1600000000000001</v>
      </c>
      <c r="L63" s="93" t="s">
        <v>170</v>
      </c>
      <c r="M63" s="94">
        <v>5.2499999999999998E-2</v>
      </c>
      <c r="N63" s="94">
        <v>-7.000000000000001E-4</v>
      </c>
      <c r="O63" s="87">
        <v>4560</v>
      </c>
      <c r="P63" s="89">
        <v>131.83000000000001</v>
      </c>
      <c r="Q63" s="80"/>
      <c r="R63" s="87">
        <v>6.0114399999999995</v>
      </c>
      <c r="S63" s="88">
        <v>1.9000000000000001E-5</v>
      </c>
      <c r="T63" s="88">
        <v>2.5539160055047512E-4</v>
      </c>
      <c r="U63" s="88">
        <f>R63/'סכום נכסי הקרן'!$C$42</f>
        <v>4.7846610113733619E-5</v>
      </c>
    </row>
    <row r="64" spans="2:21" s="140" customFormat="1">
      <c r="B64" s="86" t="s">
        <v>414</v>
      </c>
      <c r="C64" s="80" t="s">
        <v>415</v>
      </c>
      <c r="D64" s="93" t="s">
        <v>126</v>
      </c>
      <c r="E64" s="93" t="s">
        <v>290</v>
      </c>
      <c r="F64" s="80" t="s">
        <v>374</v>
      </c>
      <c r="G64" s="93" t="s">
        <v>298</v>
      </c>
      <c r="H64" s="80" t="s">
        <v>346</v>
      </c>
      <c r="I64" s="80" t="s">
        <v>166</v>
      </c>
      <c r="J64" s="80"/>
      <c r="K64" s="87">
        <v>0.01</v>
      </c>
      <c r="L64" s="93" t="s">
        <v>170</v>
      </c>
      <c r="M64" s="94">
        <v>5.5E-2</v>
      </c>
      <c r="N64" s="94">
        <v>2.0500000000000004E-2</v>
      </c>
      <c r="O64" s="87">
        <v>0</v>
      </c>
      <c r="P64" s="89">
        <v>130.36000000000001</v>
      </c>
      <c r="Q64" s="87">
        <v>0.91283000000000003</v>
      </c>
      <c r="R64" s="87">
        <v>0.96031</v>
      </c>
      <c r="S64" s="88">
        <v>0</v>
      </c>
      <c r="T64" s="88">
        <v>4.0798063013957846E-5</v>
      </c>
      <c r="U64" s="88">
        <f>R64/'סכום נכסי הקרן'!$C$42</f>
        <v>7.643356360259694E-6</v>
      </c>
    </row>
    <row r="65" spans="2:21" s="140" customFormat="1">
      <c r="B65" s="86" t="s">
        <v>416</v>
      </c>
      <c r="C65" s="80" t="s">
        <v>417</v>
      </c>
      <c r="D65" s="93" t="s">
        <v>126</v>
      </c>
      <c r="E65" s="93" t="s">
        <v>290</v>
      </c>
      <c r="F65" s="80" t="s">
        <v>313</v>
      </c>
      <c r="G65" s="93" t="s">
        <v>298</v>
      </c>
      <c r="H65" s="80" t="s">
        <v>346</v>
      </c>
      <c r="I65" s="80" t="s">
        <v>294</v>
      </c>
      <c r="J65" s="80"/>
      <c r="K65" s="87">
        <v>2.1300000000000003</v>
      </c>
      <c r="L65" s="93" t="s">
        <v>170</v>
      </c>
      <c r="M65" s="94">
        <v>6.5000000000000002E-2</v>
      </c>
      <c r="N65" s="94">
        <v>-3.0000000000000003E-4</v>
      </c>
      <c r="O65" s="87">
        <v>281058</v>
      </c>
      <c r="P65" s="89">
        <v>125.98</v>
      </c>
      <c r="Q65" s="87">
        <v>5.0171000000000001</v>
      </c>
      <c r="R65" s="87">
        <v>359.09397999999999</v>
      </c>
      <c r="S65" s="88">
        <v>1.7844952380952382E-4</v>
      </c>
      <c r="T65" s="88">
        <v>1.5255843242258146E-2</v>
      </c>
      <c r="U65" s="88">
        <f>R65/'סכום נכסי הקרן'!$C$42</f>
        <v>2.8581221230269053E-3</v>
      </c>
    </row>
    <row r="66" spans="2:21" s="140" customFormat="1">
      <c r="B66" s="86" t="s">
        <v>418</v>
      </c>
      <c r="C66" s="80" t="s">
        <v>419</v>
      </c>
      <c r="D66" s="93" t="s">
        <v>126</v>
      </c>
      <c r="E66" s="93" t="s">
        <v>290</v>
      </c>
      <c r="F66" s="80" t="s">
        <v>420</v>
      </c>
      <c r="G66" s="93" t="s">
        <v>387</v>
      </c>
      <c r="H66" s="80" t="s">
        <v>346</v>
      </c>
      <c r="I66" s="80" t="s">
        <v>166</v>
      </c>
      <c r="J66" s="80"/>
      <c r="K66" s="87">
        <v>0.43000000000000005</v>
      </c>
      <c r="L66" s="93" t="s">
        <v>170</v>
      </c>
      <c r="M66" s="94">
        <v>4.4000000000000004E-2</v>
      </c>
      <c r="N66" s="94">
        <v>-3.2000000000000002E-3</v>
      </c>
      <c r="O66" s="87">
        <v>305.33</v>
      </c>
      <c r="P66" s="89">
        <v>110.27</v>
      </c>
      <c r="Q66" s="80"/>
      <c r="R66" s="87">
        <v>0.3367</v>
      </c>
      <c r="S66" s="88">
        <v>5.096263430601979E-6</v>
      </c>
      <c r="T66" s="88">
        <v>1.430445149670378E-5</v>
      </c>
      <c r="U66" s="88">
        <f>R66/'סכום נכסי הקרן'!$C$42</f>
        <v>2.6798826280049556E-6</v>
      </c>
    </row>
    <row r="67" spans="2:21" s="140" customFormat="1">
      <c r="B67" s="86" t="s">
        <v>421</v>
      </c>
      <c r="C67" s="80" t="s">
        <v>422</v>
      </c>
      <c r="D67" s="93" t="s">
        <v>126</v>
      </c>
      <c r="E67" s="93" t="s">
        <v>290</v>
      </c>
      <c r="F67" s="80" t="s">
        <v>423</v>
      </c>
      <c r="G67" s="93" t="s">
        <v>334</v>
      </c>
      <c r="H67" s="80" t="s">
        <v>346</v>
      </c>
      <c r="I67" s="80" t="s">
        <v>294</v>
      </c>
      <c r="J67" s="80"/>
      <c r="K67" s="87">
        <v>8.5799999999999983</v>
      </c>
      <c r="L67" s="93" t="s">
        <v>170</v>
      </c>
      <c r="M67" s="94">
        <v>3.5000000000000003E-2</v>
      </c>
      <c r="N67" s="94">
        <v>1.6399999999999998E-2</v>
      </c>
      <c r="O67" s="87">
        <v>17603.099999999999</v>
      </c>
      <c r="P67" s="89">
        <v>117.44</v>
      </c>
      <c r="Q67" s="80"/>
      <c r="R67" s="87">
        <v>20.673089999999998</v>
      </c>
      <c r="S67" s="88">
        <v>6.4990310395916963E-5</v>
      </c>
      <c r="T67" s="88">
        <v>8.782810014612175E-4</v>
      </c>
      <c r="U67" s="88">
        <f>R67/'סכום נכסי הקרן'!$C$42</f>
        <v>1.645424851742886E-4</v>
      </c>
    </row>
    <row r="68" spans="2:21" s="140" customFormat="1">
      <c r="B68" s="86" t="s">
        <v>424</v>
      </c>
      <c r="C68" s="80" t="s">
        <v>425</v>
      </c>
      <c r="D68" s="93" t="s">
        <v>126</v>
      </c>
      <c r="E68" s="93" t="s">
        <v>290</v>
      </c>
      <c r="F68" s="80" t="s">
        <v>423</v>
      </c>
      <c r="G68" s="93" t="s">
        <v>334</v>
      </c>
      <c r="H68" s="80" t="s">
        <v>346</v>
      </c>
      <c r="I68" s="80" t="s">
        <v>294</v>
      </c>
      <c r="J68" s="80"/>
      <c r="K68" s="87">
        <v>4.4300000000000006</v>
      </c>
      <c r="L68" s="93" t="s">
        <v>170</v>
      </c>
      <c r="M68" s="94">
        <v>0.04</v>
      </c>
      <c r="N68" s="94">
        <v>4.5999999999999999E-3</v>
      </c>
      <c r="O68" s="87">
        <v>144434.92000000001</v>
      </c>
      <c r="P68" s="89">
        <v>115.08</v>
      </c>
      <c r="Q68" s="80"/>
      <c r="R68" s="87">
        <v>166.21571</v>
      </c>
      <c r="S68" s="88">
        <v>2.0481203342001628E-4</v>
      </c>
      <c r="T68" s="88">
        <v>7.0615520097569995E-3</v>
      </c>
      <c r="U68" s="88">
        <f>R68/'סכום נכסי הקרן'!$C$42</f>
        <v>1.3229539463335599E-3</v>
      </c>
    </row>
    <row r="69" spans="2:21" s="140" customFormat="1">
      <c r="B69" s="86" t="s">
        <v>426</v>
      </c>
      <c r="C69" s="80" t="s">
        <v>427</v>
      </c>
      <c r="D69" s="93" t="s">
        <v>126</v>
      </c>
      <c r="E69" s="93" t="s">
        <v>290</v>
      </c>
      <c r="F69" s="80" t="s">
        <v>423</v>
      </c>
      <c r="G69" s="93" t="s">
        <v>334</v>
      </c>
      <c r="H69" s="80" t="s">
        <v>346</v>
      </c>
      <c r="I69" s="80" t="s">
        <v>294</v>
      </c>
      <c r="J69" s="80"/>
      <c r="K69" s="87">
        <v>7.21</v>
      </c>
      <c r="L69" s="93" t="s">
        <v>170</v>
      </c>
      <c r="M69" s="94">
        <v>0.04</v>
      </c>
      <c r="N69" s="94">
        <v>1.21E-2</v>
      </c>
      <c r="O69" s="87">
        <v>159002.99</v>
      </c>
      <c r="P69" s="89">
        <v>121.03</v>
      </c>
      <c r="Q69" s="80"/>
      <c r="R69" s="87">
        <v>192.44132000000002</v>
      </c>
      <c r="S69" s="88">
        <v>2.1952916000563517E-4</v>
      </c>
      <c r="T69" s="88">
        <v>8.175727733595638E-3</v>
      </c>
      <c r="U69" s="88">
        <f>R69/'סכום נכסי הקרן'!$C$42</f>
        <v>1.5316903783140561E-3</v>
      </c>
    </row>
    <row r="70" spans="2:21" s="140" customFormat="1">
      <c r="B70" s="86" t="s">
        <v>428</v>
      </c>
      <c r="C70" s="80" t="s">
        <v>429</v>
      </c>
      <c r="D70" s="93" t="s">
        <v>126</v>
      </c>
      <c r="E70" s="93" t="s">
        <v>290</v>
      </c>
      <c r="F70" s="80" t="s">
        <v>430</v>
      </c>
      <c r="G70" s="93" t="s">
        <v>431</v>
      </c>
      <c r="H70" s="80" t="s">
        <v>432</v>
      </c>
      <c r="I70" s="80" t="s">
        <v>294</v>
      </c>
      <c r="J70" s="80"/>
      <c r="K70" s="87">
        <v>8.56</v>
      </c>
      <c r="L70" s="93" t="s">
        <v>170</v>
      </c>
      <c r="M70" s="94">
        <v>5.1500000000000004E-2</v>
      </c>
      <c r="N70" s="94">
        <v>2.3599999999999999E-2</v>
      </c>
      <c r="O70" s="87">
        <v>366658</v>
      </c>
      <c r="P70" s="89">
        <v>151.84</v>
      </c>
      <c r="Q70" s="80"/>
      <c r="R70" s="87">
        <v>556.73347999999999</v>
      </c>
      <c r="S70" s="88">
        <v>1.0325421808144247E-4</v>
      </c>
      <c r="T70" s="88">
        <v>2.3652411824327604E-2</v>
      </c>
      <c r="U70" s="88">
        <f>R70/'סכום נכסי הקרן'!$C$42</f>
        <v>4.4311861641839756E-3</v>
      </c>
    </row>
    <row r="71" spans="2:21" s="140" customFormat="1">
      <c r="B71" s="86" t="s">
        <v>433</v>
      </c>
      <c r="C71" s="80" t="s">
        <v>434</v>
      </c>
      <c r="D71" s="93" t="s">
        <v>126</v>
      </c>
      <c r="E71" s="93" t="s">
        <v>290</v>
      </c>
      <c r="F71" s="80" t="s">
        <v>435</v>
      </c>
      <c r="G71" s="93" t="s">
        <v>334</v>
      </c>
      <c r="H71" s="80" t="s">
        <v>432</v>
      </c>
      <c r="I71" s="80" t="s">
        <v>294</v>
      </c>
      <c r="J71" s="80"/>
      <c r="K71" s="87">
        <v>1.27</v>
      </c>
      <c r="L71" s="93" t="s">
        <v>170</v>
      </c>
      <c r="M71" s="94">
        <v>4.8000000000000001E-2</v>
      </c>
      <c r="N71" s="94">
        <v>1.6999999999999999E-3</v>
      </c>
      <c r="O71" s="87">
        <v>0.27</v>
      </c>
      <c r="P71" s="89">
        <v>111.3</v>
      </c>
      <c r="Q71" s="80"/>
      <c r="R71" s="87">
        <v>2.9999999999999997E-4</v>
      </c>
      <c r="S71" s="88">
        <v>1.5741604477611941E-9</v>
      </c>
      <c r="T71" s="88">
        <v>1.2745279028842096E-8</v>
      </c>
      <c r="U71" s="88">
        <f>R71/'סכום נכסי הקרן'!$C$42</f>
        <v>2.3877778093302246E-9</v>
      </c>
    </row>
    <row r="72" spans="2:21" s="140" customFormat="1">
      <c r="B72" s="86" t="s">
        <v>436</v>
      </c>
      <c r="C72" s="80" t="s">
        <v>437</v>
      </c>
      <c r="D72" s="93" t="s">
        <v>126</v>
      </c>
      <c r="E72" s="93" t="s">
        <v>290</v>
      </c>
      <c r="F72" s="80" t="s">
        <v>435</v>
      </c>
      <c r="G72" s="93" t="s">
        <v>334</v>
      </c>
      <c r="H72" s="80" t="s">
        <v>432</v>
      </c>
      <c r="I72" s="80" t="s">
        <v>294</v>
      </c>
      <c r="J72" s="80"/>
      <c r="K72" s="87">
        <v>4.1500000000000004</v>
      </c>
      <c r="L72" s="93" t="s">
        <v>170</v>
      </c>
      <c r="M72" s="94">
        <v>3.2899999999999999E-2</v>
      </c>
      <c r="N72" s="94">
        <v>7.7999999999999988E-3</v>
      </c>
      <c r="O72" s="87">
        <v>0.28000000000000003</v>
      </c>
      <c r="P72" s="89">
        <v>111.59</v>
      </c>
      <c r="Q72" s="80"/>
      <c r="R72" s="87">
        <v>3.1E-4</v>
      </c>
      <c r="S72" s="88">
        <v>1.4000000000000001E-9</v>
      </c>
      <c r="T72" s="88">
        <v>1.3170121663136834E-8</v>
      </c>
      <c r="U72" s="88">
        <f>R72/'סכום נכסי הקרן'!$C$42</f>
        <v>2.4673704029745659E-9</v>
      </c>
    </row>
    <row r="73" spans="2:21" s="140" customFormat="1">
      <c r="B73" s="86" t="s">
        <v>438</v>
      </c>
      <c r="C73" s="80" t="s">
        <v>439</v>
      </c>
      <c r="D73" s="93" t="s">
        <v>126</v>
      </c>
      <c r="E73" s="93" t="s">
        <v>290</v>
      </c>
      <c r="F73" s="80" t="s">
        <v>440</v>
      </c>
      <c r="G73" s="93" t="s">
        <v>334</v>
      </c>
      <c r="H73" s="80" t="s">
        <v>432</v>
      </c>
      <c r="I73" s="80" t="s">
        <v>166</v>
      </c>
      <c r="J73" s="80"/>
      <c r="K73" s="87">
        <v>1.0000000000000002E-2</v>
      </c>
      <c r="L73" s="93" t="s">
        <v>170</v>
      </c>
      <c r="M73" s="94">
        <v>4.5499999999999999E-2</v>
      </c>
      <c r="N73" s="94">
        <v>1.2600000000000002E-2</v>
      </c>
      <c r="O73" s="87">
        <v>2580.4</v>
      </c>
      <c r="P73" s="89">
        <v>122.62</v>
      </c>
      <c r="Q73" s="80"/>
      <c r="R73" s="87">
        <v>3.23447</v>
      </c>
      <c r="S73" s="88">
        <v>1.8246100323853433E-5</v>
      </c>
      <c r="T73" s="88">
        <v>1.3741407553472966E-4</v>
      </c>
      <c r="U73" s="88">
        <f>R73/'סכום נכסי הקרן'!$C$42</f>
        <v>2.5743985636481107E-5</v>
      </c>
    </row>
    <row r="74" spans="2:21" s="140" customFormat="1">
      <c r="B74" s="86" t="s">
        <v>441</v>
      </c>
      <c r="C74" s="80" t="s">
        <v>442</v>
      </c>
      <c r="D74" s="93" t="s">
        <v>126</v>
      </c>
      <c r="E74" s="93" t="s">
        <v>290</v>
      </c>
      <c r="F74" s="80" t="s">
        <v>440</v>
      </c>
      <c r="G74" s="93" t="s">
        <v>334</v>
      </c>
      <c r="H74" s="80" t="s">
        <v>432</v>
      </c>
      <c r="I74" s="80" t="s">
        <v>166</v>
      </c>
      <c r="J74" s="80"/>
      <c r="K74" s="87">
        <v>5.01</v>
      </c>
      <c r="L74" s="93" t="s">
        <v>170</v>
      </c>
      <c r="M74" s="94">
        <v>4.7500000000000001E-2</v>
      </c>
      <c r="N74" s="94">
        <v>7.8000000000000005E-3</v>
      </c>
      <c r="O74" s="87">
        <v>405669</v>
      </c>
      <c r="P74" s="89">
        <v>145.41</v>
      </c>
      <c r="Q74" s="80"/>
      <c r="R74" s="87">
        <v>589.88328999999999</v>
      </c>
      <c r="S74" s="88">
        <v>2.1494674932443173E-4</v>
      </c>
      <c r="T74" s="88">
        <v>2.5060757085004604E-2</v>
      </c>
      <c r="U74" s="88">
        <f>R74/'סכום נכסי הקרן'!$C$42</f>
        <v>4.6950340998556861E-3</v>
      </c>
    </row>
    <row r="75" spans="2:21" s="140" customFormat="1">
      <c r="B75" s="86" t="s">
        <v>443</v>
      </c>
      <c r="C75" s="80" t="s">
        <v>444</v>
      </c>
      <c r="D75" s="93" t="s">
        <v>126</v>
      </c>
      <c r="E75" s="93" t="s">
        <v>290</v>
      </c>
      <c r="F75" s="80" t="s">
        <v>445</v>
      </c>
      <c r="G75" s="93" t="s">
        <v>334</v>
      </c>
      <c r="H75" s="80" t="s">
        <v>432</v>
      </c>
      <c r="I75" s="80" t="s">
        <v>166</v>
      </c>
      <c r="J75" s="80"/>
      <c r="K75" s="87">
        <v>0.25</v>
      </c>
      <c r="L75" s="93" t="s">
        <v>170</v>
      </c>
      <c r="M75" s="94">
        <v>4.9500000000000002E-2</v>
      </c>
      <c r="N75" s="94">
        <v>-6.0000000000000001E-3</v>
      </c>
      <c r="O75" s="87">
        <v>1710.97</v>
      </c>
      <c r="P75" s="89">
        <v>126.07</v>
      </c>
      <c r="Q75" s="80"/>
      <c r="R75" s="87">
        <v>2.157</v>
      </c>
      <c r="S75" s="88">
        <v>4.8991374469178745E-6</v>
      </c>
      <c r="T75" s="88">
        <v>9.1638556217374682E-5</v>
      </c>
      <c r="U75" s="88">
        <f>R75/'סכום נכסי הקרן'!$C$42</f>
        <v>1.7168122449084318E-5</v>
      </c>
    </row>
    <row r="76" spans="2:21" s="140" customFormat="1">
      <c r="B76" s="86" t="s">
        <v>446</v>
      </c>
      <c r="C76" s="80" t="s">
        <v>447</v>
      </c>
      <c r="D76" s="93" t="s">
        <v>126</v>
      </c>
      <c r="E76" s="93" t="s">
        <v>290</v>
      </c>
      <c r="F76" s="80" t="s">
        <v>445</v>
      </c>
      <c r="G76" s="93" t="s">
        <v>334</v>
      </c>
      <c r="H76" s="80" t="s">
        <v>432</v>
      </c>
      <c r="I76" s="80" t="s">
        <v>166</v>
      </c>
      <c r="J76" s="80"/>
      <c r="K76" s="87">
        <v>1.45</v>
      </c>
      <c r="L76" s="93" t="s">
        <v>170</v>
      </c>
      <c r="M76" s="94">
        <v>6.5000000000000002E-2</v>
      </c>
      <c r="N76" s="94">
        <v>-2.8999999999999998E-3</v>
      </c>
      <c r="O76" s="87">
        <v>68925.490000000005</v>
      </c>
      <c r="P76" s="89">
        <v>123.12</v>
      </c>
      <c r="Q76" s="80"/>
      <c r="R76" s="87">
        <v>84.861059999999995</v>
      </c>
      <c r="S76" s="88">
        <v>1.0195806554412224E-4</v>
      </c>
      <c r="T76" s="88">
        <v>3.6052596279443697E-3</v>
      </c>
      <c r="U76" s="88">
        <f>R76/'סכום נכסי הקרן'!$C$42</f>
        <v>6.7543118648080258E-4</v>
      </c>
    </row>
    <row r="77" spans="2:21" s="140" customFormat="1">
      <c r="B77" s="86" t="s">
        <v>448</v>
      </c>
      <c r="C77" s="80" t="s">
        <v>449</v>
      </c>
      <c r="D77" s="93" t="s">
        <v>126</v>
      </c>
      <c r="E77" s="93" t="s">
        <v>290</v>
      </c>
      <c r="F77" s="80" t="s">
        <v>445</v>
      </c>
      <c r="G77" s="93" t="s">
        <v>334</v>
      </c>
      <c r="H77" s="80" t="s">
        <v>432</v>
      </c>
      <c r="I77" s="80" t="s">
        <v>166</v>
      </c>
      <c r="J77" s="80"/>
      <c r="K77" s="87">
        <v>6.79</v>
      </c>
      <c r="L77" s="93" t="s">
        <v>170</v>
      </c>
      <c r="M77" s="94">
        <v>0.04</v>
      </c>
      <c r="N77" s="94">
        <v>2.3300000000000001E-2</v>
      </c>
      <c r="O77" s="87">
        <v>52136</v>
      </c>
      <c r="P77" s="89">
        <v>111.3</v>
      </c>
      <c r="Q77" s="80"/>
      <c r="R77" s="87">
        <v>58.027370000000005</v>
      </c>
      <c r="S77" s="88">
        <v>1.7626608416184862E-5</v>
      </c>
      <c r="T77" s="88">
        <v>2.4652500731995371E-3</v>
      </c>
      <c r="U77" s="88">
        <f>R77/'סכום נכסי הקרן'!$C$42</f>
        <v>4.6185488806598142E-4</v>
      </c>
    </row>
    <row r="78" spans="2:21" s="140" customFormat="1">
      <c r="B78" s="86" t="s">
        <v>450</v>
      </c>
      <c r="C78" s="80" t="s">
        <v>451</v>
      </c>
      <c r="D78" s="93" t="s">
        <v>126</v>
      </c>
      <c r="E78" s="93" t="s">
        <v>290</v>
      </c>
      <c r="F78" s="80" t="s">
        <v>445</v>
      </c>
      <c r="G78" s="93" t="s">
        <v>334</v>
      </c>
      <c r="H78" s="80" t="s">
        <v>432</v>
      </c>
      <c r="I78" s="80" t="s">
        <v>166</v>
      </c>
      <c r="J78" s="80"/>
      <c r="K78" s="87">
        <v>7.1300000000000026</v>
      </c>
      <c r="L78" s="93" t="s">
        <v>170</v>
      </c>
      <c r="M78" s="94">
        <v>2.7799999999999998E-2</v>
      </c>
      <c r="N78" s="94">
        <v>2.5500000000000009E-2</v>
      </c>
      <c r="O78" s="87">
        <v>93597</v>
      </c>
      <c r="P78" s="89">
        <v>102.1</v>
      </c>
      <c r="Q78" s="80"/>
      <c r="R78" s="87">
        <v>95.562539999999998</v>
      </c>
      <c r="S78" s="88">
        <v>1.0877579149708643E-4</v>
      </c>
      <c r="T78" s="88">
        <v>4.059904123349614E-3</v>
      </c>
      <c r="U78" s="88">
        <f>R78/'סכום נכסי הקרן'!$C$42</f>
        <v>7.6060704138410659E-4</v>
      </c>
    </row>
    <row r="79" spans="2:21" s="140" customFormat="1">
      <c r="B79" s="86" t="s">
        <v>452</v>
      </c>
      <c r="C79" s="80" t="s">
        <v>453</v>
      </c>
      <c r="D79" s="93" t="s">
        <v>126</v>
      </c>
      <c r="E79" s="93" t="s">
        <v>290</v>
      </c>
      <c r="F79" s="80" t="s">
        <v>445</v>
      </c>
      <c r="G79" s="93" t="s">
        <v>334</v>
      </c>
      <c r="H79" s="80" t="s">
        <v>432</v>
      </c>
      <c r="I79" s="80" t="s">
        <v>166</v>
      </c>
      <c r="J79" s="80"/>
      <c r="K79" s="87">
        <v>2.06</v>
      </c>
      <c r="L79" s="93" t="s">
        <v>170</v>
      </c>
      <c r="M79" s="94">
        <v>5.0999999999999997E-2</v>
      </c>
      <c r="N79" s="94">
        <v>7.8000000000000005E-3</v>
      </c>
      <c r="O79" s="87">
        <v>7532</v>
      </c>
      <c r="P79" s="89">
        <v>127.81</v>
      </c>
      <c r="Q79" s="87">
        <v>0.45067000000000002</v>
      </c>
      <c r="R79" s="87">
        <v>10.07732</v>
      </c>
      <c r="S79" s="88">
        <v>3.6403220828417339E-6</v>
      </c>
      <c r="T79" s="88">
        <v>4.2812751754310352E-4</v>
      </c>
      <c r="U79" s="88">
        <f>R79/'סכום נכסי הקרן'!$C$42</f>
        <v>8.0208003578398877E-5</v>
      </c>
    </row>
    <row r="80" spans="2:21" s="140" customFormat="1">
      <c r="B80" s="86" t="s">
        <v>454</v>
      </c>
      <c r="C80" s="80" t="s">
        <v>455</v>
      </c>
      <c r="D80" s="93" t="s">
        <v>126</v>
      </c>
      <c r="E80" s="93" t="s">
        <v>290</v>
      </c>
      <c r="F80" s="80" t="s">
        <v>445</v>
      </c>
      <c r="G80" s="93" t="s">
        <v>334</v>
      </c>
      <c r="H80" s="80" t="s">
        <v>432</v>
      </c>
      <c r="I80" s="80" t="s">
        <v>166</v>
      </c>
      <c r="J80" s="80"/>
      <c r="K80" s="87">
        <v>0.25</v>
      </c>
      <c r="L80" s="93" t="s">
        <v>170</v>
      </c>
      <c r="M80" s="94">
        <v>5.2999999999999999E-2</v>
      </c>
      <c r="N80" s="94">
        <v>-7.7999999999999988E-3</v>
      </c>
      <c r="O80" s="87">
        <v>1763.6</v>
      </c>
      <c r="P80" s="89">
        <v>119.45</v>
      </c>
      <c r="Q80" s="80"/>
      <c r="R80" s="87">
        <v>2.10663</v>
      </c>
      <c r="S80" s="88">
        <v>3.8545818307855272E-6</v>
      </c>
      <c r="T80" s="88">
        <v>8.9498623868432096E-5</v>
      </c>
      <c r="U80" s="88">
        <f>R80/'סכום נכסי הקרן'!$C$42</f>
        <v>1.6767214554897771E-5</v>
      </c>
    </row>
    <row r="81" spans="2:21" s="140" customFormat="1">
      <c r="B81" s="86" t="s">
        <v>456</v>
      </c>
      <c r="C81" s="80" t="s">
        <v>457</v>
      </c>
      <c r="D81" s="93" t="s">
        <v>126</v>
      </c>
      <c r="E81" s="93" t="s">
        <v>290</v>
      </c>
      <c r="F81" s="80" t="s">
        <v>386</v>
      </c>
      <c r="G81" s="93" t="s">
        <v>387</v>
      </c>
      <c r="H81" s="80" t="s">
        <v>432</v>
      </c>
      <c r="I81" s="80" t="s">
        <v>294</v>
      </c>
      <c r="J81" s="80"/>
      <c r="K81" s="87">
        <v>4.7299999999999995</v>
      </c>
      <c r="L81" s="93" t="s">
        <v>170</v>
      </c>
      <c r="M81" s="94">
        <v>3.85E-2</v>
      </c>
      <c r="N81" s="94">
        <v>6.1999999999999989E-3</v>
      </c>
      <c r="O81" s="87">
        <v>62344</v>
      </c>
      <c r="P81" s="89">
        <v>120.06</v>
      </c>
      <c r="Q81" s="80"/>
      <c r="R81" s="87">
        <v>74.850210000000004</v>
      </c>
      <c r="S81" s="88">
        <v>2.602580338345463E-4</v>
      </c>
      <c r="T81" s="88">
        <v>3.1799560393914236E-3</v>
      </c>
      <c r="U81" s="88">
        <f>R81/'סכום נכסי הקרן'!$C$42</f>
        <v>5.9575223487235774E-4</v>
      </c>
    </row>
    <row r="82" spans="2:21" s="140" customFormat="1">
      <c r="B82" s="86" t="s">
        <v>458</v>
      </c>
      <c r="C82" s="80" t="s">
        <v>459</v>
      </c>
      <c r="D82" s="93" t="s">
        <v>126</v>
      </c>
      <c r="E82" s="93" t="s">
        <v>290</v>
      </c>
      <c r="F82" s="80" t="s">
        <v>386</v>
      </c>
      <c r="G82" s="93" t="s">
        <v>387</v>
      </c>
      <c r="H82" s="80" t="s">
        <v>432</v>
      </c>
      <c r="I82" s="80" t="s">
        <v>294</v>
      </c>
      <c r="J82" s="80"/>
      <c r="K82" s="87">
        <v>2.9899999999999998</v>
      </c>
      <c r="L82" s="93" t="s">
        <v>170</v>
      </c>
      <c r="M82" s="94">
        <v>3.9E-2</v>
      </c>
      <c r="N82" s="94">
        <v>3.4999999999999996E-3</v>
      </c>
      <c r="O82" s="87">
        <v>61004</v>
      </c>
      <c r="P82" s="89">
        <v>120.36</v>
      </c>
      <c r="Q82" s="80"/>
      <c r="R82" s="87">
        <v>73.424410000000009</v>
      </c>
      <c r="S82" s="88">
        <v>1.5287977796294788E-4</v>
      </c>
      <c r="T82" s="88">
        <v>3.1193819765936806E-3</v>
      </c>
      <c r="U82" s="88">
        <f>R82/'סכום נכסי הקרן'!$C$42</f>
        <v>5.8440392287054761E-4</v>
      </c>
    </row>
    <row r="83" spans="2:21" s="140" customFormat="1">
      <c r="B83" s="86" t="s">
        <v>460</v>
      </c>
      <c r="C83" s="80" t="s">
        <v>461</v>
      </c>
      <c r="D83" s="93" t="s">
        <v>126</v>
      </c>
      <c r="E83" s="93" t="s">
        <v>290</v>
      </c>
      <c r="F83" s="80" t="s">
        <v>386</v>
      </c>
      <c r="G83" s="93" t="s">
        <v>387</v>
      </c>
      <c r="H83" s="80" t="s">
        <v>432</v>
      </c>
      <c r="I83" s="80" t="s">
        <v>294</v>
      </c>
      <c r="J83" s="80"/>
      <c r="K83" s="87">
        <v>5.5600000000000005</v>
      </c>
      <c r="L83" s="93" t="s">
        <v>170</v>
      </c>
      <c r="M83" s="94">
        <v>3.85E-2</v>
      </c>
      <c r="N83" s="94">
        <v>8.3999999999999995E-3</v>
      </c>
      <c r="O83" s="87">
        <v>44038</v>
      </c>
      <c r="P83" s="89">
        <v>121.79</v>
      </c>
      <c r="Q83" s="80"/>
      <c r="R83" s="87">
        <v>53.633879999999998</v>
      </c>
      <c r="S83" s="88">
        <v>1.76152E-4</v>
      </c>
      <c r="T83" s="88">
        <v>2.2785958866647785E-3</v>
      </c>
      <c r="U83" s="88">
        <f>R83/'סכום נכסי הקרן'!$C$42</f>
        <v>4.2688596164093388E-4</v>
      </c>
    </row>
    <row r="84" spans="2:21" s="140" customFormat="1">
      <c r="B84" s="86" t="s">
        <v>462</v>
      </c>
      <c r="C84" s="80" t="s">
        <v>463</v>
      </c>
      <c r="D84" s="93" t="s">
        <v>126</v>
      </c>
      <c r="E84" s="93" t="s">
        <v>290</v>
      </c>
      <c r="F84" s="80" t="s">
        <v>464</v>
      </c>
      <c r="G84" s="93" t="s">
        <v>387</v>
      </c>
      <c r="H84" s="80" t="s">
        <v>432</v>
      </c>
      <c r="I84" s="80" t="s">
        <v>166</v>
      </c>
      <c r="J84" s="80"/>
      <c r="K84" s="87">
        <v>3.169999999999999</v>
      </c>
      <c r="L84" s="93" t="s">
        <v>170</v>
      </c>
      <c r="M84" s="94">
        <v>3.7499999999999999E-2</v>
      </c>
      <c r="N84" s="94">
        <v>3.0000000000000001E-3</v>
      </c>
      <c r="O84" s="87">
        <v>390597</v>
      </c>
      <c r="P84" s="89">
        <v>119.13</v>
      </c>
      <c r="Q84" s="80"/>
      <c r="R84" s="87">
        <v>465.31819999999999</v>
      </c>
      <c r="S84" s="88">
        <v>5.0419045053757845E-4</v>
      </c>
      <c r="T84" s="88">
        <v>1.9768700987328511E-2</v>
      </c>
      <c r="U84" s="88">
        <f>R84/'סכום נכסי הקרן'!$C$42</f>
        <v>3.7035882407916113E-3</v>
      </c>
    </row>
    <row r="85" spans="2:21" s="140" customFormat="1">
      <c r="B85" s="86" t="s">
        <v>465</v>
      </c>
      <c r="C85" s="80" t="s">
        <v>466</v>
      </c>
      <c r="D85" s="93" t="s">
        <v>126</v>
      </c>
      <c r="E85" s="93" t="s">
        <v>290</v>
      </c>
      <c r="F85" s="80" t="s">
        <v>464</v>
      </c>
      <c r="G85" s="93" t="s">
        <v>387</v>
      </c>
      <c r="H85" s="80" t="s">
        <v>432</v>
      </c>
      <c r="I85" s="80" t="s">
        <v>166</v>
      </c>
      <c r="J85" s="80"/>
      <c r="K85" s="87">
        <v>6.7700000000000005</v>
      </c>
      <c r="L85" s="93" t="s">
        <v>170</v>
      </c>
      <c r="M85" s="94">
        <v>2.4799999999999999E-2</v>
      </c>
      <c r="N85" s="94">
        <v>1.0500000000000001E-2</v>
      </c>
      <c r="O85" s="87">
        <v>57411</v>
      </c>
      <c r="P85" s="89">
        <v>109.36</v>
      </c>
      <c r="Q85" s="80"/>
      <c r="R85" s="87">
        <v>62.784669999999998</v>
      </c>
      <c r="S85" s="88">
        <v>1.3556757813774486E-4</v>
      </c>
      <c r="T85" s="88">
        <v>2.6673604596125717E-3</v>
      </c>
      <c r="U85" s="88">
        <f>R85/'סכום נכסי הקרן'!$C$42</f>
        <v>4.9971947264040363E-4</v>
      </c>
    </row>
    <row r="86" spans="2:21" s="140" customFormat="1">
      <c r="B86" s="86" t="s">
        <v>467</v>
      </c>
      <c r="C86" s="80" t="s">
        <v>468</v>
      </c>
      <c r="D86" s="93" t="s">
        <v>126</v>
      </c>
      <c r="E86" s="93" t="s">
        <v>290</v>
      </c>
      <c r="F86" s="80" t="s">
        <v>297</v>
      </c>
      <c r="G86" s="93" t="s">
        <v>298</v>
      </c>
      <c r="H86" s="80" t="s">
        <v>432</v>
      </c>
      <c r="I86" s="80" t="s">
        <v>166</v>
      </c>
      <c r="J86" s="80"/>
      <c r="K86" s="87">
        <v>4.6199999999999992</v>
      </c>
      <c r="L86" s="93" t="s">
        <v>170</v>
      </c>
      <c r="M86" s="94">
        <v>1.06E-2</v>
      </c>
      <c r="N86" s="94">
        <v>9.7999999999999979E-3</v>
      </c>
      <c r="O86" s="87">
        <f>100000/50000</f>
        <v>2</v>
      </c>
      <c r="P86" s="89">
        <v>5018000</v>
      </c>
      <c r="Q86" s="80"/>
      <c r="R86" s="87">
        <v>100.35999000000001</v>
      </c>
      <c r="S86" s="88">
        <f>736.431254142426%/50000</f>
        <v>1.4728625082848521E-4</v>
      </c>
      <c r="T86" s="88">
        <v>4.2637202529393426E-3</v>
      </c>
      <c r="U86" s="88">
        <f>R86/'סכום נכסי הקרן'!$C$42</f>
        <v>7.9879119022201108E-4</v>
      </c>
    </row>
    <row r="87" spans="2:21" s="140" customFormat="1">
      <c r="B87" s="86" t="s">
        <v>469</v>
      </c>
      <c r="C87" s="80" t="s">
        <v>470</v>
      </c>
      <c r="D87" s="93" t="s">
        <v>126</v>
      </c>
      <c r="E87" s="93" t="s">
        <v>290</v>
      </c>
      <c r="F87" s="80" t="s">
        <v>401</v>
      </c>
      <c r="G87" s="93" t="s">
        <v>334</v>
      </c>
      <c r="H87" s="80" t="s">
        <v>432</v>
      </c>
      <c r="I87" s="80" t="s">
        <v>294</v>
      </c>
      <c r="J87" s="80"/>
      <c r="K87" s="87">
        <v>2.9200000000000004</v>
      </c>
      <c r="L87" s="93" t="s">
        <v>170</v>
      </c>
      <c r="M87" s="94">
        <v>4.9000000000000002E-2</v>
      </c>
      <c r="N87" s="94">
        <v>6.4000000000000003E-3</v>
      </c>
      <c r="O87" s="87">
        <v>55727.77</v>
      </c>
      <c r="P87" s="89">
        <v>114.65</v>
      </c>
      <c r="Q87" s="87">
        <v>1.3905399999999999</v>
      </c>
      <c r="R87" s="87">
        <v>65.282430000000005</v>
      </c>
      <c r="S87" s="88">
        <v>6.9832903775286141E-5</v>
      </c>
      <c r="T87" s="88">
        <v>2.7734759534361743E-3</v>
      </c>
      <c r="U87" s="88">
        <f>R87/'סכום נכסי הקרן'!$C$42</f>
        <v>5.1959979231051259E-4</v>
      </c>
    </row>
    <row r="88" spans="2:21" s="140" customFormat="1">
      <c r="B88" s="86" t="s">
        <v>471</v>
      </c>
      <c r="C88" s="80" t="s">
        <v>472</v>
      </c>
      <c r="D88" s="93" t="s">
        <v>126</v>
      </c>
      <c r="E88" s="93" t="s">
        <v>290</v>
      </c>
      <c r="F88" s="80" t="s">
        <v>401</v>
      </c>
      <c r="G88" s="93" t="s">
        <v>334</v>
      </c>
      <c r="H88" s="80" t="s">
        <v>432</v>
      </c>
      <c r="I88" s="80" t="s">
        <v>294</v>
      </c>
      <c r="J88" s="80"/>
      <c r="K88" s="87">
        <v>6.2399999999999984</v>
      </c>
      <c r="L88" s="93" t="s">
        <v>170</v>
      </c>
      <c r="M88" s="94">
        <v>2.3E-2</v>
      </c>
      <c r="N88" s="94">
        <v>1.8699999999999998E-2</v>
      </c>
      <c r="O88" s="87">
        <v>14841.03</v>
      </c>
      <c r="P88" s="89">
        <v>103.67</v>
      </c>
      <c r="Q88" s="80"/>
      <c r="R88" s="87">
        <v>15.3857</v>
      </c>
      <c r="S88" s="88">
        <v>1.0412017291038907E-5</v>
      </c>
      <c r="T88" s="88">
        <v>6.5365013184685286E-4</v>
      </c>
      <c r="U88" s="88">
        <f>R88/'סכום נכסי הקרן'!$C$42</f>
        <v>1.2245877680337348E-4</v>
      </c>
    </row>
    <row r="89" spans="2:21" s="140" customFormat="1">
      <c r="B89" s="86" t="s">
        <v>473</v>
      </c>
      <c r="C89" s="80" t="s">
        <v>474</v>
      </c>
      <c r="D89" s="93" t="s">
        <v>126</v>
      </c>
      <c r="E89" s="93" t="s">
        <v>290</v>
      </c>
      <c r="F89" s="80" t="s">
        <v>401</v>
      </c>
      <c r="G89" s="93" t="s">
        <v>334</v>
      </c>
      <c r="H89" s="80" t="s">
        <v>432</v>
      </c>
      <c r="I89" s="80" t="s">
        <v>294</v>
      </c>
      <c r="J89" s="80"/>
      <c r="K89" s="87">
        <v>0.16999999999999998</v>
      </c>
      <c r="L89" s="93" t="s">
        <v>170</v>
      </c>
      <c r="M89" s="94">
        <v>5.5E-2</v>
      </c>
      <c r="N89" s="94">
        <v>-6.1999999999999998E-3</v>
      </c>
      <c r="O89" s="87">
        <v>111.5</v>
      </c>
      <c r="P89" s="89">
        <v>122.46</v>
      </c>
      <c r="Q89" s="80"/>
      <c r="R89" s="87">
        <v>0.13655</v>
      </c>
      <c r="S89" s="88">
        <v>7.453293252663967E-6</v>
      </c>
      <c r="T89" s="88">
        <v>5.8012261712946283E-6</v>
      </c>
      <c r="U89" s="88">
        <f>R89/'סכום נכסי הקרן'!$C$42</f>
        <v>1.0868368662134741E-6</v>
      </c>
    </row>
    <row r="90" spans="2:21" s="140" customFormat="1">
      <c r="B90" s="86" t="s">
        <v>475</v>
      </c>
      <c r="C90" s="80" t="s">
        <v>476</v>
      </c>
      <c r="D90" s="93" t="s">
        <v>126</v>
      </c>
      <c r="E90" s="93" t="s">
        <v>290</v>
      </c>
      <c r="F90" s="80" t="s">
        <v>401</v>
      </c>
      <c r="G90" s="93" t="s">
        <v>334</v>
      </c>
      <c r="H90" s="80" t="s">
        <v>432</v>
      </c>
      <c r="I90" s="80" t="s">
        <v>294</v>
      </c>
      <c r="J90" s="80"/>
      <c r="K90" s="87">
        <v>2.54</v>
      </c>
      <c r="L90" s="93" t="s">
        <v>170</v>
      </c>
      <c r="M90" s="94">
        <v>5.8499999999999996E-2</v>
      </c>
      <c r="N90" s="94">
        <v>5.5000000000000005E-3</v>
      </c>
      <c r="O90" s="87">
        <v>43484.14</v>
      </c>
      <c r="P90" s="89">
        <v>124.1</v>
      </c>
      <c r="Q90" s="80"/>
      <c r="R90" s="87">
        <v>53.963830000000002</v>
      </c>
      <c r="S90" s="88">
        <v>3.3568645403897292E-5</v>
      </c>
      <c r="T90" s="88">
        <v>2.2926135693833337E-3</v>
      </c>
      <c r="U90" s="88">
        <f>R90/'סכום נכסי הקרן'!$C$42</f>
        <v>4.2951211926822892E-4</v>
      </c>
    </row>
    <row r="91" spans="2:21" s="140" customFormat="1">
      <c r="B91" s="86" t="s">
        <v>477</v>
      </c>
      <c r="C91" s="80" t="s">
        <v>478</v>
      </c>
      <c r="D91" s="93" t="s">
        <v>126</v>
      </c>
      <c r="E91" s="93" t="s">
        <v>290</v>
      </c>
      <c r="F91" s="80" t="s">
        <v>401</v>
      </c>
      <c r="G91" s="93" t="s">
        <v>334</v>
      </c>
      <c r="H91" s="80" t="s">
        <v>432</v>
      </c>
      <c r="I91" s="80" t="s">
        <v>294</v>
      </c>
      <c r="J91" s="80"/>
      <c r="K91" s="87">
        <v>7.7300000000000013</v>
      </c>
      <c r="L91" s="93" t="s">
        <v>170</v>
      </c>
      <c r="M91" s="94">
        <v>2.2499999999999999E-2</v>
      </c>
      <c r="N91" s="94">
        <v>2.3199999999999998E-2</v>
      </c>
      <c r="O91" s="87">
        <v>49000</v>
      </c>
      <c r="P91" s="89">
        <v>99.77</v>
      </c>
      <c r="Q91" s="80"/>
      <c r="R91" s="87">
        <v>48.887300000000003</v>
      </c>
      <c r="S91" s="88">
        <v>2.6059255556205559E-4</v>
      </c>
      <c r="T91" s="88">
        <v>2.0769409315557078E-3</v>
      </c>
      <c r="U91" s="88">
        <f>R91/'סכום נכסי הקרן'!$C$42</f>
        <v>3.8910670032689837E-4</v>
      </c>
    </row>
    <row r="92" spans="2:21" s="140" customFormat="1">
      <c r="B92" s="86" t="s">
        <v>479</v>
      </c>
      <c r="C92" s="80" t="s">
        <v>480</v>
      </c>
      <c r="D92" s="93" t="s">
        <v>126</v>
      </c>
      <c r="E92" s="93" t="s">
        <v>290</v>
      </c>
      <c r="F92" s="80" t="s">
        <v>481</v>
      </c>
      <c r="G92" s="93" t="s">
        <v>387</v>
      </c>
      <c r="H92" s="80" t="s">
        <v>432</v>
      </c>
      <c r="I92" s="80" t="s">
        <v>166</v>
      </c>
      <c r="J92" s="80"/>
      <c r="K92" s="87">
        <v>2.1800000000000002</v>
      </c>
      <c r="L92" s="93" t="s">
        <v>170</v>
      </c>
      <c r="M92" s="94">
        <v>4.0500000000000001E-2</v>
      </c>
      <c r="N92" s="94">
        <v>-1E-4</v>
      </c>
      <c r="O92" s="87">
        <v>19431.82</v>
      </c>
      <c r="P92" s="89">
        <v>133.55000000000001</v>
      </c>
      <c r="Q92" s="80"/>
      <c r="R92" s="87">
        <v>25.9512</v>
      </c>
      <c r="S92" s="88">
        <v>1.068748817501419E-4</v>
      </c>
      <c r="T92" s="88">
        <v>1.1025176171109569E-3</v>
      </c>
      <c r="U92" s="88">
        <f>R92/'סכום נכסי הקרן'!$C$42</f>
        <v>2.0655233161830179E-4</v>
      </c>
    </row>
    <row r="93" spans="2:21" s="140" customFormat="1">
      <c r="B93" s="86" t="s">
        <v>482</v>
      </c>
      <c r="C93" s="80" t="s">
        <v>483</v>
      </c>
      <c r="D93" s="93" t="s">
        <v>126</v>
      </c>
      <c r="E93" s="93" t="s">
        <v>290</v>
      </c>
      <c r="F93" s="80" t="s">
        <v>484</v>
      </c>
      <c r="G93" s="93" t="s">
        <v>334</v>
      </c>
      <c r="H93" s="80" t="s">
        <v>432</v>
      </c>
      <c r="I93" s="80" t="s">
        <v>166</v>
      </c>
      <c r="J93" s="80"/>
      <c r="K93" s="87">
        <v>6.32</v>
      </c>
      <c r="L93" s="93" t="s">
        <v>170</v>
      </c>
      <c r="M93" s="94">
        <v>1.9599999999999999E-2</v>
      </c>
      <c r="N93" s="94">
        <v>1.46E-2</v>
      </c>
      <c r="O93" s="87">
        <v>59777</v>
      </c>
      <c r="P93" s="89">
        <v>103.5</v>
      </c>
      <c r="Q93" s="80"/>
      <c r="R93" s="87">
        <v>61.869190000000003</v>
      </c>
      <c r="S93" s="88">
        <v>7.8886871235595634E-5</v>
      </c>
      <c r="T93" s="88">
        <v>2.6284669661281574E-3</v>
      </c>
      <c r="U93" s="88">
        <f>R93/'סכום נכסי הקרן'!$C$42</f>
        <v>4.9243292987745152E-4</v>
      </c>
    </row>
    <row r="94" spans="2:21" s="140" customFormat="1">
      <c r="B94" s="86" t="s">
        <v>485</v>
      </c>
      <c r="C94" s="80" t="s">
        <v>486</v>
      </c>
      <c r="D94" s="93" t="s">
        <v>126</v>
      </c>
      <c r="E94" s="93" t="s">
        <v>290</v>
      </c>
      <c r="F94" s="80" t="s">
        <v>484</v>
      </c>
      <c r="G94" s="93" t="s">
        <v>334</v>
      </c>
      <c r="H94" s="80" t="s">
        <v>432</v>
      </c>
      <c r="I94" s="80" t="s">
        <v>166</v>
      </c>
      <c r="J94" s="80"/>
      <c r="K94" s="87">
        <v>4.47</v>
      </c>
      <c r="L94" s="93" t="s">
        <v>170</v>
      </c>
      <c r="M94" s="94">
        <v>2.75E-2</v>
      </c>
      <c r="N94" s="94">
        <v>7.5999999999999991E-3</v>
      </c>
      <c r="O94" s="87">
        <v>27108.7</v>
      </c>
      <c r="P94" s="89">
        <v>108.23</v>
      </c>
      <c r="Q94" s="80"/>
      <c r="R94" s="87">
        <v>29.339740000000003</v>
      </c>
      <c r="S94" s="88">
        <v>5.6920961234735536E-5</v>
      </c>
      <c r="T94" s="88">
        <v>1.2464772431122655E-3</v>
      </c>
      <c r="U94" s="88">
        <f>R94/'סכום נכסי הקרן'!$C$42</f>
        <v>2.3352260034506127E-4</v>
      </c>
    </row>
    <row r="95" spans="2:21" s="140" customFormat="1">
      <c r="B95" s="86" t="s">
        <v>487</v>
      </c>
      <c r="C95" s="80" t="s">
        <v>488</v>
      </c>
      <c r="D95" s="93" t="s">
        <v>126</v>
      </c>
      <c r="E95" s="93" t="s">
        <v>290</v>
      </c>
      <c r="F95" s="80" t="s">
        <v>489</v>
      </c>
      <c r="G95" s="93" t="s">
        <v>490</v>
      </c>
      <c r="H95" s="80" t="s">
        <v>432</v>
      </c>
      <c r="I95" s="80" t="s">
        <v>294</v>
      </c>
      <c r="J95" s="80"/>
      <c r="K95" s="87">
        <v>5.4</v>
      </c>
      <c r="L95" s="93" t="s">
        <v>170</v>
      </c>
      <c r="M95" s="94">
        <v>1.9400000000000001E-2</v>
      </c>
      <c r="N95" s="94">
        <v>7.6E-3</v>
      </c>
      <c r="O95" s="87">
        <v>102302.8</v>
      </c>
      <c r="P95" s="89">
        <v>106.71</v>
      </c>
      <c r="Q95" s="80"/>
      <c r="R95" s="87">
        <v>109.16731</v>
      </c>
      <c r="S95" s="88">
        <v>1.5444004812443612E-4</v>
      </c>
      <c r="T95" s="88">
        <v>4.6378927559270139E-3</v>
      </c>
      <c r="U95" s="88">
        <f>R95/'סכום נכסי הקרן'!$C$42</f>
        <v>8.6889093440757853E-4</v>
      </c>
    </row>
    <row r="96" spans="2:21" s="140" customFormat="1">
      <c r="B96" s="86" t="s">
        <v>491</v>
      </c>
      <c r="C96" s="80" t="s">
        <v>492</v>
      </c>
      <c r="D96" s="93" t="s">
        <v>126</v>
      </c>
      <c r="E96" s="93" t="s">
        <v>290</v>
      </c>
      <c r="F96" s="80" t="s">
        <v>420</v>
      </c>
      <c r="G96" s="93" t="s">
        <v>387</v>
      </c>
      <c r="H96" s="80" t="s">
        <v>432</v>
      </c>
      <c r="I96" s="80" t="s">
        <v>166</v>
      </c>
      <c r="J96" s="80"/>
      <c r="K96" s="87">
        <v>1.48</v>
      </c>
      <c r="L96" s="93" t="s">
        <v>170</v>
      </c>
      <c r="M96" s="94">
        <v>3.6000000000000004E-2</v>
      </c>
      <c r="N96" s="94">
        <v>-1.6999999999999999E-3</v>
      </c>
      <c r="O96" s="87">
        <v>56398</v>
      </c>
      <c r="P96" s="89">
        <v>111.3</v>
      </c>
      <c r="Q96" s="87">
        <v>1.0692600000000001</v>
      </c>
      <c r="R96" s="87">
        <v>63.840230000000005</v>
      </c>
      <c r="S96" s="88">
        <v>1.363218857562749E-4</v>
      </c>
      <c r="T96" s="88">
        <v>2.7122051487181876E-3</v>
      </c>
      <c r="U96" s="88">
        <f>R96/'סכום נכסי הקרן'!$C$42</f>
        <v>5.0812094845512578E-4</v>
      </c>
    </row>
    <row r="97" spans="2:21" s="140" customFormat="1">
      <c r="B97" s="86" t="s">
        <v>493</v>
      </c>
      <c r="C97" s="80" t="s">
        <v>494</v>
      </c>
      <c r="D97" s="93" t="s">
        <v>126</v>
      </c>
      <c r="E97" s="93" t="s">
        <v>290</v>
      </c>
      <c r="F97" s="80" t="s">
        <v>420</v>
      </c>
      <c r="G97" s="93" t="s">
        <v>387</v>
      </c>
      <c r="H97" s="80" t="s">
        <v>432</v>
      </c>
      <c r="I97" s="80" t="s">
        <v>166</v>
      </c>
      <c r="J97" s="80"/>
      <c r="K97" s="87">
        <v>7.8299999999999983</v>
      </c>
      <c r="L97" s="93" t="s">
        <v>170</v>
      </c>
      <c r="M97" s="94">
        <v>2.2499999999999999E-2</v>
      </c>
      <c r="N97" s="94">
        <v>1.21E-2</v>
      </c>
      <c r="O97" s="87">
        <v>31081</v>
      </c>
      <c r="P97" s="89">
        <v>109.54</v>
      </c>
      <c r="Q97" s="80"/>
      <c r="R97" s="87">
        <v>34.046120000000002</v>
      </c>
      <c r="S97" s="88">
        <v>7.5971093146937356E-5</v>
      </c>
      <c r="T97" s="88">
        <v>1.4464243308314718E-3</v>
      </c>
      <c r="U97" s="88">
        <f>R97/'סכום נכסי הקרן'!$C$42</f>
        <v>2.7098189943264653E-4</v>
      </c>
    </row>
    <row r="98" spans="2:21" s="140" customFormat="1">
      <c r="B98" s="86" t="s">
        <v>495</v>
      </c>
      <c r="C98" s="80" t="s">
        <v>496</v>
      </c>
      <c r="D98" s="93" t="s">
        <v>126</v>
      </c>
      <c r="E98" s="93" t="s">
        <v>290</v>
      </c>
      <c r="F98" s="80" t="s">
        <v>497</v>
      </c>
      <c r="G98" s="93" t="s">
        <v>298</v>
      </c>
      <c r="H98" s="80" t="s">
        <v>498</v>
      </c>
      <c r="I98" s="80" t="s">
        <v>166</v>
      </c>
      <c r="J98" s="80"/>
      <c r="K98" s="87">
        <v>2.17</v>
      </c>
      <c r="L98" s="93" t="s">
        <v>170</v>
      </c>
      <c r="M98" s="94">
        <v>4.1500000000000002E-2</v>
      </c>
      <c r="N98" s="94">
        <v>8.9999999999999998E-4</v>
      </c>
      <c r="O98" s="87">
        <v>2500</v>
      </c>
      <c r="P98" s="89">
        <v>114.97</v>
      </c>
      <c r="Q98" s="80"/>
      <c r="R98" s="87">
        <v>2.87425</v>
      </c>
      <c r="S98" s="88">
        <v>8.3085461705910695E-6</v>
      </c>
      <c r="T98" s="88">
        <v>1.2211039416216467E-4</v>
      </c>
      <c r="U98" s="88">
        <f>R98/'סכום נכסי הקרן'!$C$42</f>
        <v>2.2876901228224663E-5</v>
      </c>
    </row>
    <row r="99" spans="2:21" s="140" customFormat="1">
      <c r="B99" s="86" t="s">
        <v>499</v>
      </c>
      <c r="C99" s="80" t="s">
        <v>500</v>
      </c>
      <c r="D99" s="93" t="s">
        <v>126</v>
      </c>
      <c r="E99" s="93" t="s">
        <v>290</v>
      </c>
      <c r="F99" s="80" t="s">
        <v>501</v>
      </c>
      <c r="G99" s="93" t="s">
        <v>334</v>
      </c>
      <c r="H99" s="80" t="s">
        <v>498</v>
      </c>
      <c r="I99" s="80" t="s">
        <v>166</v>
      </c>
      <c r="J99" s="80"/>
      <c r="K99" s="87">
        <v>3.27</v>
      </c>
      <c r="L99" s="93" t="s">
        <v>170</v>
      </c>
      <c r="M99" s="94">
        <v>2.8500000000000001E-2</v>
      </c>
      <c r="N99" s="94">
        <v>6.4000000000000003E-3</v>
      </c>
      <c r="O99" s="87">
        <v>1830.8</v>
      </c>
      <c r="P99" s="89">
        <v>107.66</v>
      </c>
      <c r="Q99" s="80"/>
      <c r="R99" s="87">
        <v>1.9710399999999999</v>
      </c>
      <c r="S99" s="88">
        <v>3.741980931083464E-6</v>
      </c>
      <c r="T99" s="88">
        <v>8.3738182590029756E-5</v>
      </c>
      <c r="U99" s="88">
        <f>R99/'סכום נכסי הקרן'!$C$42</f>
        <v>1.5688018577674155E-5</v>
      </c>
    </row>
    <row r="100" spans="2:21" s="140" customFormat="1">
      <c r="B100" s="86" t="s">
        <v>502</v>
      </c>
      <c r="C100" s="80" t="s">
        <v>503</v>
      </c>
      <c r="D100" s="93" t="s">
        <v>126</v>
      </c>
      <c r="E100" s="93" t="s">
        <v>290</v>
      </c>
      <c r="F100" s="80" t="s">
        <v>501</v>
      </c>
      <c r="G100" s="93" t="s">
        <v>334</v>
      </c>
      <c r="H100" s="80" t="s">
        <v>498</v>
      </c>
      <c r="I100" s="80" t="s">
        <v>166</v>
      </c>
      <c r="J100" s="80"/>
      <c r="K100" s="87">
        <v>0.98999999999999988</v>
      </c>
      <c r="L100" s="93" t="s">
        <v>170</v>
      </c>
      <c r="M100" s="94">
        <v>4.8499999999999995E-2</v>
      </c>
      <c r="N100" s="94">
        <v>9.9999999999999991E-5</v>
      </c>
      <c r="O100" s="87">
        <v>1138.33</v>
      </c>
      <c r="P100" s="89">
        <v>125.7</v>
      </c>
      <c r="Q100" s="80"/>
      <c r="R100" s="87">
        <v>1.4308800000000002</v>
      </c>
      <c r="S100" s="88">
        <v>9.0897227171033995E-6</v>
      </c>
      <c r="T100" s="88">
        <v>6.0789882855965279E-5</v>
      </c>
      <c r="U100" s="88">
        <f>R100/'סכום נכסי הקרן'!$C$42</f>
        <v>1.1388745039381441E-5</v>
      </c>
    </row>
    <row r="101" spans="2:21" s="140" customFormat="1">
      <c r="B101" s="86" t="s">
        <v>504</v>
      </c>
      <c r="C101" s="80" t="s">
        <v>505</v>
      </c>
      <c r="D101" s="93" t="s">
        <v>126</v>
      </c>
      <c r="E101" s="93" t="s">
        <v>290</v>
      </c>
      <c r="F101" s="80" t="s">
        <v>501</v>
      </c>
      <c r="G101" s="93" t="s">
        <v>334</v>
      </c>
      <c r="H101" s="80" t="s">
        <v>498</v>
      </c>
      <c r="I101" s="80" t="s">
        <v>166</v>
      </c>
      <c r="J101" s="80"/>
      <c r="K101" s="87">
        <v>1.6800000000000002</v>
      </c>
      <c r="L101" s="93" t="s">
        <v>170</v>
      </c>
      <c r="M101" s="94">
        <v>3.7699999999999997E-2</v>
      </c>
      <c r="N101" s="94">
        <v>2.9999999999999997E-4</v>
      </c>
      <c r="O101" s="87">
        <v>10726.68</v>
      </c>
      <c r="P101" s="89">
        <v>115.58</v>
      </c>
      <c r="Q101" s="80"/>
      <c r="R101" s="87">
        <v>12.39789</v>
      </c>
      <c r="S101" s="88">
        <v>2.957337513999835E-5</v>
      </c>
      <c r="T101" s="88">
        <v>5.2671522472963722E-4</v>
      </c>
      <c r="U101" s="88">
        <f>R101/'סכום נכסי הקרן'!$C$42</f>
        <v>9.8678022081723676E-5</v>
      </c>
    </row>
    <row r="102" spans="2:21" s="140" customFormat="1">
      <c r="B102" s="86" t="s">
        <v>506</v>
      </c>
      <c r="C102" s="80" t="s">
        <v>507</v>
      </c>
      <c r="D102" s="93" t="s">
        <v>126</v>
      </c>
      <c r="E102" s="93" t="s">
        <v>290</v>
      </c>
      <c r="F102" s="80" t="s">
        <v>501</v>
      </c>
      <c r="G102" s="93" t="s">
        <v>334</v>
      </c>
      <c r="H102" s="80" t="s">
        <v>498</v>
      </c>
      <c r="I102" s="80" t="s">
        <v>166</v>
      </c>
      <c r="J102" s="80"/>
      <c r="K102" s="87">
        <v>5.120000000000001</v>
      </c>
      <c r="L102" s="93" t="s">
        <v>170</v>
      </c>
      <c r="M102" s="94">
        <v>2.5000000000000001E-2</v>
      </c>
      <c r="N102" s="94">
        <v>1.1900000000000001E-2</v>
      </c>
      <c r="O102" s="87">
        <v>136691.72</v>
      </c>
      <c r="P102" s="89">
        <v>106.79</v>
      </c>
      <c r="Q102" s="80"/>
      <c r="R102" s="87">
        <v>145.97307999999998</v>
      </c>
      <c r="S102" s="88">
        <v>2.8272595579359694E-4</v>
      </c>
      <c r="T102" s="88">
        <v>6.201558784331632E-3</v>
      </c>
      <c r="U102" s="88">
        <f>R102/'סכום נכסי הקרן'!$C$42</f>
        <v>1.1618376039452855E-3</v>
      </c>
    </row>
    <row r="103" spans="2:21" s="140" customFormat="1">
      <c r="B103" s="86" t="s">
        <v>508</v>
      </c>
      <c r="C103" s="80" t="s">
        <v>509</v>
      </c>
      <c r="D103" s="93" t="s">
        <v>126</v>
      </c>
      <c r="E103" s="93" t="s">
        <v>290</v>
      </c>
      <c r="F103" s="80" t="s">
        <v>501</v>
      </c>
      <c r="G103" s="93" t="s">
        <v>334</v>
      </c>
      <c r="H103" s="80" t="s">
        <v>498</v>
      </c>
      <c r="I103" s="80" t="s">
        <v>166</v>
      </c>
      <c r="J103" s="80"/>
      <c r="K103" s="87">
        <v>5.85</v>
      </c>
      <c r="L103" s="93" t="s">
        <v>170</v>
      </c>
      <c r="M103" s="94">
        <v>1.34E-2</v>
      </c>
      <c r="N103" s="94">
        <v>1.21E-2</v>
      </c>
      <c r="O103" s="87">
        <v>146698.04999999999</v>
      </c>
      <c r="P103" s="89">
        <v>101.21</v>
      </c>
      <c r="Q103" s="80"/>
      <c r="R103" s="87">
        <v>148.47310000000002</v>
      </c>
      <c r="S103" s="88">
        <v>4.0593315019518667E-4</v>
      </c>
      <c r="T103" s="88">
        <v>6.3077702925905862E-3</v>
      </c>
      <c r="U103" s="88">
        <f>R103/'סכום נכסי הקרן'!$C$42</f>
        <v>1.1817359115415581E-3</v>
      </c>
    </row>
    <row r="104" spans="2:21" s="140" customFormat="1">
      <c r="B104" s="86" t="s">
        <v>510</v>
      </c>
      <c r="C104" s="80" t="s">
        <v>511</v>
      </c>
      <c r="D104" s="93" t="s">
        <v>126</v>
      </c>
      <c r="E104" s="93" t="s">
        <v>290</v>
      </c>
      <c r="F104" s="80" t="s">
        <v>501</v>
      </c>
      <c r="G104" s="93" t="s">
        <v>334</v>
      </c>
      <c r="H104" s="80" t="s">
        <v>498</v>
      </c>
      <c r="I104" s="80" t="s">
        <v>166</v>
      </c>
      <c r="J104" s="80"/>
      <c r="K104" s="87">
        <v>6.1199999999999992</v>
      </c>
      <c r="L104" s="93" t="s">
        <v>170</v>
      </c>
      <c r="M104" s="94">
        <v>1.95E-2</v>
      </c>
      <c r="N104" s="94">
        <v>1.6799999999999995E-2</v>
      </c>
      <c r="O104" s="87">
        <v>18530</v>
      </c>
      <c r="P104" s="89">
        <v>101.94</v>
      </c>
      <c r="Q104" s="80"/>
      <c r="R104" s="87">
        <v>18.889490000000002</v>
      </c>
      <c r="S104" s="88">
        <v>2.8448737769575971E-5</v>
      </c>
      <c r="T104" s="88">
        <v>8.0250606920840846E-4</v>
      </c>
      <c r="U104" s="88">
        <f>R104/'סכום נכסי הקרן'!$C$42</f>
        <v>1.5034635017188399E-4</v>
      </c>
    </row>
    <row r="105" spans="2:21" s="140" customFormat="1">
      <c r="B105" s="86" t="s">
        <v>512</v>
      </c>
      <c r="C105" s="80" t="s">
        <v>513</v>
      </c>
      <c r="D105" s="93" t="s">
        <v>126</v>
      </c>
      <c r="E105" s="93" t="s">
        <v>290</v>
      </c>
      <c r="F105" s="80" t="s">
        <v>322</v>
      </c>
      <c r="G105" s="93" t="s">
        <v>298</v>
      </c>
      <c r="H105" s="80" t="s">
        <v>498</v>
      </c>
      <c r="I105" s="80" t="s">
        <v>166</v>
      </c>
      <c r="J105" s="80"/>
      <c r="K105" s="87">
        <v>3.09</v>
      </c>
      <c r="L105" s="93" t="s">
        <v>170</v>
      </c>
      <c r="M105" s="94">
        <v>2.7999999999999997E-2</v>
      </c>
      <c r="N105" s="94">
        <v>8.199999999999999E-3</v>
      </c>
      <c r="O105" s="87">
        <f>200000/50000</f>
        <v>4</v>
      </c>
      <c r="P105" s="89">
        <v>5427449</v>
      </c>
      <c r="Q105" s="80"/>
      <c r="R105" s="87">
        <v>217.09798000000001</v>
      </c>
      <c r="S105" s="88">
        <f>1130.77401481314%/50000</f>
        <v>2.2615480296262798E-4</v>
      </c>
      <c r="T105" s="88">
        <v>9.2232477723266041E-3</v>
      </c>
      <c r="U105" s="88">
        <f>R105/'סכום נכסי הקרן'!$C$42</f>
        <v>1.7279391303147234E-3</v>
      </c>
    </row>
    <row r="106" spans="2:21" s="140" customFormat="1">
      <c r="B106" s="86" t="s">
        <v>514</v>
      </c>
      <c r="C106" s="80" t="s">
        <v>515</v>
      </c>
      <c r="D106" s="93" t="s">
        <v>126</v>
      </c>
      <c r="E106" s="93" t="s">
        <v>290</v>
      </c>
      <c r="F106" s="80" t="s">
        <v>374</v>
      </c>
      <c r="G106" s="93" t="s">
        <v>298</v>
      </c>
      <c r="H106" s="80" t="s">
        <v>498</v>
      </c>
      <c r="I106" s="80" t="s">
        <v>294</v>
      </c>
      <c r="J106" s="80"/>
      <c r="K106" s="87">
        <v>1.9300000000000002</v>
      </c>
      <c r="L106" s="93" t="s">
        <v>170</v>
      </c>
      <c r="M106" s="94">
        <v>6.4000000000000001E-2</v>
      </c>
      <c r="N106" s="94">
        <v>2.2000000000000001E-3</v>
      </c>
      <c r="O106" s="87">
        <v>234971</v>
      </c>
      <c r="P106" s="89">
        <v>127.5</v>
      </c>
      <c r="Q106" s="80"/>
      <c r="R106" s="87">
        <v>299.58803999999998</v>
      </c>
      <c r="S106" s="88">
        <v>1.8767944069416416E-4</v>
      </c>
      <c r="T106" s="88">
        <v>1.272777721167969E-2</v>
      </c>
      <c r="U106" s="88">
        <f>R106/'סכום נכסי הקרן'!$C$42</f>
        <v>2.3844989128424523E-3</v>
      </c>
    </row>
    <row r="107" spans="2:21" s="140" customFormat="1">
      <c r="B107" s="86" t="s">
        <v>516</v>
      </c>
      <c r="C107" s="80" t="s">
        <v>517</v>
      </c>
      <c r="D107" s="93" t="s">
        <v>126</v>
      </c>
      <c r="E107" s="93" t="s">
        <v>290</v>
      </c>
      <c r="F107" s="80" t="s">
        <v>518</v>
      </c>
      <c r="G107" s="93" t="s">
        <v>334</v>
      </c>
      <c r="H107" s="80" t="s">
        <v>498</v>
      </c>
      <c r="I107" s="80" t="s">
        <v>166</v>
      </c>
      <c r="J107" s="80"/>
      <c r="K107" s="87">
        <v>6.3800000000000008</v>
      </c>
      <c r="L107" s="93" t="s">
        <v>170</v>
      </c>
      <c r="M107" s="94">
        <v>1.5800000000000002E-2</v>
      </c>
      <c r="N107" s="94">
        <v>1.14E-2</v>
      </c>
      <c r="O107" s="87">
        <v>79254.7</v>
      </c>
      <c r="P107" s="89">
        <v>103.22</v>
      </c>
      <c r="Q107" s="80"/>
      <c r="R107" s="87">
        <v>81.806699999999992</v>
      </c>
      <c r="S107" s="88">
        <v>1.8573782171163949E-4</v>
      </c>
      <c r="T107" s="88">
        <v>3.4754973930959223E-3</v>
      </c>
      <c r="U107" s="88">
        <f>R107/'סכום נכסי הקרן'!$C$42</f>
        <v>6.5112074304844963E-4</v>
      </c>
    </row>
    <row r="108" spans="2:21" s="140" customFormat="1">
      <c r="B108" s="86" t="s">
        <v>519</v>
      </c>
      <c r="C108" s="80" t="s">
        <v>520</v>
      </c>
      <c r="D108" s="93" t="s">
        <v>126</v>
      </c>
      <c r="E108" s="93" t="s">
        <v>290</v>
      </c>
      <c r="F108" s="80" t="s">
        <v>518</v>
      </c>
      <c r="G108" s="93" t="s">
        <v>334</v>
      </c>
      <c r="H108" s="80" t="s">
        <v>498</v>
      </c>
      <c r="I108" s="80" t="s">
        <v>166</v>
      </c>
      <c r="J108" s="80"/>
      <c r="K108" s="87">
        <v>7.6599999999999993</v>
      </c>
      <c r="L108" s="93" t="s">
        <v>170</v>
      </c>
      <c r="M108" s="94">
        <v>2.4E-2</v>
      </c>
      <c r="N108" s="94">
        <v>1.66E-2</v>
      </c>
      <c r="O108" s="87">
        <v>75071</v>
      </c>
      <c r="P108" s="89">
        <v>105.9</v>
      </c>
      <c r="Q108" s="80"/>
      <c r="R108" s="87">
        <v>79.500190000000003</v>
      </c>
      <c r="S108" s="88">
        <v>1.9229811605173756E-4</v>
      </c>
      <c r="T108" s="88">
        <v>3.3775070146532075E-3</v>
      </c>
      <c r="U108" s="88">
        <f>R108/'סכום נכסי הקרן'!$C$42</f>
        <v>6.3276263173178888E-4</v>
      </c>
    </row>
    <row r="109" spans="2:21" s="140" customFormat="1">
      <c r="B109" s="86" t="s">
        <v>521</v>
      </c>
      <c r="C109" s="80" t="s">
        <v>522</v>
      </c>
      <c r="D109" s="93" t="s">
        <v>126</v>
      </c>
      <c r="E109" s="93" t="s">
        <v>290</v>
      </c>
      <c r="F109" s="80" t="s">
        <v>523</v>
      </c>
      <c r="G109" s="93" t="s">
        <v>334</v>
      </c>
      <c r="H109" s="80" t="s">
        <v>498</v>
      </c>
      <c r="I109" s="80" t="s">
        <v>294</v>
      </c>
      <c r="J109" s="80"/>
      <c r="K109" s="87">
        <v>5.32</v>
      </c>
      <c r="L109" s="93" t="s">
        <v>170</v>
      </c>
      <c r="M109" s="94">
        <v>2.8500000000000001E-2</v>
      </c>
      <c r="N109" s="94">
        <v>1.1199999999999998E-2</v>
      </c>
      <c r="O109" s="87">
        <v>50766</v>
      </c>
      <c r="P109" s="89">
        <v>111.7</v>
      </c>
      <c r="Q109" s="80"/>
      <c r="R109" s="87">
        <v>56.705620000000003</v>
      </c>
      <c r="S109" s="88">
        <v>7.4327964860907759E-5</v>
      </c>
      <c r="T109" s="88">
        <v>2.4090964980116301E-3</v>
      </c>
      <c r="U109" s="88">
        <f>R109/'סכום נכסי הקרן'!$C$42</f>
        <v>4.5133473700104067E-4</v>
      </c>
    </row>
    <row r="110" spans="2:21" s="140" customFormat="1">
      <c r="B110" s="86" t="s">
        <v>524</v>
      </c>
      <c r="C110" s="80" t="s">
        <v>525</v>
      </c>
      <c r="D110" s="93" t="s">
        <v>126</v>
      </c>
      <c r="E110" s="93" t="s">
        <v>290</v>
      </c>
      <c r="F110" s="80" t="s">
        <v>297</v>
      </c>
      <c r="G110" s="93" t="s">
        <v>298</v>
      </c>
      <c r="H110" s="80" t="s">
        <v>498</v>
      </c>
      <c r="I110" s="80" t="s">
        <v>294</v>
      </c>
      <c r="J110" s="80"/>
      <c r="K110" s="87">
        <v>3.51</v>
      </c>
      <c r="L110" s="93" t="s">
        <v>170</v>
      </c>
      <c r="M110" s="94">
        <v>4.4999999999999998E-2</v>
      </c>
      <c r="N110" s="94">
        <v>6.7000000000000002E-3</v>
      </c>
      <c r="O110" s="87">
        <v>80169</v>
      </c>
      <c r="P110" s="89">
        <v>136.01</v>
      </c>
      <c r="Q110" s="87">
        <v>1.0745499999999999</v>
      </c>
      <c r="R110" s="87">
        <v>110.11241</v>
      </c>
      <c r="S110" s="88">
        <v>4.7103254657398128E-5</v>
      </c>
      <c r="T110" s="88">
        <v>4.6780446332942097E-3</v>
      </c>
      <c r="U110" s="88">
        <f>R110/'סכום נכסי הקרן'!$C$42</f>
        <v>8.7641323043290511E-4</v>
      </c>
    </row>
    <row r="111" spans="2:21" s="140" customFormat="1">
      <c r="B111" s="86" t="s">
        <v>526</v>
      </c>
      <c r="C111" s="80" t="s">
        <v>527</v>
      </c>
      <c r="D111" s="93" t="s">
        <v>126</v>
      </c>
      <c r="E111" s="93" t="s">
        <v>290</v>
      </c>
      <c r="F111" s="80" t="s">
        <v>528</v>
      </c>
      <c r="G111" s="93" t="s">
        <v>334</v>
      </c>
      <c r="H111" s="80" t="s">
        <v>498</v>
      </c>
      <c r="I111" s="80" t="s">
        <v>166</v>
      </c>
      <c r="J111" s="80"/>
      <c r="K111" s="87">
        <v>3.0700000000000003</v>
      </c>
      <c r="L111" s="93" t="s">
        <v>170</v>
      </c>
      <c r="M111" s="94">
        <v>4.9500000000000002E-2</v>
      </c>
      <c r="N111" s="94">
        <v>9.6000000000000009E-3</v>
      </c>
      <c r="O111" s="87">
        <v>14341.03</v>
      </c>
      <c r="P111" s="89">
        <v>114.6</v>
      </c>
      <c r="Q111" s="80"/>
      <c r="R111" s="87">
        <v>16.434819999999998</v>
      </c>
      <c r="S111" s="88">
        <v>1.9327787324346601E-5</v>
      </c>
      <c r="T111" s="88">
        <v>6.9822122229598225E-4</v>
      </c>
      <c r="U111" s="88">
        <f>R111/'סכום נכסי הקרן'!$C$42</f>
        <v>1.3080899498778856E-4</v>
      </c>
    </row>
    <row r="112" spans="2:21" s="140" customFormat="1">
      <c r="B112" s="86" t="s">
        <v>529</v>
      </c>
      <c r="C112" s="80" t="s">
        <v>530</v>
      </c>
      <c r="D112" s="93" t="s">
        <v>126</v>
      </c>
      <c r="E112" s="93" t="s">
        <v>290</v>
      </c>
      <c r="F112" s="80" t="s">
        <v>531</v>
      </c>
      <c r="G112" s="93" t="s">
        <v>363</v>
      </c>
      <c r="H112" s="80" t="s">
        <v>498</v>
      </c>
      <c r="I112" s="80" t="s">
        <v>294</v>
      </c>
      <c r="J112" s="80"/>
      <c r="K112" s="87">
        <v>1.24</v>
      </c>
      <c r="L112" s="93" t="s">
        <v>170</v>
      </c>
      <c r="M112" s="94">
        <v>4.5999999999999999E-2</v>
      </c>
      <c r="N112" s="94">
        <v>-3.0000000000000003E-4</v>
      </c>
      <c r="O112" s="87">
        <v>5288.4</v>
      </c>
      <c r="P112" s="89">
        <v>109.12</v>
      </c>
      <c r="Q112" s="80"/>
      <c r="R112" s="87">
        <v>5.7706999999999997</v>
      </c>
      <c r="S112" s="88">
        <v>1.233068737916234E-5</v>
      </c>
      <c r="T112" s="88">
        <v>2.4516393897246365E-4</v>
      </c>
      <c r="U112" s="88">
        <f>R112/'סכום נכסי הקרן'!$C$42</f>
        <v>4.5930498014339764E-5</v>
      </c>
    </row>
    <row r="113" spans="2:21" s="140" customFormat="1">
      <c r="B113" s="86" t="s">
        <v>532</v>
      </c>
      <c r="C113" s="80" t="s">
        <v>533</v>
      </c>
      <c r="D113" s="93" t="s">
        <v>126</v>
      </c>
      <c r="E113" s="93" t="s">
        <v>290</v>
      </c>
      <c r="F113" s="80" t="s">
        <v>531</v>
      </c>
      <c r="G113" s="93" t="s">
        <v>363</v>
      </c>
      <c r="H113" s="80" t="s">
        <v>498</v>
      </c>
      <c r="I113" s="80" t="s">
        <v>294</v>
      </c>
      <c r="J113" s="80"/>
      <c r="K113" s="87">
        <v>3.4099999999999997</v>
      </c>
      <c r="L113" s="93" t="s">
        <v>170</v>
      </c>
      <c r="M113" s="94">
        <v>1.9799999999999998E-2</v>
      </c>
      <c r="N113" s="94">
        <v>5.8999999999999999E-3</v>
      </c>
      <c r="O113" s="87">
        <v>293990</v>
      </c>
      <c r="P113" s="89">
        <v>104.09</v>
      </c>
      <c r="Q113" s="80"/>
      <c r="R113" s="87">
        <v>306.01418999999999</v>
      </c>
      <c r="S113" s="88">
        <v>3.0958579069226608E-4</v>
      </c>
      <c r="T113" s="88">
        <v>1.3000787461117004E-2</v>
      </c>
      <c r="U113" s="88">
        <f>R113/'סכום נכסי הקרן'!$C$42</f>
        <v>2.4356463074072104E-3</v>
      </c>
    </row>
    <row r="114" spans="2:21" s="140" customFormat="1">
      <c r="B114" s="86" t="s">
        <v>534</v>
      </c>
      <c r="C114" s="80" t="s">
        <v>535</v>
      </c>
      <c r="D114" s="93" t="s">
        <v>126</v>
      </c>
      <c r="E114" s="93" t="s">
        <v>290</v>
      </c>
      <c r="F114" s="80" t="s">
        <v>420</v>
      </c>
      <c r="G114" s="93" t="s">
        <v>387</v>
      </c>
      <c r="H114" s="80" t="s">
        <v>498</v>
      </c>
      <c r="I114" s="80" t="s">
        <v>294</v>
      </c>
      <c r="J114" s="80"/>
      <c r="K114" s="87">
        <v>0.99</v>
      </c>
      <c r="L114" s="93" t="s">
        <v>170</v>
      </c>
      <c r="M114" s="94">
        <v>4.4999999999999998E-2</v>
      </c>
      <c r="N114" s="94">
        <v>4.0000000000000002E-4</v>
      </c>
      <c r="O114" s="87">
        <v>297.5</v>
      </c>
      <c r="P114" s="89">
        <v>125.25</v>
      </c>
      <c r="Q114" s="80"/>
      <c r="R114" s="87">
        <v>0.37262000000000001</v>
      </c>
      <c r="S114" s="88">
        <v>5.7029390973644867E-6</v>
      </c>
      <c r="T114" s="88">
        <v>1.5830486239090474E-5</v>
      </c>
      <c r="U114" s="88">
        <f>R114/'סכום נכסי הקרן'!$C$42</f>
        <v>2.9657792243754279E-6</v>
      </c>
    </row>
    <row r="115" spans="2:21" s="140" customFormat="1">
      <c r="B115" s="86" t="s">
        <v>536</v>
      </c>
      <c r="C115" s="80" t="s">
        <v>537</v>
      </c>
      <c r="D115" s="93" t="s">
        <v>126</v>
      </c>
      <c r="E115" s="93" t="s">
        <v>290</v>
      </c>
      <c r="F115" s="80" t="s">
        <v>538</v>
      </c>
      <c r="G115" s="93" t="s">
        <v>363</v>
      </c>
      <c r="H115" s="80" t="s">
        <v>498</v>
      </c>
      <c r="I115" s="80" t="s">
        <v>294</v>
      </c>
      <c r="J115" s="80"/>
      <c r="K115" s="87">
        <v>0.75</v>
      </c>
      <c r="L115" s="93" t="s">
        <v>170</v>
      </c>
      <c r="M115" s="94">
        <v>3.3500000000000002E-2</v>
      </c>
      <c r="N115" s="94">
        <v>-3.2000000000000002E-3</v>
      </c>
      <c r="O115" s="87">
        <v>18758.66</v>
      </c>
      <c r="P115" s="89">
        <v>111.84</v>
      </c>
      <c r="Q115" s="80"/>
      <c r="R115" s="87">
        <v>20.979689999999998</v>
      </c>
      <c r="S115" s="88">
        <v>9.5483379205362823E-5</v>
      </c>
      <c r="T115" s="88">
        <v>8.9130667662869418E-4</v>
      </c>
      <c r="U115" s="88">
        <f>R115/'סכום נכסי הקרן'!$C$42</f>
        <v>1.6698279409542408E-4</v>
      </c>
    </row>
    <row r="116" spans="2:21" s="140" customFormat="1">
      <c r="B116" s="86" t="s">
        <v>539</v>
      </c>
      <c r="C116" s="80" t="s">
        <v>540</v>
      </c>
      <c r="D116" s="93" t="s">
        <v>126</v>
      </c>
      <c r="E116" s="93" t="s">
        <v>290</v>
      </c>
      <c r="F116" s="80" t="s">
        <v>541</v>
      </c>
      <c r="G116" s="93" t="s">
        <v>334</v>
      </c>
      <c r="H116" s="80" t="s">
        <v>498</v>
      </c>
      <c r="I116" s="80" t="s">
        <v>166</v>
      </c>
      <c r="J116" s="80"/>
      <c r="K116" s="87">
        <v>1.24</v>
      </c>
      <c r="L116" s="93" t="s">
        <v>170</v>
      </c>
      <c r="M116" s="94">
        <v>4.4999999999999998E-2</v>
      </c>
      <c r="N116" s="94">
        <v>-3.7000000000000006E-3</v>
      </c>
      <c r="O116" s="87">
        <v>16500</v>
      </c>
      <c r="P116" s="89">
        <v>114.34</v>
      </c>
      <c r="Q116" s="80"/>
      <c r="R116" s="87">
        <v>18.866099999999999</v>
      </c>
      <c r="S116" s="88">
        <v>3.1654676258992807E-5</v>
      </c>
      <c r="T116" s="88">
        <v>8.0151236228679301E-4</v>
      </c>
      <c r="U116" s="88">
        <f>R116/'סכום נכסי הקרן'!$C$42</f>
        <v>1.5016018309534985E-4</v>
      </c>
    </row>
    <row r="117" spans="2:21" s="140" customFormat="1">
      <c r="B117" s="86" t="s">
        <v>542</v>
      </c>
      <c r="C117" s="80" t="s">
        <v>543</v>
      </c>
      <c r="D117" s="93" t="s">
        <v>126</v>
      </c>
      <c r="E117" s="93" t="s">
        <v>290</v>
      </c>
      <c r="F117" s="80" t="s">
        <v>541</v>
      </c>
      <c r="G117" s="93" t="s">
        <v>334</v>
      </c>
      <c r="H117" s="80" t="s">
        <v>498</v>
      </c>
      <c r="I117" s="80" t="s">
        <v>166</v>
      </c>
      <c r="J117" s="80"/>
      <c r="K117" s="87">
        <v>0.57999999999999996</v>
      </c>
      <c r="L117" s="93" t="s">
        <v>170</v>
      </c>
      <c r="M117" s="94">
        <v>4.2000000000000003E-2</v>
      </c>
      <c r="N117" s="94">
        <v>1.6999999999999995E-3</v>
      </c>
      <c r="O117" s="87">
        <v>1939.88</v>
      </c>
      <c r="P117" s="89">
        <v>111.63</v>
      </c>
      <c r="Q117" s="80"/>
      <c r="R117" s="87">
        <v>2.1654800000000001</v>
      </c>
      <c r="S117" s="88">
        <v>2.3513696969696969E-5</v>
      </c>
      <c r="T117" s="88">
        <v>9.1998822771256625E-5</v>
      </c>
      <c r="U117" s="88">
        <f>R117/'סכום נכסי הקרן'!$C$42</f>
        <v>1.7235616968494719E-5</v>
      </c>
    </row>
    <row r="118" spans="2:21" s="140" customFormat="1">
      <c r="B118" s="86" t="s">
        <v>544</v>
      </c>
      <c r="C118" s="80" t="s">
        <v>545</v>
      </c>
      <c r="D118" s="93" t="s">
        <v>126</v>
      </c>
      <c r="E118" s="93" t="s">
        <v>290</v>
      </c>
      <c r="F118" s="80" t="s">
        <v>541</v>
      </c>
      <c r="G118" s="93" t="s">
        <v>334</v>
      </c>
      <c r="H118" s="80" t="s">
        <v>498</v>
      </c>
      <c r="I118" s="80" t="s">
        <v>166</v>
      </c>
      <c r="J118" s="80"/>
      <c r="K118" s="87">
        <v>3.5700000000000003</v>
      </c>
      <c r="L118" s="93" t="s">
        <v>170</v>
      </c>
      <c r="M118" s="94">
        <v>3.3000000000000002E-2</v>
      </c>
      <c r="N118" s="94">
        <v>8.8999999999999999E-3</v>
      </c>
      <c r="O118" s="87">
        <v>80.53</v>
      </c>
      <c r="P118" s="89">
        <v>108.47</v>
      </c>
      <c r="Q118" s="80"/>
      <c r="R118" s="87">
        <v>8.7359999999999993E-2</v>
      </c>
      <c r="S118" s="88">
        <v>1.2414613879763394E-7</v>
      </c>
      <c r="T118" s="88">
        <v>3.7114252531988187E-6</v>
      </c>
      <c r="U118" s="88">
        <f>R118/'סכום נכסי הקרן'!$C$42</f>
        <v>6.9532089807696145E-7</v>
      </c>
    </row>
    <row r="119" spans="2:21" s="140" customFormat="1">
      <c r="B119" s="86" t="s">
        <v>546</v>
      </c>
      <c r="C119" s="80" t="s">
        <v>547</v>
      </c>
      <c r="D119" s="93" t="s">
        <v>126</v>
      </c>
      <c r="E119" s="93" t="s">
        <v>290</v>
      </c>
      <c r="F119" s="80" t="s">
        <v>541</v>
      </c>
      <c r="G119" s="93" t="s">
        <v>334</v>
      </c>
      <c r="H119" s="80" t="s">
        <v>498</v>
      </c>
      <c r="I119" s="80" t="s">
        <v>166</v>
      </c>
      <c r="J119" s="80"/>
      <c r="K119" s="87">
        <v>5.88</v>
      </c>
      <c r="L119" s="93" t="s">
        <v>170</v>
      </c>
      <c r="M119" s="94">
        <v>1.6E-2</v>
      </c>
      <c r="N119" s="94">
        <v>1.2699999999999999E-2</v>
      </c>
      <c r="O119" s="87">
        <v>39400</v>
      </c>
      <c r="P119" s="89">
        <v>102.72</v>
      </c>
      <c r="Q119" s="80"/>
      <c r="R119" s="87">
        <v>40.471679999999999</v>
      </c>
      <c r="S119" s="88">
        <v>2.905604184070025E-4</v>
      </c>
      <c r="T119" s="88">
        <v>1.7194095145533605E-3</v>
      </c>
      <c r="U119" s="88">
        <f>R119/'סכום נכסי הקרן'!$C$42</f>
        <v>3.2212459803437958E-4</v>
      </c>
    </row>
    <row r="120" spans="2:21" s="140" customFormat="1">
      <c r="B120" s="86" t="s">
        <v>548</v>
      </c>
      <c r="C120" s="80" t="s">
        <v>549</v>
      </c>
      <c r="D120" s="93" t="s">
        <v>126</v>
      </c>
      <c r="E120" s="93" t="s">
        <v>290</v>
      </c>
      <c r="F120" s="80" t="s">
        <v>497</v>
      </c>
      <c r="G120" s="93" t="s">
        <v>298</v>
      </c>
      <c r="H120" s="80" t="s">
        <v>550</v>
      </c>
      <c r="I120" s="80" t="s">
        <v>166</v>
      </c>
      <c r="J120" s="80"/>
      <c r="K120" s="87">
        <v>2.3200000000000003</v>
      </c>
      <c r="L120" s="93" t="s">
        <v>170</v>
      </c>
      <c r="M120" s="94">
        <v>5.2999999999999999E-2</v>
      </c>
      <c r="N120" s="94">
        <v>1.5E-3</v>
      </c>
      <c r="O120" s="87">
        <v>13267</v>
      </c>
      <c r="P120" s="89">
        <v>121.59</v>
      </c>
      <c r="Q120" s="80"/>
      <c r="R120" s="87">
        <v>16.131350000000001</v>
      </c>
      <c r="S120" s="88">
        <v>5.1025745559717852E-5</v>
      </c>
      <c r="T120" s="88">
        <v>6.8532852287303992E-4</v>
      </c>
      <c r="U120" s="88">
        <f>R120/'סכום נכסי הקרן'!$C$42</f>
        <v>1.2839359854846375E-4</v>
      </c>
    </row>
    <row r="121" spans="2:21" s="140" customFormat="1">
      <c r="B121" s="86" t="s">
        <v>551</v>
      </c>
      <c r="C121" s="80" t="s">
        <v>552</v>
      </c>
      <c r="D121" s="93" t="s">
        <v>126</v>
      </c>
      <c r="E121" s="93" t="s">
        <v>290</v>
      </c>
      <c r="F121" s="80" t="s">
        <v>553</v>
      </c>
      <c r="G121" s="93" t="s">
        <v>334</v>
      </c>
      <c r="H121" s="80" t="s">
        <v>550</v>
      </c>
      <c r="I121" s="80" t="s">
        <v>166</v>
      </c>
      <c r="J121" s="80"/>
      <c r="K121" s="87">
        <v>2.16</v>
      </c>
      <c r="L121" s="93" t="s">
        <v>170</v>
      </c>
      <c r="M121" s="94">
        <v>5.3499999999999999E-2</v>
      </c>
      <c r="N121" s="94">
        <v>9.7000000000000003E-3</v>
      </c>
      <c r="O121" s="87">
        <v>11773.5</v>
      </c>
      <c r="P121" s="89">
        <v>111.68</v>
      </c>
      <c r="Q121" s="80"/>
      <c r="R121" s="87">
        <v>13.148639999999999</v>
      </c>
      <c r="S121" s="88">
        <v>5.0113114708742924E-5</v>
      </c>
      <c r="T121" s="88">
        <v>5.5861028549931448E-4</v>
      </c>
      <c r="U121" s="88">
        <f>R121/'סכום נכסי הקרן'!$C$42</f>
        <v>1.0465343604957255E-4</v>
      </c>
    </row>
    <row r="122" spans="2:21" s="140" customFormat="1">
      <c r="B122" s="86" t="s">
        <v>554</v>
      </c>
      <c r="C122" s="80" t="s">
        <v>555</v>
      </c>
      <c r="D122" s="93" t="s">
        <v>126</v>
      </c>
      <c r="E122" s="93" t="s">
        <v>290</v>
      </c>
      <c r="F122" s="80" t="s">
        <v>556</v>
      </c>
      <c r="G122" s="93" t="s">
        <v>334</v>
      </c>
      <c r="H122" s="80" t="s">
        <v>550</v>
      </c>
      <c r="I122" s="80" t="s">
        <v>294</v>
      </c>
      <c r="J122" s="80"/>
      <c r="K122" s="87">
        <v>1.7100000000000002</v>
      </c>
      <c r="L122" s="93" t="s">
        <v>170</v>
      </c>
      <c r="M122" s="94">
        <v>4.2500000000000003E-2</v>
      </c>
      <c r="N122" s="94">
        <v>6.0999999999999995E-3</v>
      </c>
      <c r="O122" s="87">
        <v>319.27999999999997</v>
      </c>
      <c r="P122" s="89">
        <v>114.16</v>
      </c>
      <c r="Q122" s="80"/>
      <c r="R122" s="87">
        <v>0.36449000000000004</v>
      </c>
      <c r="S122" s="88">
        <v>1.7776762217320359E-6</v>
      </c>
      <c r="T122" s="88">
        <v>1.5485089177408857E-5</v>
      </c>
      <c r="U122" s="88">
        <f>R122/'סכום נכסי הקרן'!$C$42</f>
        <v>2.9010704457425793E-6</v>
      </c>
    </row>
    <row r="123" spans="2:21" s="140" customFormat="1">
      <c r="B123" s="86" t="s">
        <v>557</v>
      </c>
      <c r="C123" s="80" t="s">
        <v>558</v>
      </c>
      <c r="D123" s="93" t="s">
        <v>126</v>
      </c>
      <c r="E123" s="93" t="s">
        <v>290</v>
      </c>
      <c r="F123" s="80" t="s">
        <v>556</v>
      </c>
      <c r="G123" s="93" t="s">
        <v>334</v>
      </c>
      <c r="H123" s="80" t="s">
        <v>550</v>
      </c>
      <c r="I123" s="80" t="s">
        <v>294</v>
      </c>
      <c r="J123" s="80"/>
      <c r="K123" s="87">
        <v>2.3200000000000003</v>
      </c>
      <c r="L123" s="93" t="s">
        <v>170</v>
      </c>
      <c r="M123" s="94">
        <v>4.5999999999999999E-2</v>
      </c>
      <c r="N123" s="94">
        <v>7.9000000000000008E-3</v>
      </c>
      <c r="O123" s="87">
        <v>0.62</v>
      </c>
      <c r="P123" s="89">
        <v>110.74</v>
      </c>
      <c r="Q123" s="80"/>
      <c r="R123" s="87">
        <v>6.8999999999999997E-4</v>
      </c>
      <c r="S123" s="88">
        <v>1.5803916827452402E-9</v>
      </c>
      <c r="T123" s="88">
        <v>2.9314141766336822E-8</v>
      </c>
      <c r="U123" s="88">
        <f>R123/'סכום נכסי הקרן'!$C$42</f>
        <v>5.4918889614595168E-9</v>
      </c>
    </row>
    <row r="124" spans="2:21" s="140" customFormat="1">
      <c r="B124" s="86" t="s">
        <v>559</v>
      </c>
      <c r="C124" s="80" t="s">
        <v>560</v>
      </c>
      <c r="D124" s="93" t="s">
        <v>126</v>
      </c>
      <c r="E124" s="93" t="s">
        <v>290</v>
      </c>
      <c r="F124" s="80" t="s">
        <v>561</v>
      </c>
      <c r="G124" s="93" t="s">
        <v>334</v>
      </c>
      <c r="H124" s="80" t="s">
        <v>550</v>
      </c>
      <c r="I124" s="80" t="s">
        <v>166</v>
      </c>
      <c r="J124" s="80"/>
      <c r="K124" s="87">
        <v>7.71</v>
      </c>
      <c r="L124" s="93" t="s">
        <v>170</v>
      </c>
      <c r="M124" s="94">
        <v>1.9E-2</v>
      </c>
      <c r="N124" s="94">
        <v>1.95E-2</v>
      </c>
      <c r="O124" s="87">
        <v>54000</v>
      </c>
      <c r="P124" s="89">
        <v>99.6</v>
      </c>
      <c r="Q124" s="80"/>
      <c r="R124" s="87">
        <v>53.783999999999999</v>
      </c>
      <c r="S124" s="88">
        <v>2.0488693276673244E-4</v>
      </c>
      <c r="T124" s="88">
        <v>2.2849736242908114E-3</v>
      </c>
      <c r="U124" s="88">
        <f>R124/'סכום נכסי הקרן'!$C$42</f>
        <v>4.2808080565672271E-4</v>
      </c>
    </row>
    <row r="125" spans="2:21" s="140" customFormat="1">
      <c r="B125" s="86" t="s">
        <v>562</v>
      </c>
      <c r="C125" s="80" t="s">
        <v>563</v>
      </c>
      <c r="D125" s="93" t="s">
        <v>126</v>
      </c>
      <c r="E125" s="93" t="s">
        <v>290</v>
      </c>
      <c r="F125" s="80" t="s">
        <v>374</v>
      </c>
      <c r="G125" s="93" t="s">
        <v>298</v>
      </c>
      <c r="H125" s="80" t="s">
        <v>550</v>
      </c>
      <c r="I125" s="80" t="s">
        <v>294</v>
      </c>
      <c r="J125" s="80"/>
      <c r="K125" s="87">
        <v>3.4799999999999995</v>
      </c>
      <c r="L125" s="93" t="s">
        <v>170</v>
      </c>
      <c r="M125" s="94">
        <v>5.0999999999999997E-2</v>
      </c>
      <c r="N125" s="94">
        <v>7.4000000000000003E-3</v>
      </c>
      <c r="O125" s="87">
        <v>439868</v>
      </c>
      <c r="P125" s="89">
        <v>138.58000000000001</v>
      </c>
      <c r="Q125" s="87">
        <v>6.6949199999999998</v>
      </c>
      <c r="R125" s="87">
        <v>616.26404000000002</v>
      </c>
      <c r="S125" s="88">
        <v>3.8341330848436775E-4</v>
      </c>
      <c r="T125" s="88">
        <v>2.6181523817471693E-2</v>
      </c>
      <c r="U125" s="88">
        <f>R125/'סכום נכסי הקרן'!$C$42</f>
        <v>4.9050053313339807E-3</v>
      </c>
    </row>
    <row r="126" spans="2:21" s="140" customFormat="1">
      <c r="B126" s="86" t="s">
        <v>564</v>
      </c>
      <c r="C126" s="80" t="s">
        <v>565</v>
      </c>
      <c r="D126" s="93" t="s">
        <v>126</v>
      </c>
      <c r="E126" s="93" t="s">
        <v>290</v>
      </c>
      <c r="F126" s="80" t="s">
        <v>566</v>
      </c>
      <c r="G126" s="93" t="s">
        <v>334</v>
      </c>
      <c r="H126" s="80" t="s">
        <v>550</v>
      </c>
      <c r="I126" s="80" t="s">
        <v>166</v>
      </c>
      <c r="J126" s="80"/>
      <c r="K126" s="87">
        <v>1.72</v>
      </c>
      <c r="L126" s="93" t="s">
        <v>170</v>
      </c>
      <c r="M126" s="94">
        <v>4.5999999999999999E-2</v>
      </c>
      <c r="N126" s="94">
        <v>2.5999999999999999E-3</v>
      </c>
      <c r="O126" s="87">
        <v>23190.77</v>
      </c>
      <c r="P126" s="89">
        <v>132.16</v>
      </c>
      <c r="Q126" s="80"/>
      <c r="R126" s="87">
        <v>30.64893</v>
      </c>
      <c r="S126" s="88">
        <v>6.0372763167070721E-5</v>
      </c>
      <c r="T126" s="88">
        <v>1.3020972159514981E-3</v>
      </c>
      <c r="U126" s="88">
        <f>R126/'סכום נכסי הקרן'!$C$42</f>
        <v>2.439427831123847E-4</v>
      </c>
    </row>
    <row r="127" spans="2:21" s="140" customFormat="1">
      <c r="B127" s="86" t="s">
        <v>567</v>
      </c>
      <c r="C127" s="80" t="s">
        <v>568</v>
      </c>
      <c r="D127" s="93" t="s">
        <v>126</v>
      </c>
      <c r="E127" s="93" t="s">
        <v>290</v>
      </c>
      <c r="F127" s="80" t="s">
        <v>569</v>
      </c>
      <c r="G127" s="93" t="s">
        <v>334</v>
      </c>
      <c r="H127" s="80" t="s">
        <v>550</v>
      </c>
      <c r="I127" s="80" t="s">
        <v>294</v>
      </c>
      <c r="J127" s="80"/>
      <c r="K127" s="87">
        <v>1.7099999999999997</v>
      </c>
      <c r="L127" s="93" t="s">
        <v>170</v>
      </c>
      <c r="M127" s="94">
        <v>5.4000000000000006E-2</v>
      </c>
      <c r="N127" s="94">
        <v>8.0000000000000004E-4</v>
      </c>
      <c r="O127" s="87">
        <v>11006.98</v>
      </c>
      <c r="P127" s="89">
        <v>131.69999999999999</v>
      </c>
      <c r="Q127" s="80"/>
      <c r="R127" s="87">
        <v>14.49619</v>
      </c>
      <c r="S127" s="88">
        <v>7.2018618276296182E-5</v>
      </c>
      <c r="T127" s="88">
        <v>6.1585995468370174E-4</v>
      </c>
      <c r="U127" s="88">
        <f>R127/'סכום נכסי הקרן'!$C$42</f>
        <v>1.1537893600611572E-4</v>
      </c>
    </row>
    <row r="128" spans="2:21" s="140" customFormat="1">
      <c r="B128" s="86" t="s">
        <v>570</v>
      </c>
      <c r="C128" s="80" t="s">
        <v>571</v>
      </c>
      <c r="D128" s="93" t="s">
        <v>126</v>
      </c>
      <c r="E128" s="93" t="s">
        <v>290</v>
      </c>
      <c r="F128" s="80" t="s">
        <v>523</v>
      </c>
      <c r="G128" s="93" t="s">
        <v>334</v>
      </c>
      <c r="H128" s="80" t="s">
        <v>550</v>
      </c>
      <c r="I128" s="80" t="s">
        <v>294</v>
      </c>
      <c r="J128" s="80"/>
      <c r="K128" s="87">
        <v>0.42</v>
      </c>
      <c r="L128" s="93" t="s">
        <v>170</v>
      </c>
      <c r="M128" s="94">
        <v>4.6500000000000007E-2</v>
      </c>
      <c r="N128" s="94">
        <v>6.9999999999999988E-4</v>
      </c>
      <c r="O128" s="87">
        <v>14719.63</v>
      </c>
      <c r="P128" s="89">
        <v>122.95</v>
      </c>
      <c r="Q128" s="80"/>
      <c r="R128" s="87">
        <v>18.09779</v>
      </c>
      <c r="S128" s="88">
        <v>1.269258879219342E-4</v>
      </c>
      <c r="T128" s="88">
        <v>7.6887127785129413E-4</v>
      </c>
      <c r="U128" s="88">
        <f>R128/'סכום נכסי הקרן'!$C$42</f>
        <v>1.4404500453306151E-4</v>
      </c>
    </row>
    <row r="129" spans="2:21" s="140" customFormat="1">
      <c r="B129" s="86" t="s">
        <v>572</v>
      </c>
      <c r="C129" s="80" t="s">
        <v>573</v>
      </c>
      <c r="D129" s="93" t="s">
        <v>126</v>
      </c>
      <c r="E129" s="93" t="s">
        <v>290</v>
      </c>
      <c r="F129" s="80" t="s">
        <v>523</v>
      </c>
      <c r="G129" s="93" t="s">
        <v>334</v>
      </c>
      <c r="H129" s="80" t="s">
        <v>550</v>
      </c>
      <c r="I129" s="80" t="s">
        <v>294</v>
      </c>
      <c r="J129" s="80"/>
      <c r="K129" s="87">
        <v>7.45</v>
      </c>
      <c r="L129" s="93" t="s">
        <v>170</v>
      </c>
      <c r="M129" s="94">
        <v>2.81E-2</v>
      </c>
      <c r="N129" s="94">
        <v>2.5699999999999997E-2</v>
      </c>
      <c r="O129" s="87">
        <v>1719</v>
      </c>
      <c r="P129" s="89">
        <v>102.56</v>
      </c>
      <c r="Q129" s="80"/>
      <c r="R129" s="87">
        <v>1.7629999999999999</v>
      </c>
      <c r="S129" s="88">
        <v>3.2835359040038508E-6</v>
      </c>
      <c r="T129" s="88">
        <v>7.4899756426162053E-5</v>
      </c>
      <c r="U129" s="88">
        <f>R129/'סכום נכסי הקרן'!$C$42</f>
        <v>1.4032174259497288E-5</v>
      </c>
    </row>
    <row r="130" spans="2:21" s="140" customFormat="1">
      <c r="B130" s="86" t="s">
        <v>574</v>
      </c>
      <c r="C130" s="80" t="s">
        <v>575</v>
      </c>
      <c r="D130" s="93" t="s">
        <v>126</v>
      </c>
      <c r="E130" s="93" t="s">
        <v>290</v>
      </c>
      <c r="F130" s="80" t="s">
        <v>523</v>
      </c>
      <c r="G130" s="93" t="s">
        <v>334</v>
      </c>
      <c r="H130" s="80" t="s">
        <v>550</v>
      </c>
      <c r="I130" s="80" t="s">
        <v>294</v>
      </c>
      <c r="J130" s="80"/>
      <c r="K130" s="87">
        <v>5.35</v>
      </c>
      <c r="L130" s="93" t="s">
        <v>170</v>
      </c>
      <c r="M130" s="94">
        <v>3.7000000000000005E-2</v>
      </c>
      <c r="N130" s="94">
        <v>1.6199999999999999E-2</v>
      </c>
      <c r="O130" s="87">
        <v>107049.45</v>
      </c>
      <c r="P130" s="89">
        <v>111.2</v>
      </c>
      <c r="Q130" s="80"/>
      <c r="R130" s="87">
        <v>119.03898</v>
      </c>
      <c r="S130" s="88">
        <v>1.4987277898740643E-4</v>
      </c>
      <c r="T130" s="88">
        <v>5.0572833846958464E-3</v>
      </c>
      <c r="U130" s="88">
        <f>R130/'סכום נכסי הקרן'!$C$42</f>
        <v>9.4746211629768149E-4</v>
      </c>
    </row>
    <row r="131" spans="2:21" s="140" customFormat="1">
      <c r="B131" s="86" t="s">
        <v>576</v>
      </c>
      <c r="C131" s="80" t="s">
        <v>577</v>
      </c>
      <c r="D131" s="93" t="s">
        <v>126</v>
      </c>
      <c r="E131" s="93" t="s">
        <v>290</v>
      </c>
      <c r="F131" s="80" t="s">
        <v>578</v>
      </c>
      <c r="G131" s="93" t="s">
        <v>334</v>
      </c>
      <c r="H131" s="80" t="s">
        <v>550</v>
      </c>
      <c r="I131" s="80" t="s">
        <v>166</v>
      </c>
      <c r="J131" s="80"/>
      <c r="K131" s="87">
        <v>4.5200000000000005</v>
      </c>
      <c r="L131" s="93" t="s">
        <v>170</v>
      </c>
      <c r="M131" s="94">
        <v>4.3400000000000001E-2</v>
      </c>
      <c r="N131" s="94">
        <v>2.98E-2</v>
      </c>
      <c r="O131" s="87">
        <v>2.33</v>
      </c>
      <c r="P131" s="89">
        <v>104.98</v>
      </c>
      <c r="Q131" s="87">
        <v>1.6000000000000001E-4</v>
      </c>
      <c r="R131" s="87">
        <v>2.6099999999999999E-3</v>
      </c>
      <c r="S131" s="88">
        <v>1.4460937114950397E-9</v>
      </c>
      <c r="T131" s="88">
        <v>1.1088392755092625E-7</v>
      </c>
      <c r="U131" s="88">
        <f>R131/'סכום נכסי הקרן'!$C$42</f>
        <v>2.0773666941172957E-8</v>
      </c>
    </row>
    <row r="132" spans="2:21" s="140" customFormat="1">
      <c r="B132" s="86" t="s">
        <v>579</v>
      </c>
      <c r="C132" s="80" t="s">
        <v>580</v>
      </c>
      <c r="D132" s="93" t="s">
        <v>126</v>
      </c>
      <c r="E132" s="93" t="s">
        <v>290</v>
      </c>
      <c r="F132" s="80" t="s">
        <v>581</v>
      </c>
      <c r="G132" s="93" t="s">
        <v>334</v>
      </c>
      <c r="H132" s="80" t="s">
        <v>582</v>
      </c>
      <c r="I132" s="80" t="s">
        <v>166</v>
      </c>
      <c r="J132" s="80"/>
      <c r="K132" s="87">
        <v>1.23</v>
      </c>
      <c r="L132" s="93" t="s">
        <v>170</v>
      </c>
      <c r="M132" s="94">
        <v>5.5999999999999994E-2</v>
      </c>
      <c r="N132" s="94">
        <v>4.0000000000000001E-3</v>
      </c>
      <c r="O132" s="87">
        <v>27425.93</v>
      </c>
      <c r="P132" s="89">
        <v>112.88</v>
      </c>
      <c r="Q132" s="80"/>
      <c r="R132" s="87">
        <v>30.958400000000001</v>
      </c>
      <c r="S132" s="88">
        <v>2.1660714285714287E-4</v>
      </c>
      <c r="T132" s="88">
        <v>1.3152448209550174E-3</v>
      </c>
      <c r="U132" s="88">
        <f>R132/'סכום נכסי הקרן'!$C$42</f>
        <v>2.4640593510789611E-4</v>
      </c>
    </row>
    <row r="133" spans="2:21" s="140" customFormat="1">
      <c r="B133" s="86" t="s">
        <v>583</v>
      </c>
      <c r="C133" s="80" t="s">
        <v>584</v>
      </c>
      <c r="D133" s="93" t="s">
        <v>126</v>
      </c>
      <c r="E133" s="93" t="s">
        <v>290</v>
      </c>
      <c r="F133" s="80" t="s">
        <v>585</v>
      </c>
      <c r="G133" s="93" t="s">
        <v>586</v>
      </c>
      <c r="H133" s="80" t="s">
        <v>582</v>
      </c>
      <c r="I133" s="80" t="s">
        <v>166</v>
      </c>
      <c r="J133" s="80"/>
      <c r="K133" s="87">
        <v>0.53</v>
      </c>
      <c r="L133" s="93" t="s">
        <v>170</v>
      </c>
      <c r="M133" s="94">
        <v>4.2000000000000003E-2</v>
      </c>
      <c r="N133" s="94">
        <v>9.1999999999999998E-3</v>
      </c>
      <c r="O133" s="87">
        <v>11036.45</v>
      </c>
      <c r="P133" s="89">
        <v>103.06</v>
      </c>
      <c r="Q133" s="80"/>
      <c r="R133" s="87">
        <v>11.37416</v>
      </c>
      <c r="S133" s="88">
        <v>4.9119707563974325E-5</v>
      </c>
      <c r="T133" s="88">
        <v>4.8322280972898211E-4</v>
      </c>
      <c r="U133" s="88">
        <f>R133/'סכום נכסי הקרן'!$C$42</f>
        <v>9.0529889492571572E-5</v>
      </c>
    </row>
    <row r="134" spans="2:21" s="140" customFormat="1">
      <c r="B134" s="86" t="s">
        <v>587</v>
      </c>
      <c r="C134" s="80" t="s">
        <v>588</v>
      </c>
      <c r="D134" s="93" t="s">
        <v>126</v>
      </c>
      <c r="E134" s="93" t="s">
        <v>290</v>
      </c>
      <c r="F134" s="80" t="s">
        <v>589</v>
      </c>
      <c r="G134" s="93" t="s">
        <v>334</v>
      </c>
      <c r="H134" s="80" t="s">
        <v>582</v>
      </c>
      <c r="I134" s="80" t="s">
        <v>166</v>
      </c>
      <c r="J134" s="80"/>
      <c r="K134" s="87">
        <v>1.79</v>
      </c>
      <c r="L134" s="93" t="s">
        <v>170</v>
      </c>
      <c r="M134" s="94">
        <v>4.8000000000000001E-2</v>
      </c>
      <c r="N134" s="94">
        <v>4.1999999999999997E-3</v>
      </c>
      <c r="O134" s="87">
        <v>6500</v>
      </c>
      <c r="P134" s="89">
        <v>107.85</v>
      </c>
      <c r="Q134" s="80"/>
      <c r="R134" s="87">
        <v>7.0102500000000001</v>
      </c>
      <c r="S134" s="88">
        <v>3.2115513077436928E-5</v>
      </c>
      <c r="T134" s="88">
        <v>2.9782530770646772E-4</v>
      </c>
      <c r="U134" s="88">
        <f>R134/'סכום נכסי הקרן'!$C$42</f>
        <v>5.579639795952403E-5</v>
      </c>
    </row>
    <row r="135" spans="2:21" s="140" customFormat="1">
      <c r="B135" s="86" t="s">
        <v>590</v>
      </c>
      <c r="C135" s="80" t="s">
        <v>591</v>
      </c>
      <c r="D135" s="93" t="s">
        <v>126</v>
      </c>
      <c r="E135" s="93" t="s">
        <v>290</v>
      </c>
      <c r="F135" s="80" t="s">
        <v>592</v>
      </c>
      <c r="G135" s="93" t="s">
        <v>431</v>
      </c>
      <c r="H135" s="80" t="s">
        <v>582</v>
      </c>
      <c r="I135" s="80" t="s">
        <v>294</v>
      </c>
      <c r="J135" s="80"/>
      <c r="K135" s="87">
        <v>1.23</v>
      </c>
      <c r="L135" s="93" t="s">
        <v>170</v>
      </c>
      <c r="M135" s="94">
        <v>4.8000000000000001E-2</v>
      </c>
      <c r="N135" s="94">
        <v>4.1999999999999997E-3</v>
      </c>
      <c r="O135" s="87">
        <v>17495.37</v>
      </c>
      <c r="P135" s="89">
        <v>124.35</v>
      </c>
      <c r="Q135" s="80"/>
      <c r="R135" s="87">
        <v>21.755500000000001</v>
      </c>
      <c r="S135" s="88">
        <v>3.4206483706458057E-5</v>
      </c>
      <c r="T135" s="88">
        <v>9.2426639303991428E-4</v>
      </c>
      <c r="U135" s="88">
        <f>R135/'סכום נכסי הקרן'!$C$42</f>
        <v>1.731576671029457E-4</v>
      </c>
    </row>
    <row r="136" spans="2:21" s="140" customFormat="1">
      <c r="B136" s="86" t="s">
        <v>593</v>
      </c>
      <c r="C136" s="80" t="s">
        <v>594</v>
      </c>
      <c r="D136" s="93" t="s">
        <v>126</v>
      </c>
      <c r="E136" s="93" t="s">
        <v>290</v>
      </c>
      <c r="F136" s="80" t="s">
        <v>595</v>
      </c>
      <c r="G136" s="93" t="s">
        <v>334</v>
      </c>
      <c r="H136" s="80" t="s">
        <v>582</v>
      </c>
      <c r="I136" s="80" t="s">
        <v>294</v>
      </c>
      <c r="J136" s="80"/>
      <c r="K136" s="87">
        <v>1.69</v>
      </c>
      <c r="L136" s="93" t="s">
        <v>170</v>
      </c>
      <c r="M136" s="94">
        <v>5.4000000000000006E-2</v>
      </c>
      <c r="N136" s="94">
        <v>2.9499999999999998E-2</v>
      </c>
      <c r="O136" s="87">
        <v>4369.96</v>
      </c>
      <c r="P136" s="89">
        <v>104.86</v>
      </c>
      <c r="Q136" s="80"/>
      <c r="R136" s="87">
        <v>4.5823499999999999</v>
      </c>
      <c r="S136" s="88">
        <v>6.9364444444444445E-5</v>
      </c>
      <c r="T136" s="88">
        <v>1.9467776452604862E-4</v>
      </c>
      <c r="U136" s="88">
        <f>R136/'סכום נכסי הקרן'!$C$42</f>
        <v>3.6472112148614518E-5</v>
      </c>
    </row>
    <row r="137" spans="2:21" s="140" customFormat="1">
      <c r="B137" s="86" t="s">
        <v>596</v>
      </c>
      <c r="C137" s="80" t="s">
        <v>597</v>
      </c>
      <c r="D137" s="93" t="s">
        <v>126</v>
      </c>
      <c r="E137" s="93" t="s">
        <v>290</v>
      </c>
      <c r="F137" s="80" t="s">
        <v>595</v>
      </c>
      <c r="G137" s="93" t="s">
        <v>334</v>
      </c>
      <c r="H137" s="80" t="s">
        <v>582</v>
      </c>
      <c r="I137" s="80" t="s">
        <v>294</v>
      </c>
      <c r="J137" s="80"/>
      <c r="K137" s="87">
        <v>0.67</v>
      </c>
      <c r="L137" s="93" t="s">
        <v>170</v>
      </c>
      <c r="M137" s="94">
        <v>6.4000000000000001E-2</v>
      </c>
      <c r="N137" s="94">
        <v>1.6899999999999998E-2</v>
      </c>
      <c r="O137" s="87">
        <v>3799.97</v>
      </c>
      <c r="P137" s="89">
        <v>113.68</v>
      </c>
      <c r="Q137" s="80"/>
      <c r="R137" s="87">
        <v>4.3197999999999999</v>
      </c>
      <c r="S137" s="88">
        <v>5.5369257579819783E-5</v>
      </c>
      <c r="T137" s="88">
        <v>1.835235211626403E-4</v>
      </c>
      <c r="U137" s="88">
        <f>R137/'סכום נכסי הקרן'!$C$42</f>
        <v>3.4382408602482352E-5</v>
      </c>
    </row>
    <row r="138" spans="2:21" s="140" customFormat="1">
      <c r="B138" s="86" t="s">
        <v>598</v>
      </c>
      <c r="C138" s="80" t="s">
        <v>599</v>
      </c>
      <c r="D138" s="93" t="s">
        <v>126</v>
      </c>
      <c r="E138" s="93" t="s">
        <v>290</v>
      </c>
      <c r="F138" s="80" t="s">
        <v>595</v>
      </c>
      <c r="G138" s="93" t="s">
        <v>334</v>
      </c>
      <c r="H138" s="80" t="s">
        <v>582</v>
      </c>
      <c r="I138" s="80" t="s">
        <v>294</v>
      </c>
      <c r="J138" s="80"/>
      <c r="K138" s="87">
        <v>2.42</v>
      </c>
      <c r="L138" s="93" t="s">
        <v>170</v>
      </c>
      <c r="M138" s="94">
        <v>2.5000000000000001E-2</v>
      </c>
      <c r="N138" s="94">
        <v>3.8600000000000002E-2</v>
      </c>
      <c r="O138" s="87">
        <v>51277</v>
      </c>
      <c r="P138" s="89">
        <v>96.98</v>
      </c>
      <c r="Q138" s="80"/>
      <c r="R138" s="87">
        <v>49.728430000000003</v>
      </c>
      <c r="S138" s="88">
        <v>8.7765511339323921E-5</v>
      </c>
      <c r="T138" s="88">
        <v>2.1126757200541409E-3</v>
      </c>
      <c r="U138" s="88">
        <f>R138/'סכום נכסי הקרן'!$C$42</f>
        <v>3.9580147215610484E-4</v>
      </c>
    </row>
    <row r="139" spans="2:21" s="140" customFormat="1">
      <c r="B139" s="86" t="s">
        <v>600</v>
      </c>
      <c r="C139" s="80" t="s">
        <v>601</v>
      </c>
      <c r="D139" s="93" t="s">
        <v>126</v>
      </c>
      <c r="E139" s="93" t="s">
        <v>290</v>
      </c>
      <c r="F139" s="80" t="s">
        <v>602</v>
      </c>
      <c r="G139" s="93" t="s">
        <v>490</v>
      </c>
      <c r="H139" s="80" t="s">
        <v>582</v>
      </c>
      <c r="I139" s="80" t="s">
        <v>294</v>
      </c>
      <c r="J139" s="80"/>
      <c r="K139" s="87">
        <v>0.09</v>
      </c>
      <c r="L139" s="93" t="s">
        <v>170</v>
      </c>
      <c r="M139" s="94">
        <v>5.2999999999999999E-2</v>
      </c>
      <c r="N139" s="94">
        <v>5.2999999999999992E-3</v>
      </c>
      <c r="O139" s="87">
        <v>1467.33</v>
      </c>
      <c r="P139" s="89">
        <v>122.77</v>
      </c>
      <c r="Q139" s="80"/>
      <c r="R139" s="87">
        <v>1.8014400000000002</v>
      </c>
      <c r="S139" s="88">
        <v>2.8992840378975088E-5</v>
      </c>
      <c r="T139" s="88">
        <v>7.6532851512391039E-5</v>
      </c>
      <c r="U139" s="88">
        <f>R139/'סכום נכסי הקרן'!$C$42</f>
        <v>1.4338128189466136E-5</v>
      </c>
    </row>
    <row r="140" spans="2:21" s="140" customFormat="1">
      <c r="B140" s="86" t="s">
        <v>603</v>
      </c>
      <c r="C140" s="80" t="s">
        <v>604</v>
      </c>
      <c r="D140" s="93" t="s">
        <v>126</v>
      </c>
      <c r="E140" s="93" t="s">
        <v>290</v>
      </c>
      <c r="F140" s="80" t="s">
        <v>602</v>
      </c>
      <c r="G140" s="93" t="s">
        <v>490</v>
      </c>
      <c r="H140" s="80" t="s">
        <v>582</v>
      </c>
      <c r="I140" s="80" t="s">
        <v>294</v>
      </c>
      <c r="J140" s="80"/>
      <c r="K140" s="87">
        <v>1.93</v>
      </c>
      <c r="L140" s="93" t="s">
        <v>170</v>
      </c>
      <c r="M140" s="94">
        <v>0.05</v>
      </c>
      <c r="N140" s="94">
        <v>1.0200000000000001E-2</v>
      </c>
      <c r="O140" s="87">
        <v>9</v>
      </c>
      <c r="P140" s="89">
        <v>106.47</v>
      </c>
      <c r="Q140" s="80"/>
      <c r="R140" s="87">
        <v>9.58E-3</v>
      </c>
      <c r="S140" s="88">
        <v>5.8323491244185874E-8</v>
      </c>
      <c r="T140" s="88">
        <v>4.0699924365435766E-7</v>
      </c>
      <c r="U140" s="88">
        <f>R140/'סכום נכסי הקרן'!$C$42</f>
        <v>7.6249704711278523E-8</v>
      </c>
    </row>
    <row r="141" spans="2:21" s="140" customFormat="1">
      <c r="B141" s="86" t="s">
        <v>605</v>
      </c>
      <c r="C141" s="80" t="s">
        <v>606</v>
      </c>
      <c r="D141" s="93" t="s">
        <v>126</v>
      </c>
      <c r="E141" s="93" t="s">
        <v>290</v>
      </c>
      <c r="F141" s="80" t="s">
        <v>607</v>
      </c>
      <c r="G141" s="93" t="s">
        <v>298</v>
      </c>
      <c r="H141" s="80" t="s">
        <v>582</v>
      </c>
      <c r="I141" s="80" t="s">
        <v>294</v>
      </c>
      <c r="J141" s="80"/>
      <c r="K141" s="87">
        <v>2.2000000000000002</v>
      </c>
      <c r="L141" s="93" t="s">
        <v>170</v>
      </c>
      <c r="M141" s="94">
        <v>2.4E-2</v>
      </c>
      <c r="N141" s="94">
        <v>3.8999999999999994E-3</v>
      </c>
      <c r="O141" s="87">
        <v>18563</v>
      </c>
      <c r="P141" s="89">
        <v>105.72</v>
      </c>
      <c r="Q141" s="80"/>
      <c r="R141" s="87">
        <v>19.62481</v>
      </c>
      <c r="S141" s="88">
        <v>1.421896423619888E-4</v>
      </c>
      <c r="T141" s="88">
        <v>8.3374559779336894E-4</v>
      </c>
      <c r="U141" s="88">
        <f>R141/'סכום נכסי הקרן'!$C$42</f>
        <v>1.5619895276773965E-4</v>
      </c>
    </row>
    <row r="142" spans="2:21" s="140" customFormat="1">
      <c r="B142" s="86" t="s">
        <v>608</v>
      </c>
      <c r="C142" s="80" t="s">
        <v>609</v>
      </c>
      <c r="D142" s="93" t="s">
        <v>126</v>
      </c>
      <c r="E142" s="93" t="s">
        <v>290</v>
      </c>
      <c r="F142" s="80" t="s">
        <v>610</v>
      </c>
      <c r="G142" s="93" t="s">
        <v>334</v>
      </c>
      <c r="H142" s="80" t="s">
        <v>582</v>
      </c>
      <c r="I142" s="80" t="s">
        <v>166</v>
      </c>
      <c r="J142" s="80"/>
      <c r="K142" s="87">
        <v>7.45</v>
      </c>
      <c r="L142" s="93" t="s">
        <v>170</v>
      </c>
      <c r="M142" s="94">
        <v>2.6000000000000002E-2</v>
      </c>
      <c r="N142" s="94">
        <v>2.3099999999999999E-2</v>
      </c>
      <c r="O142" s="87">
        <v>155000</v>
      </c>
      <c r="P142" s="89">
        <v>102.15</v>
      </c>
      <c r="Q142" s="80"/>
      <c r="R142" s="87">
        <v>158.33250000000001</v>
      </c>
      <c r="S142" s="88">
        <v>2.529332093144694E-4</v>
      </c>
      <c r="T142" s="88">
        <v>6.7266396394471389E-3</v>
      </c>
      <c r="U142" s="88">
        <f>R142/'סכום נכסי הקרן'!$C$42</f>
        <v>1.2602094333192596E-3</v>
      </c>
    </row>
    <row r="143" spans="2:21" s="140" customFormat="1">
      <c r="B143" s="86" t="s">
        <v>611</v>
      </c>
      <c r="C143" s="80" t="s">
        <v>612</v>
      </c>
      <c r="D143" s="93" t="s">
        <v>126</v>
      </c>
      <c r="E143" s="93" t="s">
        <v>290</v>
      </c>
      <c r="F143" s="80" t="s">
        <v>610</v>
      </c>
      <c r="G143" s="93" t="s">
        <v>334</v>
      </c>
      <c r="H143" s="80" t="s">
        <v>582</v>
      </c>
      <c r="I143" s="80" t="s">
        <v>166</v>
      </c>
      <c r="J143" s="80"/>
      <c r="K143" s="87">
        <v>3.89</v>
      </c>
      <c r="L143" s="93" t="s">
        <v>170</v>
      </c>
      <c r="M143" s="94">
        <v>4.4000000000000004E-2</v>
      </c>
      <c r="N143" s="94">
        <v>1.2500000000000001E-2</v>
      </c>
      <c r="O143" s="87">
        <v>2467.8000000000002</v>
      </c>
      <c r="P143" s="89">
        <v>112.5</v>
      </c>
      <c r="Q143" s="80"/>
      <c r="R143" s="87">
        <v>2.7762699999999998</v>
      </c>
      <c r="S143" s="88">
        <v>1.6069858758717696E-5</v>
      </c>
      <c r="T143" s="88">
        <v>1.1794778603134483E-4</v>
      </c>
      <c r="U143" s="88">
        <f>R143/'סכום נכסי הקרן'!$C$42</f>
        <v>2.2097052995697412E-5</v>
      </c>
    </row>
    <row r="144" spans="2:21" s="140" customFormat="1">
      <c r="B144" s="86" t="s">
        <v>613</v>
      </c>
      <c r="C144" s="80" t="s">
        <v>614</v>
      </c>
      <c r="D144" s="93" t="s">
        <v>126</v>
      </c>
      <c r="E144" s="93" t="s">
        <v>290</v>
      </c>
      <c r="F144" s="80" t="s">
        <v>615</v>
      </c>
      <c r="G144" s="93" t="s">
        <v>387</v>
      </c>
      <c r="H144" s="80" t="s">
        <v>616</v>
      </c>
      <c r="I144" s="80" t="s">
        <v>166</v>
      </c>
      <c r="J144" s="80"/>
      <c r="K144" s="87">
        <v>0.9</v>
      </c>
      <c r="L144" s="93" t="s">
        <v>170</v>
      </c>
      <c r="M144" s="94">
        <v>3.85E-2</v>
      </c>
      <c r="N144" s="94">
        <v>2.4900000000000002E-2</v>
      </c>
      <c r="O144" s="87">
        <v>1075</v>
      </c>
      <c r="P144" s="89">
        <v>101.61</v>
      </c>
      <c r="Q144" s="80"/>
      <c r="R144" s="87">
        <v>1.0923099999999999</v>
      </c>
      <c r="S144" s="88">
        <v>2.6874999999999999E-5</v>
      </c>
      <c r="T144" s="88">
        <v>4.640598578664837E-5</v>
      </c>
      <c r="U144" s="88">
        <f>R144/'סכום נכסי הקרן'!$C$42</f>
        <v>8.6939785963649932E-6</v>
      </c>
    </row>
    <row r="145" spans="2:21" s="140" customFormat="1">
      <c r="B145" s="86" t="s">
        <v>617</v>
      </c>
      <c r="C145" s="80" t="s">
        <v>618</v>
      </c>
      <c r="D145" s="93" t="s">
        <v>126</v>
      </c>
      <c r="E145" s="93" t="s">
        <v>290</v>
      </c>
      <c r="F145" s="80" t="s">
        <v>619</v>
      </c>
      <c r="G145" s="93" t="s">
        <v>334</v>
      </c>
      <c r="H145" s="80" t="s">
        <v>620</v>
      </c>
      <c r="I145" s="80" t="s">
        <v>294</v>
      </c>
      <c r="J145" s="80"/>
      <c r="K145" s="87">
        <v>0.26999999999999996</v>
      </c>
      <c r="L145" s="93" t="s">
        <v>170</v>
      </c>
      <c r="M145" s="94">
        <v>5.3499999999999999E-2</v>
      </c>
      <c r="N145" s="94">
        <v>0.19519999999999998</v>
      </c>
      <c r="O145" s="87">
        <v>4509.84</v>
      </c>
      <c r="P145" s="89">
        <v>102.55</v>
      </c>
      <c r="Q145" s="80"/>
      <c r="R145" s="87">
        <v>4.6248399999999998</v>
      </c>
      <c r="S145" s="88">
        <v>5.2216230380531583E-5</v>
      </c>
      <c r="T145" s="88">
        <v>1.9648292087916694E-4</v>
      </c>
      <c r="U145" s="88">
        <f>R145/'סכום נכסי הקרן'!$C$42</f>
        <v>3.6810301079009321E-5</v>
      </c>
    </row>
    <row r="146" spans="2:21" s="140" customFormat="1">
      <c r="B146" s="86" t="s">
        <v>621</v>
      </c>
      <c r="C146" s="80" t="s">
        <v>622</v>
      </c>
      <c r="D146" s="93" t="s">
        <v>126</v>
      </c>
      <c r="E146" s="93" t="s">
        <v>290</v>
      </c>
      <c r="F146" s="80" t="s">
        <v>623</v>
      </c>
      <c r="G146" s="93" t="s">
        <v>490</v>
      </c>
      <c r="H146" s="80" t="s">
        <v>624</v>
      </c>
      <c r="I146" s="80" t="s">
        <v>294</v>
      </c>
      <c r="J146" s="80"/>
      <c r="K146" s="87">
        <v>1.1900000000000002</v>
      </c>
      <c r="L146" s="93" t="s">
        <v>170</v>
      </c>
      <c r="M146" s="94">
        <v>4.9000000000000002E-2</v>
      </c>
      <c r="N146" s="94">
        <v>0.7762</v>
      </c>
      <c r="O146" s="87">
        <v>8667.43</v>
      </c>
      <c r="P146" s="89">
        <v>63.8</v>
      </c>
      <c r="Q146" s="80"/>
      <c r="R146" s="87">
        <v>5.52982</v>
      </c>
      <c r="S146" s="88">
        <v>1.1370589110014121E-5</v>
      </c>
      <c r="T146" s="88">
        <v>2.3493032959757203E-4</v>
      </c>
      <c r="U146" s="88">
        <f>R146/'סכום נכסי הקרן'!$C$42</f>
        <v>4.4013271618634879E-5</v>
      </c>
    </row>
    <row r="147" spans="2:21" s="140" customFormat="1">
      <c r="B147" s="83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7"/>
      <c r="P147" s="89"/>
      <c r="Q147" s="80"/>
      <c r="R147" s="80"/>
      <c r="S147" s="80"/>
      <c r="T147" s="88"/>
      <c r="U147" s="80"/>
    </row>
    <row r="148" spans="2:21" s="140" customFormat="1">
      <c r="B148" s="99" t="s">
        <v>48</v>
      </c>
      <c r="C148" s="82"/>
      <c r="D148" s="82"/>
      <c r="E148" s="82"/>
      <c r="F148" s="82"/>
      <c r="G148" s="82"/>
      <c r="H148" s="82"/>
      <c r="I148" s="82"/>
      <c r="J148" s="82"/>
      <c r="K148" s="90">
        <v>4.2128903011625445</v>
      </c>
      <c r="L148" s="82"/>
      <c r="M148" s="82"/>
      <c r="N148" s="104">
        <v>2.1974470804501732E-2</v>
      </c>
      <c r="O148" s="90"/>
      <c r="P148" s="92"/>
      <c r="Q148" s="90">
        <v>1.26</v>
      </c>
      <c r="R148" s="90">
        <v>3971.9796499999998</v>
      </c>
      <c r="S148" s="82"/>
      <c r="T148" s="91">
        <v>0.16874662978710858</v>
      </c>
      <c r="U148" s="91">
        <f>R148/'סכום נכסי הקרן'!$C$42</f>
        <v>3.1614016224604108E-2</v>
      </c>
    </row>
    <row r="149" spans="2:21" s="140" customFormat="1">
      <c r="B149" s="86" t="s">
        <v>625</v>
      </c>
      <c r="C149" s="80" t="s">
        <v>626</v>
      </c>
      <c r="D149" s="93" t="s">
        <v>126</v>
      </c>
      <c r="E149" s="93" t="s">
        <v>290</v>
      </c>
      <c r="F149" s="80" t="s">
        <v>328</v>
      </c>
      <c r="G149" s="93" t="s">
        <v>298</v>
      </c>
      <c r="H149" s="80" t="s">
        <v>293</v>
      </c>
      <c r="I149" s="80" t="s">
        <v>166</v>
      </c>
      <c r="J149" s="80"/>
      <c r="K149" s="87">
        <v>5.5600000000000005</v>
      </c>
      <c r="L149" s="93" t="s">
        <v>170</v>
      </c>
      <c r="M149" s="94">
        <v>3.0099999999999998E-2</v>
      </c>
      <c r="N149" s="94">
        <v>1.6199999999999999E-2</v>
      </c>
      <c r="O149" s="87">
        <v>62284</v>
      </c>
      <c r="P149" s="89">
        <v>107.92</v>
      </c>
      <c r="Q149" s="80"/>
      <c r="R149" s="87">
        <v>67.216899999999995</v>
      </c>
      <c r="S149" s="88">
        <v>5.4160000000000003E-5</v>
      </c>
      <c r="T149" s="88">
        <v>2.8556604865125879E-3</v>
      </c>
      <c r="U149" s="88">
        <f>R149/'סכום נכסי הקרן'!$C$42</f>
        <v>5.3499674077322926E-4</v>
      </c>
    </row>
    <row r="150" spans="2:21" s="140" customFormat="1">
      <c r="B150" s="86" t="s">
        <v>627</v>
      </c>
      <c r="C150" s="80" t="s">
        <v>628</v>
      </c>
      <c r="D150" s="93" t="s">
        <v>126</v>
      </c>
      <c r="E150" s="93" t="s">
        <v>290</v>
      </c>
      <c r="F150" s="80" t="s">
        <v>297</v>
      </c>
      <c r="G150" s="93" t="s">
        <v>298</v>
      </c>
      <c r="H150" s="80" t="s">
        <v>293</v>
      </c>
      <c r="I150" s="80" t="s">
        <v>166</v>
      </c>
      <c r="J150" s="80"/>
      <c r="K150" s="87">
        <v>6.4600000000000009</v>
      </c>
      <c r="L150" s="93" t="s">
        <v>170</v>
      </c>
      <c r="M150" s="94">
        <v>2.98E-2</v>
      </c>
      <c r="N150" s="94">
        <v>0.02</v>
      </c>
      <c r="O150" s="87">
        <v>123797</v>
      </c>
      <c r="P150" s="89">
        <v>108.91</v>
      </c>
      <c r="Q150" s="80"/>
      <c r="R150" s="87">
        <v>134.82731000000001</v>
      </c>
      <c r="S150" s="88">
        <v>4.8698502937125879E-5</v>
      </c>
      <c r="T150" s="88">
        <v>5.7280389555273087E-3</v>
      </c>
      <c r="U150" s="88">
        <f>R150/'סכום נכסי הקרן'!$C$42</f>
        <v>1.0731255296989573E-3</v>
      </c>
    </row>
    <row r="151" spans="2:21" s="140" customFormat="1">
      <c r="B151" s="86" t="s">
        <v>629</v>
      </c>
      <c r="C151" s="80" t="s">
        <v>630</v>
      </c>
      <c r="D151" s="93" t="s">
        <v>126</v>
      </c>
      <c r="E151" s="93" t="s">
        <v>290</v>
      </c>
      <c r="F151" s="80" t="s">
        <v>297</v>
      </c>
      <c r="G151" s="93" t="s">
        <v>298</v>
      </c>
      <c r="H151" s="80" t="s">
        <v>293</v>
      </c>
      <c r="I151" s="80" t="s">
        <v>166</v>
      </c>
      <c r="J151" s="80"/>
      <c r="K151" s="87">
        <v>3.96</v>
      </c>
      <c r="L151" s="93" t="s">
        <v>170</v>
      </c>
      <c r="M151" s="94">
        <v>2.4700000000000003E-2</v>
      </c>
      <c r="N151" s="94">
        <v>1.3600000000000001E-2</v>
      </c>
      <c r="O151" s="87">
        <v>45073</v>
      </c>
      <c r="P151" s="89">
        <v>106.5</v>
      </c>
      <c r="Q151" s="80"/>
      <c r="R151" s="87">
        <v>48.002739999999996</v>
      </c>
      <c r="S151" s="88">
        <v>1.3530437706192608E-5</v>
      </c>
      <c r="T151" s="88">
        <v>2.0393610514965323E-3</v>
      </c>
      <c r="U151" s="88">
        <f>R151/'סכום נכסי הקרן'!$C$42</f>
        <v>3.8206625786349452E-4</v>
      </c>
    </row>
    <row r="152" spans="2:21" s="140" customFormat="1">
      <c r="B152" s="86" t="s">
        <v>631</v>
      </c>
      <c r="C152" s="80" t="s">
        <v>632</v>
      </c>
      <c r="D152" s="93" t="s">
        <v>126</v>
      </c>
      <c r="E152" s="93" t="s">
        <v>290</v>
      </c>
      <c r="F152" s="80" t="s">
        <v>633</v>
      </c>
      <c r="G152" s="93" t="s">
        <v>334</v>
      </c>
      <c r="H152" s="80" t="s">
        <v>293</v>
      </c>
      <c r="I152" s="80" t="s">
        <v>166</v>
      </c>
      <c r="J152" s="80"/>
      <c r="K152" s="87">
        <v>5.0200000000000005</v>
      </c>
      <c r="L152" s="93" t="s">
        <v>170</v>
      </c>
      <c r="M152" s="94">
        <v>1.44E-2</v>
      </c>
      <c r="N152" s="94">
        <v>1.4999999999999999E-2</v>
      </c>
      <c r="O152" s="87">
        <v>93840</v>
      </c>
      <c r="P152" s="89">
        <v>99.78</v>
      </c>
      <c r="Q152" s="80"/>
      <c r="R152" s="87">
        <v>93.633560000000003</v>
      </c>
      <c r="S152" s="88">
        <v>9.3839999999999996E-5</v>
      </c>
      <c r="T152" s="88">
        <v>3.9779528288794276E-3</v>
      </c>
      <c r="U152" s="88">
        <f>R152/'סכום נכסי הקרן'!$C$42</f>
        <v>7.4525378925530063E-4</v>
      </c>
    </row>
    <row r="153" spans="2:21" s="140" customFormat="1">
      <c r="B153" s="86" t="s">
        <v>634</v>
      </c>
      <c r="C153" s="80" t="s">
        <v>635</v>
      </c>
      <c r="D153" s="93" t="s">
        <v>126</v>
      </c>
      <c r="E153" s="93" t="s">
        <v>290</v>
      </c>
      <c r="F153" s="80" t="s">
        <v>313</v>
      </c>
      <c r="G153" s="93" t="s">
        <v>298</v>
      </c>
      <c r="H153" s="80" t="s">
        <v>293</v>
      </c>
      <c r="I153" s="80" t="s">
        <v>166</v>
      </c>
      <c r="J153" s="80"/>
      <c r="K153" s="87">
        <v>0.65999999999999992</v>
      </c>
      <c r="L153" s="93" t="s">
        <v>170</v>
      </c>
      <c r="M153" s="94">
        <v>5.9000000000000004E-2</v>
      </c>
      <c r="N153" s="94">
        <v>6.5000000000000006E-3</v>
      </c>
      <c r="O153" s="87">
        <v>75106</v>
      </c>
      <c r="P153" s="89">
        <v>105.45</v>
      </c>
      <c r="Q153" s="80"/>
      <c r="R153" s="87">
        <v>79.199280000000002</v>
      </c>
      <c r="S153" s="88">
        <v>6.9616373894975045E-5</v>
      </c>
      <c r="T153" s="88">
        <v>3.3647230749446447E-3</v>
      </c>
      <c r="U153" s="88">
        <f>R153/'סכום נכסי הקרן'!$C$42</f>
        <v>6.3036761099643699E-4</v>
      </c>
    </row>
    <row r="154" spans="2:21" s="140" customFormat="1">
      <c r="B154" s="86" t="s">
        <v>636</v>
      </c>
      <c r="C154" s="80" t="s">
        <v>637</v>
      </c>
      <c r="D154" s="93" t="s">
        <v>126</v>
      </c>
      <c r="E154" s="93" t="s">
        <v>290</v>
      </c>
      <c r="F154" s="80" t="s">
        <v>638</v>
      </c>
      <c r="G154" s="93" t="s">
        <v>639</v>
      </c>
      <c r="H154" s="80" t="s">
        <v>323</v>
      </c>
      <c r="I154" s="80" t="s">
        <v>166</v>
      </c>
      <c r="J154" s="80"/>
      <c r="K154" s="87">
        <v>1.2299999999999998</v>
      </c>
      <c r="L154" s="93" t="s">
        <v>170</v>
      </c>
      <c r="M154" s="94">
        <v>4.8399999999999999E-2</v>
      </c>
      <c r="N154" s="94">
        <v>6.8000000000000005E-3</v>
      </c>
      <c r="O154" s="87">
        <v>11973.37</v>
      </c>
      <c r="P154" s="89">
        <v>106.37</v>
      </c>
      <c r="Q154" s="80"/>
      <c r="R154" s="87">
        <v>12.736079999999999</v>
      </c>
      <c r="S154" s="88">
        <v>1.9005349206349206E-5</v>
      </c>
      <c r="T154" s="88">
        <v>5.4108297777885085E-4</v>
      </c>
      <c r="U154" s="88">
        <f>R154/'סכום נכסי הקרן'!$C$42</f>
        <v>1.0136976400618163E-4</v>
      </c>
    </row>
    <row r="155" spans="2:21" s="140" customFormat="1">
      <c r="B155" s="86" t="s">
        <v>640</v>
      </c>
      <c r="C155" s="80" t="s">
        <v>641</v>
      </c>
      <c r="D155" s="93" t="s">
        <v>126</v>
      </c>
      <c r="E155" s="93" t="s">
        <v>290</v>
      </c>
      <c r="F155" s="80" t="s">
        <v>322</v>
      </c>
      <c r="G155" s="93" t="s">
        <v>298</v>
      </c>
      <c r="H155" s="80" t="s">
        <v>323</v>
      </c>
      <c r="I155" s="80" t="s">
        <v>166</v>
      </c>
      <c r="J155" s="80"/>
      <c r="K155" s="87">
        <v>1.77</v>
      </c>
      <c r="L155" s="93" t="s">
        <v>170</v>
      </c>
      <c r="M155" s="94">
        <v>1.95E-2</v>
      </c>
      <c r="N155" s="94">
        <v>7.8000000000000005E-3</v>
      </c>
      <c r="O155" s="87">
        <v>60000</v>
      </c>
      <c r="P155" s="89">
        <v>102.47</v>
      </c>
      <c r="Q155" s="80"/>
      <c r="R155" s="87">
        <v>61.481999999999999</v>
      </c>
      <c r="S155" s="88">
        <v>8.7591240875912405E-5</v>
      </c>
      <c r="T155" s="88">
        <v>2.6120174841708995E-3</v>
      </c>
      <c r="U155" s="88">
        <f>R155/'סכום נכסי הקרן'!$C$42</f>
        <v>4.8935118424413629E-4</v>
      </c>
    </row>
    <row r="156" spans="2:21" s="140" customFormat="1">
      <c r="B156" s="86" t="s">
        <v>642</v>
      </c>
      <c r="C156" s="80" t="s">
        <v>643</v>
      </c>
      <c r="D156" s="93" t="s">
        <v>126</v>
      </c>
      <c r="E156" s="93" t="s">
        <v>290</v>
      </c>
      <c r="F156" s="80" t="s">
        <v>644</v>
      </c>
      <c r="G156" s="93" t="s">
        <v>298</v>
      </c>
      <c r="H156" s="80" t="s">
        <v>323</v>
      </c>
      <c r="I156" s="80" t="s">
        <v>294</v>
      </c>
      <c r="J156" s="80"/>
      <c r="K156" s="87">
        <v>3.8899999999999997</v>
      </c>
      <c r="L156" s="93" t="s">
        <v>170</v>
      </c>
      <c r="M156" s="94">
        <v>2.07E-2</v>
      </c>
      <c r="N156" s="94">
        <v>1.3100000000000001E-2</v>
      </c>
      <c r="O156" s="87">
        <v>60000</v>
      </c>
      <c r="P156" s="89">
        <v>102.95</v>
      </c>
      <c r="Q156" s="80"/>
      <c r="R156" s="87">
        <v>61.77</v>
      </c>
      <c r="S156" s="88">
        <v>2.3672094151809141E-4</v>
      </c>
      <c r="T156" s="88">
        <v>2.6242529520385883E-3</v>
      </c>
      <c r="U156" s="88">
        <f>R156/'סכום נכסי הקרן'!$C$42</f>
        <v>4.9164345094109333E-4</v>
      </c>
    </row>
    <row r="157" spans="2:21" s="140" customFormat="1">
      <c r="B157" s="86" t="s">
        <v>645</v>
      </c>
      <c r="C157" s="80" t="s">
        <v>646</v>
      </c>
      <c r="D157" s="93" t="s">
        <v>126</v>
      </c>
      <c r="E157" s="93" t="s">
        <v>290</v>
      </c>
      <c r="F157" s="80" t="s">
        <v>353</v>
      </c>
      <c r="G157" s="93" t="s">
        <v>334</v>
      </c>
      <c r="H157" s="80" t="s">
        <v>346</v>
      </c>
      <c r="I157" s="80" t="s">
        <v>166</v>
      </c>
      <c r="J157" s="80"/>
      <c r="K157" s="87">
        <v>5.22</v>
      </c>
      <c r="L157" s="93" t="s">
        <v>170</v>
      </c>
      <c r="M157" s="94">
        <v>3.39E-2</v>
      </c>
      <c r="N157" s="94">
        <v>2.1600000000000001E-2</v>
      </c>
      <c r="O157" s="87">
        <v>7592</v>
      </c>
      <c r="P157" s="89">
        <v>107.24</v>
      </c>
      <c r="Q157" s="80"/>
      <c r="R157" s="87">
        <v>8.1416599999999999</v>
      </c>
      <c r="S157" s="88">
        <v>8.6251860203366716E-6</v>
      </c>
      <c r="T157" s="88">
        <v>3.4589242819320853E-4</v>
      </c>
      <c r="U157" s="88">
        <f>R157/'סכום נכסי הקרן'!$C$42</f>
        <v>6.4801583597038403E-5</v>
      </c>
    </row>
    <row r="158" spans="2:21" s="140" customFormat="1">
      <c r="B158" s="86" t="s">
        <v>647</v>
      </c>
      <c r="C158" s="80" t="s">
        <v>648</v>
      </c>
      <c r="D158" s="93" t="s">
        <v>126</v>
      </c>
      <c r="E158" s="93" t="s">
        <v>290</v>
      </c>
      <c r="F158" s="80" t="s">
        <v>362</v>
      </c>
      <c r="G158" s="93" t="s">
        <v>363</v>
      </c>
      <c r="H158" s="80" t="s">
        <v>346</v>
      </c>
      <c r="I158" s="80" t="s">
        <v>166</v>
      </c>
      <c r="J158" s="80"/>
      <c r="K158" s="87">
        <v>5.7899999999999991</v>
      </c>
      <c r="L158" s="93" t="s">
        <v>170</v>
      </c>
      <c r="M158" s="94">
        <v>3.6499999999999998E-2</v>
      </c>
      <c r="N158" s="94">
        <v>2.4199999999999999E-2</v>
      </c>
      <c r="O158" s="87">
        <v>111455</v>
      </c>
      <c r="P158" s="89">
        <v>108.61</v>
      </c>
      <c r="Q158" s="80"/>
      <c r="R158" s="87">
        <v>121.05127</v>
      </c>
      <c r="S158" s="88">
        <v>6.9879144910744292E-5</v>
      </c>
      <c r="T158" s="88">
        <v>5.1427740431523421E-3</v>
      </c>
      <c r="U158" s="88">
        <f>R158/'סכום נכסי הקרן'!$C$42</f>
        <v>9.6347845432413857E-4</v>
      </c>
    </row>
    <row r="159" spans="2:21" s="140" customFormat="1">
      <c r="B159" s="86" t="s">
        <v>649</v>
      </c>
      <c r="C159" s="80" t="s">
        <v>650</v>
      </c>
      <c r="D159" s="93" t="s">
        <v>126</v>
      </c>
      <c r="E159" s="93" t="s">
        <v>290</v>
      </c>
      <c r="F159" s="80" t="s">
        <v>328</v>
      </c>
      <c r="G159" s="93" t="s">
        <v>298</v>
      </c>
      <c r="H159" s="80" t="s">
        <v>346</v>
      </c>
      <c r="I159" s="80" t="s">
        <v>166</v>
      </c>
      <c r="J159" s="80"/>
      <c r="K159" s="87">
        <v>2.79</v>
      </c>
      <c r="L159" s="93" t="s">
        <v>170</v>
      </c>
      <c r="M159" s="94">
        <v>1.52E-2</v>
      </c>
      <c r="N159" s="94">
        <v>9.6000000000000026E-3</v>
      </c>
      <c r="O159" s="87">
        <v>98553</v>
      </c>
      <c r="P159" s="89">
        <v>101.82</v>
      </c>
      <c r="Q159" s="80"/>
      <c r="R159" s="87">
        <v>100.34666</v>
      </c>
      <c r="S159" s="88">
        <v>1.0374000000000001E-4</v>
      </c>
      <c r="T159" s="88">
        <v>4.2631539377078276E-3</v>
      </c>
      <c r="U159" s="88">
        <f>R159/'סכום נכסי הקרן'!$C$42</f>
        <v>7.98685093294683E-4</v>
      </c>
    </row>
    <row r="160" spans="2:21" s="140" customFormat="1">
      <c r="B160" s="86" t="s">
        <v>651</v>
      </c>
      <c r="C160" s="80" t="s">
        <v>652</v>
      </c>
      <c r="D160" s="93" t="s">
        <v>126</v>
      </c>
      <c r="E160" s="93" t="s">
        <v>290</v>
      </c>
      <c r="F160" s="80" t="s">
        <v>440</v>
      </c>
      <c r="G160" s="93" t="s">
        <v>334</v>
      </c>
      <c r="H160" s="80" t="s">
        <v>346</v>
      </c>
      <c r="I160" s="80" t="s">
        <v>294</v>
      </c>
      <c r="J160" s="80"/>
      <c r="K160" s="87">
        <v>6.55</v>
      </c>
      <c r="L160" s="93" t="s">
        <v>170</v>
      </c>
      <c r="M160" s="94">
        <v>2.5499999999999998E-2</v>
      </c>
      <c r="N160" s="94">
        <v>2.5000000000000001E-2</v>
      </c>
      <c r="O160" s="87">
        <v>104000</v>
      </c>
      <c r="P160" s="89">
        <v>101.04</v>
      </c>
      <c r="Q160" s="80"/>
      <c r="R160" s="87">
        <v>105.08161</v>
      </c>
      <c r="S160" s="88">
        <v>2.453918246769794E-4</v>
      </c>
      <c r="T160" s="88">
        <v>4.4643148008332136E-3</v>
      </c>
      <c r="U160" s="88">
        <f>R160/'סכום נכסי הקרן'!$C$42</f>
        <v>8.3637178842231022E-4</v>
      </c>
    </row>
    <row r="161" spans="2:21" s="140" customFormat="1">
      <c r="B161" s="86" t="s">
        <v>653</v>
      </c>
      <c r="C161" s="80" t="s">
        <v>654</v>
      </c>
      <c r="D161" s="93" t="s">
        <v>126</v>
      </c>
      <c r="E161" s="93" t="s">
        <v>290</v>
      </c>
      <c r="F161" s="80" t="s">
        <v>374</v>
      </c>
      <c r="G161" s="93" t="s">
        <v>298</v>
      </c>
      <c r="H161" s="80" t="s">
        <v>346</v>
      </c>
      <c r="I161" s="80" t="s">
        <v>166</v>
      </c>
      <c r="J161" s="80"/>
      <c r="K161" s="87">
        <v>2.52</v>
      </c>
      <c r="L161" s="93" t="s">
        <v>170</v>
      </c>
      <c r="M161" s="94">
        <v>6.4000000000000001E-2</v>
      </c>
      <c r="N161" s="94">
        <v>9.7000000000000003E-3</v>
      </c>
      <c r="O161" s="87">
        <v>7147</v>
      </c>
      <c r="P161" s="89">
        <v>116.32</v>
      </c>
      <c r="Q161" s="80"/>
      <c r="R161" s="87">
        <v>8.3133900000000001</v>
      </c>
      <c r="S161" s="88">
        <v>2.1962657029771122E-5</v>
      </c>
      <c r="T161" s="88">
        <v>3.5318825075195202E-4</v>
      </c>
      <c r="U161" s="88">
        <f>R161/'סכום נכסי הקרן'!$C$42</f>
        <v>6.6168427207692664E-5</v>
      </c>
    </row>
    <row r="162" spans="2:21" s="140" customFormat="1">
      <c r="B162" s="86" t="s">
        <v>655</v>
      </c>
      <c r="C162" s="80" t="s">
        <v>656</v>
      </c>
      <c r="D162" s="93" t="s">
        <v>126</v>
      </c>
      <c r="E162" s="93" t="s">
        <v>290</v>
      </c>
      <c r="F162" s="80" t="s">
        <v>379</v>
      </c>
      <c r="G162" s="93" t="s">
        <v>298</v>
      </c>
      <c r="H162" s="80" t="s">
        <v>346</v>
      </c>
      <c r="I162" s="80" t="s">
        <v>294</v>
      </c>
      <c r="J162" s="80"/>
      <c r="K162" s="87">
        <v>1.99</v>
      </c>
      <c r="L162" s="93" t="s">
        <v>170</v>
      </c>
      <c r="M162" s="94">
        <v>1.0500000000000001E-2</v>
      </c>
      <c r="N162" s="94">
        <v>7.7000000000000002E-3</v>
      </c>
      <c r="O162" s="87">
        <v>21800</v>
      </c>
      <c r="P162" s="89">
        <v>100.56</v>
      </c>
      <c r="Q162" s="87">
        <v>5.6439999999999997E-2</v>
      </c>
      <c r="R162" s="87">
        <v>21.97852</v>
      </c>
      <c r="S162" s="88">
        <v>7.2666666666666667E-5</v>
      </c>
      <c r="T162" s="88">
        <v>9.3374123346995537E-4</v>
      </c>
      <c r="U162" s="88">
        <f>R162/'סכום נכסי הקרן'!$C$42</f>
        <v>1.7493274112640177E-4</v>
      </c>
    </row>
    <row r="163" spans="2:21" s="140" customFormat="1">
      <c r="B163" s="86" t="s">
        <v>657</v>
      </c>
      <c r="C163" s="80" t="s">
        <v>658</v>
      </c>
      <c r="D163" s="93" t="s">
        <v>126</v>
      </c>
      <c r="E163" s="93" t="s">
        <v>290</v>
      </c>
      <c r="F163" s="80" t="s">
        <v>393</v>
      </c>
      <c r="G163" s="93" t="s">
        <v>394</v>
      </c>
      <c r="H163" s="80" t="s">
        <v>346</v>
      </c>
      <c r="I163" s="80" t="s">
        <v>166</v>
      </c>
      <c r="J163" s="80"/>
      <c r="K163" s="87">
        <v>3.9</v>
      </c>
      <c r="L163" s="93" t="s">
        <v>170</v>
      </c>
      <c r="M163" s="94">
        <v>4.8000000000000001E-2</v>
      </c>
      <c r="N163" s="94">
        <v>1.52E-2</v>
      </c>
      <c r="O163" s="87">
        <v>4195.5</v>
      </c>
      <c r="P163" s="89">
        <v>115.8</v>
      </c>
      <c r="Q163" s="80"/>
      <c r="R163" s="87">
        <v>4.85839</v>
      </c>
      <c r="S163" s="88">
        <v>1.9754367633946854E-6</v>
      </c>
      <c r="T163" s="88">
        <v>2.0640512060312053E-4</v>
      </c>
      <c r="U163" s="88">
        <f>R163/'סכום נכסי הקרן'!$C$42</f>
        <v>3.8669186103572906E-5</v>
      </c>
    </row>
    <row r="164" spans="2:21" s="140" customFormat="1">
      <c r="B164" s="86" t="s">
        <v>659</v>
      </c>
      <c r="C164" s="80" t="s">
        <v>660</v>
      </c>
      <c r="D164" s="93" t="s">
        <v>126</v>
      </c>
      <c r="E164" s="93" t="s">
        <v>290</v>
      </c>
      <c r="F164" s="80" t="s">
        <v>374</v>
      </c>
      <c r="G164" s="93" t="s">
        <v>298</v>
      </c>
      <c r="H164" s="80" t="s">
        <v>346</v>
      </c>
      <c r="I164" s="80" t="s">
        <v>166</v>
      </c>
      <c r="J164" s="80"/>
      <c r="K164" s="87">
        <v>0.94</v>
      </c>
      <c r="L164" s="93" t="s">
        <v>170</v>
      </c>
      <c r="M164" s="94">
        <v>6.0999999999999999E-2</v>
      </c>
      <c r="N164" s="94">
        <v>3.6000000000000003E-3</v>
      </c>
      <c r="O164" s="87">
        <v>471.4</v>
      </c>
      <c r="P164" s="89">
        <v>105.74</v>
      </c>
      <c r="Q164" s="80"/>
      <c r="R164" s="87">
        <v>0.49845999999999996</v>
      </c>
      <c r="S164" s="88">
        <v>3.1426666666666666E-6</v>
      </c>
      <c r="T164" s="88">
        <v>2.1176705949055437E-5</v>
      </c>
      <c r="U164" s="88">
        <f>R164/'סכום נכסי הקרן'!$C$42</f>
        <v>3.9673724227958125E-6</v>
      </c>
    </row>
    <row r="165" spans="2:21" s="140" customFormat="1">
      <c r="B165" s="86" t="s">
        <v>661</v>
      </c>
      <c r="C165" s="80" t="s">
        <v>662</v>
      </c>
      <c r="D165" s="93" t="s">
        <v>126</v>
      </c>
      <c r="E165" s="93" t="s">
        <v>290</v>
      </c>
      <c r="F165" s="80" t="s">
        <v>328</v>
      </c>
      <c r="G165" s="93" t="s">
        <v>298</v>
      </c>
      <c r="H165" s="80" t="s">
        <v>346</v>
      </c>
      <c r="I165" s="80" t="s">
        <v>294</v>
      </c>
      <c r="J165" s="80"/>
      <c r="K165" s="87">
        <v>2.71</v>
      </c>
      <c r="L165" s="93" t="s">
        <v>170</v>
      </c>
      <c r="M165" s="94">
        <v>3.2500000000000001E-2</v>
      </c>
      <c r="N165" s="94">
        <v>1.6400000000000001E-2</v>
      </c>
      <c r="O165" s="87">
        <f>100000/50000</f>
        <v>2</v>
      </c>
      <c r="P165" s="89">
        <v>5221603</v>
      </c>
      <c r="Q165" s="80"/>
      <c r="R165" s="87">
        <v>104.43205999999999</v>
      </c>
      <c r="S165" s="88">
        <f>540.102619497705%/50000</f>
        <v>1.0802052389954099E-4</v>
      </c>
      <c r="T165" s="88">
        <v>4.4367191475225987E-3</v>
      </c>
      <c r="U165" s="88">
        <f>R165/'סכום נכסי הקרן'!$C$42</f>
        <v>8.3120185150214196E-4</v>
      </c>
    </row>
    <row r="166" spans="2:21" s="140" customFormat="1">
      <c r="B166" s="86" t="s">
        <v>663</v>
      </c>
      <c r="C166" s="80" t="s">
        <v>664</v>
      </c>
      <c r="D166" s="93" t="s">
        <v>126</v>
      </c>
      <c r="E166" s="93" t="s">
        <v>290</v>
      </c>
      <c r="F166" s="80" t="s">
        <v>665</v>
      </c>
      <c r="G166" s="93" t="s">
        <v>666</v>
      </c>
      <c r="H166" s="80" t="s">
        <v>346</v>
      </c>
      <c r="I166" s="80" t="s">
        <v>166</v>
      </c>
      <c r="J166" s="80"/>
      <c r="K166" s="87">
        <v>6.3600000000000012</v>
      </c>
      <c r="L166" s="93" t="s">
        <v>170</v>
      </c>
      <c r="M166" s="94">
        <v>2.6099999999999998E-2</v>
      </c>
      <c r="N166" s="94">
        <v>2.0199999999999999E-2</v>
      </c>
      <c r="O166" s="87">
        <v>118000</v>
      </c>
      <c r="P166" s="89">
        <v>104.46</v>
      </c>
      <c r="Q166" s="80"/>
      <c r="R166" s="87">
        <v>123.2628</v>
      </c>
      <c r="S166" s="88">
        <v>2.927226180317133E-4</v>
      </c>
      <c r="T166" s="88">
        <v>5.2367292662545252E-3</v>
      </c>
      <c r="U166" s="88">
        <f>R166/'סכום נכסי הקרן'!$C$42</f>
        <v>9.8108059518636553E-4</v>
      </c>
    </row>
    <row r="167" spans="2:21" s="140" customFormat="1">
      <c r="B167" s="86" t="s">
        <v>667</v>
      </c>
      <c r="C167" s="80" t="s">
        <v>668</v>
      </c>
      <c r="D167" s="93" t="s">
        <v>126</v>
      </c>
      <c r="E167" s="93" t="s">
        <v>290</v>
      </c>
      <c r="F167" s="80" t="s">
        <v>669</v>
      </c>
      <c r="G167" s="93" t="s">
        <v>639</v>
      </c>
      <c r="H167" s="80" t="s">
        <v>346</v>
      </c>
      <c r="I167" s="80" t="s">
        <v>294</v>
      </c>
      <c r="J167" s="80"/>
      <c r="K167" s="87">
        <v>4.5599999999999996</v>
      </c>
      <c r="L167" s="93" t="s">
        <v>170</v>
      </c>
      <c r="M167" s="94">
        <v>1.0500000000000001E-2</v>
      </c>
      <c r="N167" s="94">
        <v>1.0200000000000001E-2</v>
      </c>
      <c r="O167" s="87">
        <v>34690</v>
      </c>
      <c r="P167" s="89">
        <v>100.48</v>
      </c>
      <c r="Q167" s="80"/>
      <c r="R167" s="87">
        <v>34.85651</v>
      </c>
      <c r="S167" s="88">
        <v>7.4869103167854418E-5</v>
      </c>
      <c r="T167" s="88">
        <v>1.4808531530720829E-3</v>
      </c>
      <c r="U167" s="88">
        <f>R167/'סכום נכסי הקרן'!$C$42</f>
        <v>2.7743200362899027E-4</v>
      </c>
    </row>
    <row r="168" spans="2:21" s="140" customFormat="1">
      <c r="B168" s="86" t="s">
        <v>670</v>
      </c>
      <c r="C168" s="80" t="s">
        <v>671</v>
      </c>
      <c r="D168" s="93" t="s">
        <v>126</v>
      </c>
      <c r="E168" s="93" t="s">
        <v>290</v>
      </c>
      <c r="F168" s="80" t="s">
        <v>672</v>
      </c>
      <c r="G168" s="93" t="s">
        <v>334</v>
      </c>
      <c r="H168" s="80" t="s">
        <v>432</v>
      </c>
      <c r="I168" s="80" t="s">
        <v>166</v>
      </c>
      <c r="J168" s="80"/>
      <c r="K168" s="87">
        <v>4.74</v>
      </c>
      <c r="L168" s="93" t="s">
        <v>170</v>
      </c>
      <c r="M168" s="94">
        <v>4.3499999999999997E-2</v>
      </c>
      <c r="N168" s="94">
        <v>3.2700000000000007E-2</v>
      </c>
      <c r="O168" s="87">
        <v>96335</v>
      </c>
      <c r="P168" s="89">
        <v>106.9</v>
      </c>
      <c r="Q168" s="80"/>
      <c r="R168" s="87">
        <v>102.98211999999999</v>
      </c>
      <c r="S168" s="88">
        <v>5.1346571636289213E-5</v>
      </c>
      <c r="T168" s="88">
        <v>4.3751195146056673E-3</v>
      </c>
      <c r="U168" s="88">
        <f>R168/'סכום נכסי הקרן'!$C$42</f>
        <v>8.1966140297927447E-4</v>
      </c>
    </row>
    <row r="169" spans="2:21" s="140" customFormat="1">
      <c r="B169" s="86" t="s">
        <v>673</v>
      </c>
      <c r="C169" s="80" t="s">
        <v>674</v>
      </c>
      <c r="D169" s="93" t="s">
        <v>126</v>
      </c>
      <c r="E169" s="93" t="s">
        <v>290</v>
      </c>
      <c r="F169" s="80" t="s">
        <v>420</v>
      </c>
      <c r="G169" s="93" t="s">
        <v>387</v>
      </c>
      <c r="H169" s="80" t="s">
        <v>432</v>
      </c>
      <c r="I169" s="80" t="s">
        <v>166</v>
      </c>
      <c r="J169" s="80"/>
      <c r="K169" s="87">
        <v>6.52</v>
      </c>
      <c r="L169" s="93" t="s">
        <v>170</v>
      </c>
      <c r="M169" s="94">
        <v>3.61E-2</v>
      </c>
      <c r="N169" s="94">
        <v>2.3399999999999997E-2</v>
      </c>
      <c r="O169" s="87">
        <v>129315</v>
      </c>
      <c r="P169" s="89">
        <v>109.16</v>
      </c>
      <c r="Q169" s="80"/>
      <c r="R169" s="87">
        <v>141.16024999999999</v>
      </c>
      <c r="S169" s="88">
        <v>1.6848859934853421E-4</v>
      </c>
      <c r="T169" s="88">
        <v>5.9970892467703591E-3</v>
      </c>
      <c r="U169" s="88">
        <f>R169/'סכום נכסי הקרן'!$C$42</f>
        <v>1.1235310416983562E-3</v>
      </c>
    </row>
    <row r="170" spans="2:21" s="140" customFormat="1">
      <c r="B170" s="86" t="s">
        <v>675</v>
      </c>
      <c r="C170" s="80" t="s">
        <v>676</v>
      </c>
      <c r="D170" s="93" t="s">
        <v>126</v>
      </c>
      <c r="E170" s="93" t="s">
        <v>290</v>
      </c>
      <c r="F170" s="80" t="s">
        <v>386</v>
      </c>
      <c r="G170" s="93" t="s">
        <v>387</v>
      </c>
      <c r="H170" s="80" t="s">
        <v>432</v>
      </c>
      <c r="I170" s="80" t="s">
        <v>294</v>
      </c>
      <c r="J170" s="80"/>
      <c r="K170" s="87">
        <v>8.8900000000000023</v>
      </c>
      <c r="L170" s="93" t="s">
        <v>170</v>
      </c>
      <c r="M170" s="94">
        <v>3.95E-2</v>
      </c>
      <c r="N170" s="94">
        <v>2.9600000000000005E-2</v>
      </c>
      <c r="O170" s="87">
        <v>43920</v>
      </c>
      <c r="P170" s="89">
        <v>110.18</v>
      </c>
      <c r="Q170" s="80"/>
      <c r="R170" s="87">
        <v>48.391059999999996</v>
      </c>
      <c r="S170" s="88">
        <v>1.8299239590348189E-4</v>
      </c>
      <c r="T170" s="88">
        <v>2.0558585406714653E-3</v>
      </c>
      <c r="U170" s="88">
        <f>R170/'סכום נכסי הקרן'!$C$42</f>
        <v>3.8515699745989154E-4</v>
      </c>
    </row>
    <row r="171" spans="2:21" s="140" customFormat="1">
      <c r="B171" s="86" t="s">
        <v>677</v>
      </c>
      <c r="C171" s="80" t="s">
        <v>678</v>
      </c>
      <c r="D171" s="93" t="s">
        <v>126</v>
      </c>
      <c r="E171" s="93" t="s">
        <v>290</v>
      </c>
      <c r="F171" s="80" t="s">
        <v>386</v>
      </c>
      <c r="G171" s="93" t="s">
        <v>387</v>
      </c>
      <c r="H171" s="80" t="s">
        <v>432</v>
      </c>
      <c r="I171" s="80" t="s">
        <v>294</v>
      </c>
      <c r="J171" s="80"/>
      <c r="K171" s="87">
        <v>9.5500000000000007</v>
      </c>
      <c r="L171" s="93" t="s">
        <v>170</v>
      </c>
      <c r="M171" s="94">
        <v>3.95E-2</v>
      </c>
      <c r="N171" s="94">
        <v>3.0500000000000003E-2</v>
      </c>
      <c r="O171" s="87">
        <v>8108</v>
      </c>
      <c r="P171" s="89">
        <v>109.99</v>
      </c>
      <c r="Q171" s="80"/>
      <c r="R171" s="87">
        <v>8.91798</v>
      </c>
      <c r="S171" s="88">
        <v>3.3781929553402351E-5</v>
      </c>
      <c r="T171" s="88">
        <v>3.7887381157877749E-4</v>
      </c>
      <c r="U171" s="88">
        <f>R171/'סכום נכסי הקרן'!$C$42</f>
        <v>7.0980515826835864E-5</v>
      </c>
    </row>
    <row r="172" spans="2:21" s="140" customFormat="1">
      <c r="B172" s="86" t="s">
        <v>679</v>
      </c>
      <c r="C172" s="80" t="s">
        <v>680</v>
      </c>
      <c r="D172" s="93" t="s">
        <v>126</v>
      </c>
      <c r="E172" s="93" t="s">
        <v>290</v>
      </c>
      <c r="F172" s="80" t="s">
        <v>681</v>
      </c>
      <c r="G172" s="93" t="s">
        <v>334</v>
      </c>
      <c r="H172" s="80" t="s">
        <v>432</v>
      </c>
      <c r="I172" s="80" t="s">
        <v>166</v>
      </c>
      <c r="J172" s="80"/>
      <c r="K172" s="87">
        <v>3.5899999999999994</v>
      </c>
      <c r="L172" s="93" t="s">
        <v>170</v>
      </c>
      <c r="M172" s="94">
        <v>3.9E-2</v>
      </c>
      <c r="N172" s="94">
        <v>3.9899999999999991E-2</v>
      </c>
      <c r="O172" s="87">
        <v>85275</v>
      </c>
      <c r="P172" s="89">
        <v>100.17</v>
      </c>
      <c r="Q172" s="80"/>
      <c r="R172" s="87">
        <v>85.419960000000003</v>
      </c>
      <c r="S172" s="88">
        <v>9.4945693624080745E-5</v>
      </c>
      <c r="T172" s="88">
        <v>3.6290040827751031E-3</v>
      </c>
      <c r="U172" s="88">
        <f>R172/'סכום נכסי הקרן'!$C$42</f>
        <v>6.7987961653958478E-4</v>
      </c>
    </row>
    <row r="173" spans="2:21" s="140" customFormat="1">
      <c r="B173" s="86" t="s">
        <v>682</v>
      </c>
      <c r="C173" s="80" t="s">
        <v>683</v>
      </c>
      <c r="D173" s="93" t="s">
        <v>126</v>
      </c>
      <c r="E173" s="93" t="s">
        <v>290</v>
      </c>
      <c r="F173" s="80" t="s">
        <v>464</v>
      </c>
      <c r="G173" s="93" t="s">
        <v>387</v>
      </c>
      <c r="H173" s="80" t="s">
        <v>432</v>
      </c>
      <c r="I173" s="80" t="s">
        <v>166</v>
      </c>
      <c r="J173" s="80"/>
      <c r="K173" s="87">
        <v>5.68</v>
      </c>
      <c r="L173" s="93" t="s">
        <v>170</v>
      </c>
      <c r="M173" s="94">
        <v>3.9199999999999999E-2</v>
      </c>
      <c r="N173" s="94">
        <v>2.2799999999999997E-2</v>
      </c>
      <c r="O173" s="87">
        <v>0.98</v>
      </c>
      <c r="P173" s="89">
        <v>110.32</v>
      </c>
      <c r="Q173" s="80"/>
      <c r="R173" s="87">
        <v>1.08E-3</v>
      </c>
      <c r="S173" s="88">
        <v>1.0209886086842373E-9</v>
      </c>
      <c r="T173" s="88">
        <v>4.5883004503831551E-8</v>
      </c>
      <c r="U173" s="88">
        <f>R173/'סכום נכסי הקרן'!$C$42</f>
        <v>8.5960001135888103E-9</v>
      </c>
    </row>
    <row r="174" spans="2:21" s="140" customFormat="1">
      <c r="B174" s="86" t="s">
        <v>684</v>
      </c>
      <c r="C174" s="80" t="s">
        <v>685</v>
      </c>
      <c r="D174" s="93" t="s">
        <v>126</v>
      </c>
      <c r="E174" s="93" t="s">
        <v>290</v>
      </c>
      <c r="F174" s="80" t="s">
        <v>489</v>
      </c>
      <c r="G174" s="93" t="s">
        <v>490</v>
      </c>
      <c r="H174" s="80" t="s">
        <v>432</v>
      </c>
      <c r="I174" s="80" t="s">
        <v>294</v>
      </c>
      <c r="J174" s="80"/>
      <c r="K174" s="87">
        <v>1.1399999999999999</v>
      </c>
      <c r="L174" s="93" t="s">
        <v>170</v>
      </c>
      <c r="M174" s="94">
        <v>2.3E-2</v>
      </c>
      <c r="N174" s="94">
        <v>8.6999999999999994E-3</v>
      </c>
      <c r="O174" s="87">
        <v>273199</v>
      </c>
      <c r="P174" s="89">
        <v>101.63</v>
      </c>
      <c r="Q174" s="80"/>
      <c r="R174" s="87">
        <v>277.65214000000003</v>
      </c>
      <c r="S174" s="88">
        <v>9.1803919438730773E-5</v>
      </c>
      <c r="T174" s="88">
        <v>1.1795846657517102E-2</v>
      </c>
      <c r="U174" s="88">
        <f>R174/'סכום נכסי הקרן'!$C$42</f>
        <v>2.2099053953501635E-3</v>
      </c>
    </row>
    <row r="175" spans="2:21" s="140" customFormat="1">
      <c r="B175" s="86" t="s">
        <v>686</v>
      </c>
      <c r="C175" s="80" t="s">
        <v>687</v>
      </c>
      <c r="D175" s="93" t="s">
        <v>126</v>
      </c>
      <c r="E175" s="93" t="s">
        <v>290</v>
      </c>
      <c r="F175" s="80" t="s">
        <v>489</v>
      </c>
      <c r="G175" s="93" t="s">
        <v>490</v>
      </c>
      <c r="H175" s="80" t="s">
        <v>432</v>
      </c>
      <c r="I175" s="80" t="s">
        <v>294</v>
      </c>
      <c r="J175" s="80"/>
      <c r="K175" s="87">
        <v>5.8599999999999985</v>
      </c>
      <c r="L175" s="93" t="s">
        <v>170</v>
      </c>
      <c r="M175" s="94">
        <v>1.7500000000000002E-2</v>
      </c>
      <c r="N175" s="94">
        <v>1.3399999999999999E-2</v>
      </c>
      <c r="O175" s="87">
        <v>519569</v>
      </c>
      <c r="P175" s="89">
        <v>102.6</v>
      </c>
      <c r="Q175" s="80"/>
      <c r="R175" s="87">
        <v>533.07778000000008</v>
      </c>
      <c r="S175" s="88">
        <v>3.596633804006374E-4</v>
      </c>
      <c r="T175" s="88">
        <v>2.2647416833919007E-2</v>
      </c>
      <c r="U175" s="88">
        <f>R175/'סכום נכסי הקרן'!$C$42</f>
        <v>4.2429043124367323E-3</v>
      </c>
    </row>
    <row r="176" spans="2:21" s="140" customFormat="1">
      <c r="B176" s="86" t="s">
        <v>688</v>
      </c>
      <c r="C176" s="80" t="s">
        <v>689</v>
      </c>
      <c r="D176" s="93" t="s">
        <v>126</v>
      </c>
      <c r="E176" s="93" t="s">
        <v>290</v>
      </c>
      <c r="F176" s="80" t="s">
        <v>489</v>
      </c>
      <c r="G176" s="93" t="s">
        <v>490</v>
      </c>
      <c r="H176" s="80" t="s">
        <v>432</v>
      </c>
      <c r="I176" s="80" t="s">
        <v>294</v>
      </c>
      <c r="J176" s="80"/>
      <c r="K176" s="87">
        <v>4.37</v>
      </c>
      <c r="L176" s="93" t="s">
        <v>170</v>
      </c>
      <c r="M176" s="94">
        <v>2.9600000000000001E-2</v>
      </c>
      <c r="N176" s="94">
        <v>1.6200000000000003E-2</v>
      </c>
      <c r="O176" s="87">
        <v>102000</v>
      </c>
      <c r="P176" s="89">
        <v>107.02</v>
      </c>
      <c r="Q176" s="80"/>
      <c r="R176" s="87">
        <v>109.1604</v>
      </c>
      <c r="S176" s="88">
        <v>2.4975881134394726E-4</v>
      </c>
      <c r="T176" s="88">
        <v>4.6375991896667164E-3</v>
      </c>
      <c r="U176" s="88">
        <f>R176/'סכום נכסי הקרן'!$C$42</f>
        <v>8.6883593592537028E-4</v>
      </c>
    </row>
    <row r="177" spans="2:21" s="140" customFormat="1">
      <c r="B177" s="86" t="s">
        <v>690</v>
      </c>
      <c r="C177" s="80" t="s">
        <v>691</v>
      </c>
      <c r="D177" s="93" t="s">
        <v>126</v>
      </c>
      <c r="E177" s="93" t="s">
        <v>290</v>
      </c>
      <c r="F177" s="80" t="s">
        <v>501</v>
      </c>
      <c r="G177" s="93" t="s">
        <v>334</v>
      </c>
      <c r="H177" s="80" t="s">
        <v>498</v>
      </c>
      <c r="I177" s="80" t="s">
        <v>166</v>
      </c>
      <c r="J177" s="80"/>
      <c r="K177" s="87">
        <v>4.08</v>
      </c>
      <c r="L177" s="93" t="s">
        <v>170</v>
      </c>
      <c r="M177" s="94">
        <v>3.5000000000000003E-2</v>
      </c>
      <c r="N177" s="94">
        <v>1.8700000000000001E-2</v>
      </c>
      <c r="O177" s="87">
        <v>18700</v>
      </c>
      <c r="P177" s="89">
        <v>107.65</v>
      </c>
      <c r="Q177" s="80"/>
      <c r="R177" s="87">
        <v>20.130549999999999</v>
      </c>
      <c r="S177" s="88">
        <v>1.1578236471870867E-4</v>
      </c>
      <c r="T177" s="88">
        <v>8.5523158918019099E-4</v>
      </c>
      <c r="U177" s="88">
        <f>R177/'סכום נכסי הקרן'!$C$42</f>
        <v>1.6022426859870853E-4</v>
      </c>
    </row>
    <row r="178" spans="2:21" s="140" customFormat="1">
      <c r="B178" s="86" t="s">
        <v>692</v>
      </c>
      <c r="C178" s="80" t="s">
        <v>693</v>
      </c>
      <c r="D178" s="93" t="s">
        <v>126</v>
      </c>
      <c r="E178" s="93" t="s">
        <v>290</v>
      </c>
      <c r="F178" s="80" t="s">
        <v>374</v>
      </c>
      <c r="G178" s="93" t="s">
        <v>298</v>
      </c>
      <c r="H178" s="80" t="s">
        <v>498</v>
      </c>
      <c r="I178" s="80" t="s">
        <v>166</v>
      </c>
      <c r="J178" s="80"/>
      <c r="K178" s="87">
        <v>3.59</v>
      </c>
      <c r="L178" s="93" t="s">
        <v>170</v>
      </c>
      <c r="M178" s="94">
        <v>3.6000000000000004E-2</v>
      </c>
      <c r="N178" s="94">
        <v>2.1099999999999997E-2</v>
      </c>
      <c r="O178" s="87">
        <f>200000/50000</f>
        <v>4</v>
      </c>
      <c r="P178" s="89">
        <v>5307497</v>
      </c>
      <c r="Q178" s="80"/>
      <c r="R178" s="87">
        <v>212.29988</v>
      </c>
      <c r="S178" s="88">
        <f>1275.42886295517%/50000</f>
        <v>2.5508577259103401E-4</v>
      </c>
      <c r="T178" s="88">
        <v>9.0194040279656471E-3</v>
      </c>
      <c r="U178" s="88">
        <f>R178/'סכום נכסי הקרן'!$C$42</f>
        <v>1.6897498079582322E-3</v>
      </c>
    </row>
    <row r="179" spans="2:21" s="140" customFormat="1">
      <c r="B179" s="86" t="s">
        <v>694</v>
      </c>
      <c r="C179" s="80" t="s">
        <v>695</v>
      </c>
      <c r="D179" s="93" t="s">
        <v>126</v>
      </c>
      <c r="E179" s="93" t="s">
        <v>290</v>
      </c>
      <c r="F179" s="80" t="s">
        <v>696</v>
      </c>
      <c r="G179" s="93" t="s">
        <v>666</v>
      </c>
      <c r="H179" s="80" t="s">
        <v>498</v>
      </c>
      <c r="I179" s="80" t="s">
        <v>166</v>
      </c>
      <c r="J179" s="80"/>
      <c r="K179" s="87">
        <v>1.38</v>
      </c>
      <c r="L179" s="93" t="s">
        <v>170</v>
      </c>
      <c r="M179" s="94">
        <v>5.5500000000000001E-2</v>
      </c>
      <c r="N179" s="94">
        <v>1.0699999999999998E-2</v>
      </c>
      <c r="O179" s="87">
        <v>526</v>
      </c>
      <c r="P179" s="89">
        <v>106.74</v>
      </c>
      <c r="Q179" s="80"/>
      <c r="R179" s="87">
        <v>0.56145</v>
      </c>
      <c r="S179" s="88">
        <v>2.1916666666666666E-5</v>
      </c>
      <c r="T179" s="88">
        <v>2.3852789702477986E-5</v>
      </c>
      <c r="U179" s="88">
        <f>R179/'סכום נכסי הקרן'!$C$42</f>
        <v>4.4687261701615164E-6</v>
      </c>
    </row>
    <row r="180" spans="2:21" s="140" customFormat="1">
      <c r="B180" s="86" t="s">
        <v>697</v>
      </c>
      <c r="C180" s="80" t="s">
        <v>698</v>
      </c>
      <c r="D180" s="93" t="s">
        <v>126</v>
      </c>
      <c r="E180" s="93" t="s">
        <v>290</v>
      </c>
      <c r="F180" s="80" t="s">
        <v>497</v>
      </c>
      <c r="G180" s="93" t="s">
        <v>298</v>
      </c>
      <c r="H180" s="80" t="s">
        <v>498</v>
      </c>
      <c r="I180" s="80" t="s">
        <v>166</v>
      </c>
      <c r="J180" s="80"/>
      <c r="K180" s="87">
        <v>1.6500000000000001</v>
      </c>
      <c r="L180" s="93" t="s">
        <v>170</v>
      </c>
      <c r="M180" s="94">
        <v>1.5300000000000001E-2</v>
      </c>
      <c r="N180" s="94">
        <v>7.6E-3</v>
      </c>
      <c r="O180" s="87">
        <v>20320</v>
      </c>
      <c r="P180" s="89">
        <v>101.4</v>
      </c>
      <c r="Q180" s="80"/>
      <c r="R180" s="87">
        <v>20.604479999999999</v>
      </c>
      <c r="S180" s="88">
        <v>3.9482376714724281E-5</v>
      </c>
      <c r="T180" s="88">
        <v>8.7536615614732134E-4</v>
      </c>
      <c r="U180" s="88">
        <f>R180/'סכום נכסי הקרן'!$C$42</f>
        <v>1.6399640038929476E-4</v>
      </c>
    </row>
    <row r="181" spans="2:21" s="140" customFormat="1">
      <c r="B181" s="86" t="s">
        <v>699</v>
      </c>
      <c r="C181" s="80" t="s">
        <v>700</v>
      </c>
      <c r="D181" s="93" t="s">
        <v>126</v>
      </c>
      <c r="E181" s="93" t="s">
        <v>290</v>
      </c>
      <c r="F181" s="80" t="s">
        <v>701</v>
      </c>
      <c r="G181" s="93" t="s">
        <v>334</v>
      </c>
      <c r="H181" s="80" t="s">
        <v>498</v>
      </c>
      <c r="I181" s="80" t="s">
        <v>166</v>
      </c>
      <c r="J181" s="80"/>
      <c r="K181" s="87">
        <v>2.82</v>
      </c>
      <c r="L181" s="93" t="s">
        <v>170</v>
      </c>
      <c r="M181" s="94">
        <v>6.7500000000000004E-2</v>
      </c>
      <c r="N181" s="94">
        <v>4.4999999999999998E-2</v>
      </c>
      <c r="O181" s="87">
        <v>91477</v>
      </c>
      <c r="P181" s="89">
        <v>107.64</v>
      </c>
      <c r="Q181" s="80"/>
      <c r="R181" s="87">
        <v>98.46584</v>
      </c>
      <c r="S181" s="88">
        <v>9.8036315779884752E-5</v>
      </c>
      <c r="T181" s="88">
        <v>4.1832486853644046E-3</v>
      </c>
      <c r="U181" s="88">
        <f>R181/'סכום נכסי הקרן'!$C$42</f>
        <v>7.837151590968681E-4</v>
      </c>
    </row>
    <row r="182" spans="2:21" s="140" customFormat="1">
      <c r="B182" s="86" t="s">
        <v>702</v>
      </c>
      <c r="C182" s="80" t="s">
        <v>703</v>
      </c>
      <c r="D182" s="93" t="s">
        <v>126</v>
      </c>
      <c r="E182" s="93" t="s">
        <v>290</v>
      </c>
      <c r="F182" s="80" t="s">
        <v>704</v>
      </c>
      <c r="G182" s="93" t="s">
        <v>334</v>
      </c>
      <c r="H182" s="80" t="s">
        <v>498</v>
      </c>
      <c r="I182" s="80" t="s">
        <v>294</v>
      </c>
      <c r="J182" s="80"/>
      <c r="K182" s="87">
        <v>4.0200000000000005</v>
      </c>
      <c r="L182" s="93" t="s">
        <v>170</v>
      </c>
      <c r="M182" s="94">
        <v>3.7000000000000005E-2</v>
      </c>
      <c r="N182" s="94">
        <v>1.89E-2</v>
      </c>
      <c r="O182" s="87">
        <v>15519</v>
      </c>
      <c r="P182" s="89">
        <v>108.4</v>
      </c>
      <c r="Q182" s="80"/>
      <c r="R182" s="87">
        <v>16.822599999999998</v>
      </c>
      <c r="S182" s="88">
        <v>6.537565881857839E-5</v>
      </c>
      <c r="T182" s="88">
        <v>7.1469576996866348E-4</v>
      </c>
      <c r="U182" s="88">
        <f>R182/'סכום נכסי הקרן'!$C$42</f>
        <v>1.338954365841288E-4</v>
      </c>
    </row>
    <row r="183" spans="2:21" s="140" customFormat="1">
      <c r="B183" s="86" t="s">
        <v>705</v>
      </c>
      <c r="C183" s="80" t="s">
        <v>706</v>
      </c>
      <c r="D183" s="93" t="s">
        <v>126</v>
      </c>
      <c r="E183" s="93" t="s">
        <v>290</v>
      </c>
      <c r="F183" s="80" t="s">
        <v>707</v>
      </c>
      <c r="G183" s="93" t="s">
        <v>708</v>
      </c>
      <c r="H183" s="80" t="s">
        <v>498</v>
      </c>
      <c r="I183" s="80" t="s">
        <v>166</v>
      </c>
      <c r="J183" s="80"/>
      <c r="K183" s="87">
        <v>2.4900000000000002</v>
      </c>
      <c r="L183" s="93" t="s">
        <v>170</v>
      </c>
      <c r="M183" s="94">
        <v>4.4500000000000005E-2</v>
      </c>
      <c r="N183" s="94">
        <v>3.4700000000000002E-2</v>
      </c>
      <c r="O183" s="87">
        <v>68825</v>
      </c>
      <c r="P183" s="89">
        <v>103.61</v>
      </c>
      <c r="Q183" s="80"/>
      <c r="R183" s="87">
        <v>71.30959</v>
      </c>
      <c r="S183" s="88">
        <v>4.9160714285714286E-5</v>
      </c>
      <c r="T183" s="88">
        <v>3.0295354066077603E-3</v>
      </c>
      <c r="U183" s="88">
        <f>R183/'סכום נכסי הקרן'!$C$42</f>
        <v>5.6757152198145503E-4</v>
      </c>
    </row>
    <row r="184" spans="2:21" s="140" customFormat="1">
      <c r="B184" s="86" t="s">
        <v>709</v>
      </c>
      <c r="C184" s="80" t="s">
        <v>710</v>
      </c>
      <c r="D184" s="93" t="s">
        <v>126</v>
      </c>
      <c r="E184" s="93" t="s">
        <v>290</v>
      </c>
      <c r="F184" s="80" t="s">
        <v>711</v>
      </c>
      <c r="G184" s="93" t="s">
        <v>586</v>
      </c>
      <c r="H184" s="80" t="s">
        <v>498</v>
      </c>
      <c r="I184" s="80" t="s">
        <v>294</v>
      </c>
      <c r="J184" s="80"/>
      <c r="K184" s="87">
        <v>3.3299999999999996</v>
      </c>
      <c r="L184" s="93" t="s">
        <v>170</v>
      </c>
      <c r="M184" s="94">
        <v>2.9500000000000002E-2</v>
      </c>
      <c r="N184" s="94">
        <v>1.7100000000000001E-2</v>
      </c>
      <c r="O184" s="87">
        <v>66705.899999999994</v>
      </c>
      <c r="P184" s="89">
        <v>104.89</v>
      </c>
      <c r="Q184" s="80"/>
      <c r="R184" s="87">
        <v>69.96781</v>
      </c>
      <c r="S184" s="88">
        <v>2.6648369578229054E-4</v>
      </c>
      <c r="T184" s="88">
        <v>2.9725308716233613E-3</v>
      </c>
      <c r="U184" s="88">
        <f>R184/'סכום נכסי הקרן'!$C$42</f>
        <v>5.5689194695144467E-4</v>
      </c>
    </row>
    <row r="185" spans="2:21" s="140" customFormat="1">
      <c r="B185" s="86" t="s">
        <v>712</v>
      </c>
      <c r="C185" s="80" t="s">
        <v>713</v>
      </c>
      <c r="D185" s="93" t="s">
        <v>126</v>
      </c>
      <c r="E185" s="93" t="s">
        <v>290</v>
      </c>
      <c r="F185" s="80" t="s">
        <v>481</v>
      </c>
      <c r="G185" s="93" t="s">
        <v>387</v>
      </c>
      <c r="H185" s="80" t="s">
        <v>498</v>
      </c>
      <c r="I185" s="80" t="s">
        <v>166</v>
      </c>
      <c r="J185" s="80"/>
      <c r="K185" s="87">
        <v>9.43</v>
      </c>
      <c r="L185" s="93" t="s">
        <v>170</v>
      </c>
      <c r="M185" s="94">
        <v>3.4300000000000004E-2</v>
      </c>
      <c r="N185" s="94">
        <v>3.1699999999999992E-2</v>
      </c>
      <c r="O185" s="87">
        <v>49348</v>
      </c>
      <c r="P185" s="89">
        <v>103</v>
      </c>
      <c r="Q185" s="80"/>
      <c r="R185" s="87">
        <v>50.828440000000001</v>
      </c>
      <c r="S185" s="88">
        <v>1.9437529541515677E-4</v>
      </c>
      <c r="T185" s="88">
        <v>2.159408834669196E-3</v>
      </c>
      <c r="U185" s="88">
        <f>R185/'סכום נכסי הקרן'!$C$42</f>
        <v>4.0455673704957592E-4</v>
      </c>
    </row>
    <row r="186" spans="2:21" s="140" customFormat="1">
      <c r="B186" s="86" t="s">
        <v>714</v>
      </c>
      <c r="C186" s="80" t="s">
        <v>715</v>
      </c>
      <c r="D186" s="93" t="s">
        <v>126</v>
      </c>
      <c r="E186" s="93" t="s">
        <v>290</v>
      </c>
      <c r="F186" s="80" t="s">
        <v>528</v>
      </c>
      <c r="G186" s="93" t="s">
        <v>334</v>
      </c>
      <c r="H186" s="80" t="s">
        <v>498</v>
      </c>
      <c r="I186" s="80" t="s">
        <v>166</v>
      </c>
      <c r="J186" s="80"/>
      <c r="K186" s="87">
        <v>3.8100000000000005</v>
      </c>
      <c r="L186" s="93" t="s">
        <v>170</v>
      </c>
      <c r="M186" s="94">
        <v>7.0499999999999993E-2</v>
      </c>
      <c r="N186" s="94">
        <v>2.1299999999999999E-2</v>
      </c>
      <c r="O186" s="87">
        <v>71.11</v>
      </c>
      <c r="P186" s="89">
        <v>121.45</v>
      </c>
      <c r="Q186" s="80"/>
      <c r="R186" s="87">
        <v>8.6360000000000006E-2</v>
      </c>
      <c r="S186" s="88">
        <v>1.3456108194149217E-7</v>
      </c>
      <c r="T186" s="88">
        <v>3.6689409897693453E-6</v>
      </c>
      <c r="U186" s="88">
        <f>R186/'סכום נכסי הקרן'!$C$42</f>
        <v>6.8736163871252745E-7</v>
      </c>
    </row>
    <row r="187" spans="2:21" s="140" customFormat="1">
      <c r="B187" s="86" t="s">
        <v>716</v>
      </c>
      <c r="C187" s="80" t="s">
        <v>717</v>
      </c>
      <c r="D187" s="93" t="s">
        <v>126</v>
      </c>
      <c r="E187" s="93" t="s">
        <v>290</v>
      </c>
      <c r="F187" s="80" t="s">
        <v>531</v>
      </c>
      <c r="G187" s="93" t="s">
        <v>363</v>
      </c>
      <c r="H187" s="80" t="s">
        <v>498</v>
      </c>
      <c r="I187" s="80" t="s">
        <v>294</v>
      </c>
      <c r="J187" s="80"/>
      <c r="K187" s="87">
        <v>3.78</v>
      </c>
      <c r="L187" s="93" t="s">
        <v>170</v>
      </c>
      <c r="M187" s="94">
        <v>4.1399999999999999E-2</v>
      </c>
      <c r="N187" s="94">
        <v>1.8599999999999995E-2</v>
      </c>
      <c r="O187" s="87">
        <v>25684.04</v>
      </c>
      <c r="P187" s="89">
        <v>109.8</v>
      </c>
      <c r="Q187" s="80"/>
      <c r="R187" s="87">
        <v>28.201080000000001</v>
      </c>
      <c r="S187" s="88">
        <v>3.1944929157229982E-5</v>
      </c>
      <c r="T187" s="88">
        <v>1.198102111715661E-3</v>
      </c>
      <c r="U187" s="88">
        <f>R187/'סכום נכסי הקרן'!$C$42</f>
        <v>2.2445971007715475E-4</v>
      </c>
    </row>
    <row r="188" spans="2:21" s="140" customFormat="1">
      <c r="B188" s="86" t="s">
        <v>718</v>
      </c>
      <c r="C188" s="80" t="s">
        <v>719</v>
      </c>
      <c r="D188" s="93" t="s">
        <v>126</v>
      </c>
      <c r="E188" s="93" t="s">
        <v>290</v>
      </c>
      <c r="F188" s="80" t="s">
        <v>538</v>
      </c>
      <c r="G188" s="93" t="s">
        <v>363</v>
      </c>
      <c r="H188" s="80" t="s">
        <v>498</v>
      </c>
      <c r="I188" s="80" t="s">
        <v>294</v>
      </c>
      <c r="J188" s="80"/>
      <c r="K188" s="87">
        <v>2.2199999999999998</v>
      </c>
      <c r="L188" s="93" t="s">
        <v>170</v>
      </c>
      <c r="M188" s="94">
        <v>1.3300000000000001E-2</v>
      </c>
      <c r="N188" s="94">
        <v>9.2999999999999992E-3</v>
      </c>
      <c r="O188" s="87">
        <v>13154.4</v>
      </c>
      <c r="P188" s="89">
        <v>100.9</v>
      </c>
      <c r="Q188" s="80"/>
      <c r="R188" s="87">
        <v>13.272790000000001</v>
      </c>
      <c r="S188" s="88">
        <v>3.0107554445547127E-5</v>
      </c>
      <c r="T188" s="88">
        <v>5.6388470680408375E-4</v>
      </c>
      <c r="U188" s="88">
        <f>R188/'סכום נכסי הקרן'!$C$42</f>
        <v>1.0564157809966705E-4</v>
      </c>
    </row>
    <row r="189" spans="2:21" s="140" customFormat="1">
      <c r="B189" s="86" t="s">
        <v>720</v>
      </c>
      <c r="C189" s="80" t="s">
        <v>721</v>
      </c>
      <c r="D189" s="93" t="s">
        <v>126</v>
      </c>
      <c r="E189" s="93" t="s">
        <v>290</v>
      </c>
      <c r="F189" s="80" t="s">
        <v>722</v>
      </c>
      <c r="G189" s="93" t="s">
        <v>157</v>
      </c>
      <c r="H189" s="80" t="s">
        <v>498</v>
      </c>
      <c r="I189" s="80" t="s">
        <v>166</v>
      </c>
      <c r="J189" s="80"/>
      <c r="K189" s="87">
        <v>3.0500000000000003</v>
      </c>
      <c r="L189" s="93" t="s">
        <v>170</v>
      </c>
      <c r="M189" s="94">
        <v>2.4E-2</v>
      </c>
      <c r="N189" s="94">
        <v>1.7300000000000003E-2</v>
      </c>
      <c r="O189" s="87">
        <v>34534.089999999997</v>
      </c>
      <c r="P189" s="89">
        <v>102.26</v>
      </c>
      <c r="Q189" s="80"/>
      <c r="R189" s="87">
        <v>35.31456</v>
      </c>
      <c r="S189" s="88">
        <v>8.87877120800584E-5</v>
      </c>
      <c r="T189" s="88">
        <v>1.5003130699359534E-3</v>
      </c>
      <c r="U189" s="88">
        <f>R189/'סכום נכסי הקרן'!$C$42</f>
        <v>2.8107774238086931E-4</v>
      </c>
    </row>
    <row r="190" spans="2:21" s="140" customFormat="1">
      <c r="B190" s="86" t="s">
        <v>723</v>
      </c>
      <c r="C190" s="80" t="s">
        <v>724</v>
      </c>
      <c r="D190" s="93" t="s">
        <v>126</v>
      </c>
      <c r="E190" s="93" t="s">
        <v>290</v>
      </c>
      <c r="F190" s="80" t="s">
        <v>725</v>
      </c>
      <c r="G190" s="93" t="s">
        <v>334</v>
      </c>
      <c r="H190" s="80" t="s">
        <v>498</v>
      </c>
      <c r="I190" s="80" t="s">
        <v>294</v>
      </c>
      <c r="J190" s="80"/>
      <c r="K190" s="87">
        <v>2.16</v>
      </c>
      <c r="L190" s="93" t="s">
        <v>170</v>
      </c>
      <c r="M190" s="94">
        <v>5.0999999999999997E-2</v>
      </c>
      <c r="N190" s="94">
        <v>2.8900000000000002E-2</v>
      </c>
      <c r="O190" s="87">
        <v>151200</v>
      </c>
      <c r="P190" s="89">
        <v>104.8</v>
      </c>
      <c r="Q190" s="80"/>
      <c r="R190" s="87">
        <v>158.45759000000001</v>
      </c>
      <c r="S190" s="88">
        <v>1.7851239669421489E-4</v>
      </c>
      <c r="T190" s="88">
        <v>6.7319539959595316E-3</v>
      </c>
      <c r="U190" s="88">
        <f>R190/'סכום נכסי הקרן'!$C$42</f>
        <v>1.2612050570731566E-3</v>
      </c>
    </row>
    <row r="191" spans="2:21" s="140" customFormat="1">
      <c r="B191" s="86" t="s">
        <v>726</v>
      </c>
      <c r="C191" s="80" t="s">
        <v>727</v>
      </c>
      <c r="D191" s="93" t="s">
        <v>126</v>
      </c>
      <c r="E191" s="93" t="s">
        <v>290</v>
      </c>
      <c r="F191" s="80" t="s">
        <v>728</v>
      </c>
      <c r="G191" s="93" t="s">
        <v>334</v>
      </c>
      <c r="H191" s="80" t="s">
        <v>498</v>
      </c>
      <c r="I191" s="80" t="s">
        <v>294</v>
      </c>
      <c r="J191" s="80"/>
      <c r="K191" s="87">
        <v>3.79</v>
      </c>
      <c r="L191" s="93" t="s">
        <v>170</v>
      </c>
      <c r="M191" s="94">
        <v>3.3500000000000002E-2</v>
      </c>
      <c r="N191" s="94">
        <v>1.84E-2</v>
      </c>
      <c r="O191" s="87">
        <v>71852</v>
      </c>
      <c r="P191" s="89">
        <v>105.76</v>
      </c>
      <c r="Q191" s="87">
        <v>1.2035199999999999</v>
      </c>
      <c r="R191" s="87">
        <v>77.194199999999995</v>
      </c>
      <c r="S191" s="88">
        <v>1.3070235690627673E-4</v>
      </c>
      <c r="T191" s="88">
        <v>3.2795387280274754E-3</v>
      </c>
      <c r="U191" s="88">
        <f>R191/'סכום נכסי הקרן'!$C$42</f>
        <v>6.1440865922999751E-4</v>
      </c>
    </row>
    <row r="192" spans="2:21" s="140" customFormat="1">
      <c r="B192" s="86" t="s">
        <v>729</v>
      </c>
      <c r="C192" s="80" t="s">
        <v>730</v>
      </c>
      <c r="D192" s="93" t="s">
        <v>126</v>
      </c>
      <c r="E192" s="93" t="s">
        <v>290</v>
      </c>
      <c r="F192" s="80" t="s">
        <v>731</v>
      </c>
      <c r="G192" s="93" t="s">
        <v>732</v>
      </c>
      <c r="H192" s="80" t="s">
        <v>550</v>
      </c>
      <c r="I192" s="80" t="s">
        <v>294</v>
      </c>
      <c r="J192" s="80"/>
      <c r="K192" s="87">
        <v>0.74</v>
      </c>
      <c r="L192" s="93" t="s">
        <v>170</v>
      </c>
      <c r="M192" s="94">
        <v>6.3E-2</v>
      </c>
      <c r="N192" s="94">
        <v>1.0999999999999999E-2</v>
      </c>
      <c r="O192" s="87">
        <v>3750</v>
      </c>
      <c r="P192" s="89">
        <v>105.44</v>
      </c>
      <c r="Q192" s="80"/>
      <c r="R192" s="87">
        <v>3.9540000000000002</v>
      </c>
      <c r="S192" s="88">
        <v>4.0000000000000003E-5</v>
      </c>
      <c r="T192" s="88">
        <v>1.6798277760013885E-4</v>
      </c>
      <c r="U192" s="88">
        <f>R192/'סכום נכסי הקרן'!$C$42</f>
        <v>3.1470911526972367E-5</v>
      </c>
    </row>
    <row r="193" spans="2:21" s="140" customFormat="1">
      <c r="B193" s="86" t="s">
        <v>733</v>
      </c>
      <c r="C193" s="80" t="s">
        <v>734</v>
      </c>
      <c r="D193" s="93" t="s">
        <v>126</v>
      </c>
      <c r="E193" s="93" t="s">
        <v>290</v>
      </c>
      <c r="F193" s="80" t="s">
        <v>497</v>
      </c>
      <c r="G193" s="93" t="s">
        <v>298</v>
      </c>
      <c r="H193" s="80" t="s">
        <v>550</v>
      </c>
      <c r="I193" s="80" t="s">
        <v>166</v>
      </c>
      <c r="J193" s="80"/>
      <c r="K193" s="87">
        <v>2.3799999999999994</v>
      </c>
      <c r="L193" s="93" t="s">
        <v>170</v>
      </c>
      <c r="M193" s="94">
        <v>2.6200000000000001E-2</v>
      </c>
      <c r="N193" s="94">
        <v>1.23E-2</v>
      </c>
      <c r="O193" s="87">
        <v>2595</v>
      </c>
      <c r="P193" s="89">
        <v>103.51</v>
      </c>
      <c r="Q193" s="80"/>
      <c r="R193" s="87">
        <v>2.6860900000000001</v>
      </c>
      <c r="S193" s="88">
        <v>2.6883391347588264E-5</v>
      </c>
      <c r="T193" s="88">
        <v>1.141165551552749E-4</v>
      </c>
      <c r="U193" s="88">
        <f>R193/'סכום נכסי הקרן'!$C$42</f>
        <v>2.1379286986212748E-5</v>
      </c>
    </row>
    <row r="194" spans="2:21" s="140" customFormat="1">
      <c r="B194" s="86" t="s">
        <v>735</v>
      </c>
      <c r="C194" s="80" t="s">
        <v>736</v>
      </c>
      <c r="D194" s="93" t="s">
        <v>126</v>
      </c>
      <c r="E194" s="93" t="s">
        <v>290</v>
      </c>
      <c r="F194" s="80" t="s">
        <v>737</v>
      </c>
      <c r="G194" s="93" t="s">
        <v>334</v>
      </c>
      <c r="H194" s="80" t="s">
        <v>550</v>
      </c>
      <c r="I194" s="80" t="s">
        <v>166</v>
      </c>
      <c r="J194" s="80"/>
      <c r="K194" s="87">
        <v>4.97</v>
      </c>
      <c r="L194" s="93" t="s">
        <v>170</v>
      </c>
      <c r="M194" s="94">
        <v>3.95E-2</v>
      </c>
      <c r="N194" s="94">
        <v>3.85E-2</v>
      </c>
      <c r="O194" s="87">
        <v>33278</v>
      </c>
      <c r="P194" s="89">
        <v>100.98</v>
      </c>
      <c r="Q194" s="80"/>
      <c r="R194" s="87">
        <v>33.604120000000002</v>
      </c>
      <c r="S194" s="88">
        <v>5.3850510542582976E-5</v>
      </c>
      <c r="T194" s="88">
        <v>1.4276462863956445E-3</v>
      </c>
      <c r="U194" s="88">
        <f>R194/'סכום נכסי הקרן'!$C$42</f>
        <v>2.6746390679356668E-4</v>
      </c>
    </row>
    <row r="195" spans="2:21" s="140" customFormat="1">
      <c r="B195" s="86" t="s">
        <v>738</v>
      </c>
      <c r="C195" s="80" t="s">
        <v>739</v>
      </c>
      <c r="D195" s="93" t="s">
        <v>126</v>
      </c>
      <c r="E195" s="93" t="s">
        <v>290</v>
      </c>
      <c r="F195" s="80" t="s">
        <v>737</v>
      </c>
      <c r="G195" s="93" t="s">
        <v>334</v>
      </c>
      <c r="H195" s="80" t="s">
        <v>550</v>
      </c>
      <c r="I195" s="80" t="s">
        <v>166</v>
      </c>
      <c r="J195" s="80"/>
      <c r="K195" s="87">
        <v>5.6499999999999995</v>
      </c>
      <c r="L195" s="93" t="s">
        <v>170</v>
      </c>
      <c r="M195" s="94">
        <v>0.03</v>
      </c>
      <c r="N195" s="94">
        <v>3.4000000000000002E-2</v>
      </c>
      <c r="O195" s="87">
        <v>90269</v>
      </c>
      <c r="P195" s="89">
        <v>98.34</v>
      </c>
      <c r="Q195" s="80"/>
      <c r="R195" s="87">
        <v>88.770529999999994</v>
      </c>
      <c r="S195" s="88">
        <v>1.4022151112215732E-4</v>
      </c>
      <c r="T195" s="88">
        <v>3.771350581293994E-3</v>
      </c>
      <c r="U195" s="88">
        <f>R195/'סכום נכסי הקרן'!$C$42</f>
        <v>7.0654767218827669E-4</v>
      </c>
    </row>
    <row r="196" spans="2:21" s="140" customFormat="1">
      <c r="B196" s="86" t="s">
        <v>740</v>
      </c>
      <c r="C196" s="80" t="s">
        <v>741</v>
      </c>
      <c r="D196" s="93" t="s">
        <v>126</v>
      </c>
      <c r="E196" s="93" t="s">
        <v>290</v>
      </c>
      <c r="F196" s="80" t="s">
        <v>553</v>
      </c>
      <c r="G196" s="93" t="s">
        <v>334</v>
      </c>
      <c r="H196" s="80" t="s">
        <v>550</v>
      </c>
      <c r="I196" s="80" t="s">
        <v>166</v>
      </c>
      <c r="J196" s="80"/>
      <c r="K196" s="87">
        <v>2.1199999999999997</v>
      </c>
      <c r="L196" s="93" t="s">
        <v>170</v>
      </c>
      <c r="M196" s="94">
        <v>0.05</v>
      </c>
      <c r="N196" s="94">
        <v>1.9E-2</v>
      </c>
      <c r="O196" s="87">
        <v>9773.94</v>
      </c>
      <c r="P196" s="89">
        <v>107.92</v>
      </c>
      <c r="Q196" s="80"/>
      <c r="R196" s="87">
        <v>10.54804</v>
      </c>
      <c r="S196" s="88">
        <v>5.9236E-5</v>
      </c>
      <c r="T196" s="88">
        <v>4.4812571002462537E-4</v>
      </c>
      <c r="U196" s="88">
        <f>R196/'סכום נכסי הקרן'!$C$42</f>
        <v>8.3954586146425291E-5</v>
      </c>
    </row>
    <row r="197" spans="2:21" s="140" customFormat="1">
      <c r="B197" s="86" t="s">
        <v>742</v>
      </c>
      <c r="C197" s="80" t="s">
        <v>743</v>
      </c>
      <c r="D197" s="93" t="s">
        <v>126</v>
      </c>
      <c r="E197" s="93" t="s">
        <v>290</v>
      </c>
      <c r="F197" s="80" t="s">
        <v>553</v>
      </c>
      <c r="G197" s="93" t="s">
        <v>334</v>
      </c>
      <c r="H197" s="80" t="s">
        <v>550</v>
      </c>
      <c r="I197" s="80" t="s">
        <v>166</v>
      </c>
      <c r="J197" s="80"/>
      <c r="K197" s="87">
        <v>2.5500000000000003</v>
      </c>
      <c r="L197" s="93" t="s">
        <v>170</v>
      </c>
      <c r="M197" s="94">
        <v>4.6500000000000007E-2</v>
      </c>
      <c r="N197" s="94">
        <v>2.1899999999999999E-2</v>
      </c>
      <c r="O197" s="87">
        <v>12</v>
      </c>
      <c r="P197" s="89">
        <v>107.53</v>
      </c>
      <c r="Q197" s="80"/>
      <c r="R197" s="87">
        <v>1.29E-2</v>
      </c>
      <c r="S197" s="88">
        <v>6.1866863540774646E-8</v>
      </c>
      <c r="T197" s="88">
        <v>5.4804699824021018E-7</v>
      </c>
      <c r="U197" s="88">
        <f>R197/'סכום נכסי הקרן'!$C$42</f>
        <v>1.0267444580119967E-7</v>
      </c>
    </row>
    <row r="198" spans="2:21" s="140" customFormat="1">
      <c r="B198" s="86" t="s">
        <v>744</v>
      </c>
      <c r="C198" s="80" t="s">
        <v>745</v>
      </c>
      <c r="D198" s="93" t="s">
        <v>126</v>
      </c>
      <c r="E198" s="93" t="s">
        <v>290</v>
      </c>
      <c r="F198" s="80" t="s">
        <v>746</v>
      </c>
      <c r="G198" s="93" t="s">
        <v>747</v>
      </c>
      <c r="H198" s="80" t="s">
        <v>550</v>
      </c>
      <c r="I198" s="80" t="s">
        <v>294</v>
      </c>
      <c r="J198" s="80"/>
      <c r="K198" s="87">
        <v>2.61</v>
      </c>
      <c r="L198" s="93" t="s">
        <v>170</v>
      </c>
      <c r="M198" s="94">
        <v>3.4000000000000002E-2</v>
      </c>
      <c r="N198" s="94">
        <v>2.2600000000000002E-2</v>
      </c>
      <c r="O198" s="87">
        <v>24471.46</v>
      </c>
      <c r="P198" s="89">
        <v>103.49</v>
      </c>
      <c r="Q198" s="80"/>
      <c r="R198" s="87">
        <v>25.325509999999998</v>
      </c>
      <c r="S198" s="88">
        <v>4.4947714856939446E-5</v>
      </c>
      <c r="T198" s="88">
        <v>1.0759356383257693E-3</v>
      </c>
      <c r="U198" s="88">
        <f>R198/'סכום נכסי הקרן'!$C$42</f>
        <v>2.01572302626569E-4</v>
      </c>
    </row>
    <row r="199" spans="2:21" s="140" customFormat="1">
      <c r="B199" s="86" t="s">
        <v>748</v>
      </c>
      <c r="C199" s="80" t="s">
        <v>749</v>
      </c>
      <c r="D199" s="93" t="s">
        <v>126</v>
      </c>
      <c r="E199" s="93" t="s">
        <v>290</v>
      </c>
      <c r="F199" s="80" t="s">
        <v>523</v>
      </c>
      <c r="G199" s="93" t="s">
        <v>334</v>
      </c>
      <c r="H199" s="80" t="s">
        <v>550</v>
      </c>
      <c r="I199" s="80" t="s">
        <v>294</v>
      </c>
      <c r="J199" s="80"/>
      <c r="K199" s="87">
        <v>3.2699999999999996</v>
      </c>
      <c r="L199" s="93" t="s">
        <v>170</v>
      </c>
      <c r="M199" s="94">
        <v>5.74E-2</v>
      </c>
      <c r="N199" s="94">
        <v>2.0899999999999998E-2</v>
      </c>
      <c r="O199" s="87">
        <v>0.35</v>
      </c>
      <c r="P199" s="89">
        <v>112.18</v>
      </c>
      <c r="Q199" s="87">
        <v>4.0000000000000003E-5</v>
      </c>
      <c r="R199" s="87">
        <v>4.4000000000000002E-4</v>
      </c>
      <c r="S199" s="88">
        <v>1.8897342648117884E-9</v>
      </c>
      <c r="T199" s="88">
        <v>1.8693075908968411E-8</v>
      </c>
      <c r="U199" s="88">
        <f>R199/'סכום נכסי הקרן'!$C$42</f>
        <v>3.5020741203509966E-9</v>
      </c>
    </row>
    <row r="200" spans="2:21" s="140" customFormat="1">
      <c r="B200" s="86" t="s">
        <v>750</v>
      </c>
      <c r="C200" s="80" t="s">
        <v>751</v>
      </c>
      <c r="D200" s="93" t="s">
        <v>126</v>
      </c>
      <c r="E200" s="93" t="s">
        <v>290</v>
      </c>
      <c r="F200" s="80" t="s">
        <v>752</v>
      </c>
      <c r="G200" s="93" t="s">
        <v>753</v>
      </c>
      <c r="H200" s="80" t="s">
        <v>582</v>
      </c>
      <c r="I200" s="80" t="s">
        <v>166</v>
      </c>
      <c r="J200" s="80"/>
      <c r="K200" s="87">
        <v>5.84</v>
      </c>
      <c r="L200" s="93" t="s">
        <v>170</v>
      </c>
      <c r="M200" s="94">
        <v>4.4500000000000005E-2</v>
      </c>
      <c r="N200" s="94">
        <v>3.4499999999999996E-2</v>
      </c>
      <c r="O200" s="87">
        <v>60000</v>
      </c>
      <c r="P200" s="89">
        <v>110.11</v>
      </c>
      <c r="Q200" s="80"/>
      <c r="R200" s="87">
        <v>66.065989999999999</v>
      </c>
      <c r="S200" s="88">
        <v>1.875E-4</v>
      </c>
      <c r="T200" s="88">
        <v>2.8067649228889725E-3</v>
      </c>
      <c r="U200" s="88">
        <f>R200/'סכום נכסי הקרן'!$C$42</f>
        <v>5.2583634957810844E-4</v>
      </c>
    </row>
    <row r="201" spans="2:21" s="140" customFormat="1">
      <c r="B201" s="86" t="s">
        <v>754</v>
      </c>
      <c r="C201" s="80" t="s">
        <v>755</v>
      </c>
      <c r="D201" s="93" t="s">
        <v>126</v>
      </c>
      <c r="E201" s="93" t="s">
        <v>290</v>
      </c>
      <c r="F201" s="80" t="s">
        <v>585</v>
      </c>
      <c r="G201" s="93" t="s">
        <v>586</v>
      </c>
      <c r="H201" s="80" t="s">
        <v>582</v>
      </c>
      <c r="I201" s="80" t="s">
        <v>166</v>
      </c>
      <c r="J201" s="80"/>
      <c r="K201" s="87">
        <v>1.8199999999999998</v>
      </c>
      <c r="L201" s="93" t="s">
        <v>170</v>
      </c>
      <c r="M201" s="94">
        <v>3.3000000000000002E-2</v>
      </c>
      <c r="N201" s="94">
        <v>2.3399999999999997E-2</v>
      </c>
      <c r="O201" s="87">
        <v>22130.799999999999</v>
      </c>
      <c r="P201" s="89">
        <v>102.18</v>
      </c>
      <c r="Q201" s="80"/>
      <c r="R201" s="87">
        <v>22.613250000000001</v>
      </c>
      <c r="S201" s="88">
        <v>3.8845936153263218E-5</v>
      </c>
      <c r="T201" s="88">
        <v>9.6070726999654529E-4</v>
      </c>
      <c r="U201" s="88">
        <f>R201/'סכום נכסי הקרן'!$C$42</f>
        <v>1.7998472182278904E-4</v>
      </c>
    </row>
    <row r="202" spans="2:21" s="140" customFormat="1">
      <c r="B202" s="86" t="s">
        <v>756</v>
      </c>
      <c r="C202" s="80" t="s">
        <v>757</v>
      </c>
      <c r="D202" s="93" t="s">
        <v>126</v>
      </c>
      <c r="E202" s="93" t="s">
        <v>290</v>
      </c>
      <c r="F202" s="80" t="s">
        <v>592</v>
      </c>
      <c r="G202" s="93" t="s">
        <v>431</v>
      </c>
      <c r="H202" s="80" t="s">
        <v>582</v>
      </c>
      <c r="I202" s="80" t="s">
        <v>294</v>
      </c>
      <c r="J202" s="80"/>
      <c r="K202" s="87">
        <v>2.13</v>
      </c>
      <c r="L202" s="93" t="s">
        <v>170</v>
      </c>
      <c r="M202" s="94">
        <v>0.06</v>
      </c>
      <c r="N202" s="94">
        <v>1.95E-2</v>
      </c>
      <c r="O202" s="87">
        <v>49060</v>
      </c>
      <c r="P202" s="89">
        <v>110.33</v>
      </c>
      <c r="Q202" s="80"/>
      <c r="R202" s="87">
        <v>54.127900000000004</v>
      </c>
      <c r="S202" s="88">
        <v>8.9673135025441871E-5</v>
      </c>
      <c r="T202" s="88">
        <v>2.2995839624842074E-3</v>
      </c>
      <c r="U202" s="88">
        <f>R202/'סכום נכסי הקרן'!$C$42</f>
        <v>4.3081799495215165E-4</v>
      </c>
    </row>
    <row r="203" spans="2:21" s="140" customFormat="1">
      <c r="B203" s="86" t="s">
        <v>758</v>
      </c>
      <c r="C203" s="80" t="s">
        <v>759</v>
      </c>
      <c r="D203" s="93" t="s">
        <v>126</v>
      </c>
      <c r="E203" s="93" t="s">
        <v>290</v>
      </c>
      <c r="F203" s="80" t="s">
        <v>592</v>
      </c>
      <c r="G203" s="93" t="s">
        <v>431</v>
      </c>
      <c r="H203" s="80" t="s">
        <v>582</v>
      </c>
      <c r="I203" s="80" t="s">
        <v>294</v>
      </c>
      <c r="J203" s="80"/>
      <c r="K203" s="87">
        <v>4.05</v>
      </c>
      <c r="L203" s="93" t="s">
        <v>170</v>
      </c>
      <c r="M203" s="94">
        <v>5.9000000000000004E-2</v>
      </c>
      <c r="N203" s="94">
        <v>2.7000000000000003E-2</v>
      </c>
      <c r="O203" s="87">
        <v>1304</v>
      </c>
      <c r="P203" s="89">
        <v>115.07</v>
      </c>
      <c r="Q203" s="80"/>
      <c r="R203" s="87">
        <v>1.50051</v>
      </c>
      <c r="S203" s="88">
        <v>1.4662410369832316E-6</v>
      </c>
      <c r="T203" s="88">
        <v>6.3748062118559523E-5</v>
      </c>
      <c r="U203" s="88">
        <f>R203/'סכום נכסי הקרן'!$C$42</f>
        <v>1.1942948268926986E-5</v>
      </c>
    </row>
    <row r="204" spans="2:21" s="140" customFormat="1">
      <c r="B204" s="86" t="s">
        <v>760</v>
      </c>
      <c r="C204" s="80" t="s">
        <v>761</v>
      </c>
      <c r="D204" s="93" t="s">
        <v>126</v>
      </c>
      <c r="E204" s="93" t="s">
        <v>290</v>
      </c>
      <c r="F204" s="80" t="s">
        <v>595</v>
      </c>
      <c r="G204" s="93" t="s">
        <v>334</v>
      </c>
      <c r="H204" s="80" t="s">
        <v>582</v>
      </c>
      <c r="I204" s="80" t="s">
        <v>294</v>
      </c>
      <c r="J204" s="80"/>
      <c r="K204" s="87">
        <v>4.53</v>
      </c>
      <c r="L204" s="93" t="s">
        <v>170</v>
      </c>
      <c r="M204" s="94">
        <v>6.9000000000000006E-2</v>
      </c>
      <c r="N204" s="94">
        <v>6.4599999999999991E-2</v>
      </c>
      <c r="O204" s="87">
        <v>111224</v>
      </c>
      <c r="P204" s="89">
        <v>105.01</v>
      </c>
      <c r="Q204" s="80"/>
      <c r="R204" s="87">
        <v>116.79632000000001</v>
      </c>
      <c r="S204" s="88">
        <v>1.6812357439450028E-4</v>
      </c>
      <c r="T204" s="88">
        <v>4.9620056264731037E-3</v>
      </c>
      <c r="U204" s="88">
        <f>R204/'סכום נכסי הקרן'!$C$42</f>
        <v>9.2961220369143982E-4</v>
      </c>
    </row>
    <row r="205" spans="2:21" s="140" customFormat="1">
      <c r="B205" s="86" t="s">
        <v>762</v>
      </c>
      <c r="C205" s="80" t="s">
        <v>763</v>
      </c>
      <c r="D205" s="93" t="s">
        <v>126</v>
      </c>
      <c r="E205" s="93" t="s">
        <v>290</v>
      </c>
      <c r="F205" s="80" t="s">
        <v>764</v>
      </c>
      <c r="G205" s="93" t="s">
        <v>334</v>
      </c>
      <c r="H205" s="80" t="s">
        <v>582</v>
      </c>
      <c r="I205" s="80" t="s">
        <v>166</v>
      </c>
      <c r="J205" s="80"/>
      <c r="K205" s="87">
        <v>4.24</v>
      </c>
      <c r="L205" s="93" t="s">
        <v>170</v>
      </c>
      <c r="M205" s="94">
        <v>4.5999999999999999E-2</v>
      </c>
      <c r="N205" s="94">
        <v>5.1300000000000005E-2</v>
      </c>
      <c r="O205" s="87">
        <v>21850</v>
      </c>
      <c r="P205" s="89">
        <v>98.07</v>
      </c>
      <c r="Q205" s="80"/>
      <c r="R205" s="87">
        <v>21.4283</v>
      </c>
      <c r="S205" s="88">
        <v>8.8461538461538465E-5</v>
      </c>
      <c r="T205" s="88">
        <v>9.1036554204579042E-4</v>
      </c>
      <c r="U205" s="88">
        <f>R205/'סכום נכסי הקרן'!$C$42</f>
        <v>1.7055339743890288E-4</v>
      </c>
    </row>
    <row r="206" spans="2:21" s="140" customFormat="1">
      <c r="B206" s="86" t="s">
        <v>765</v>
      </c>
      <c r="C206" s="80" t="s">
        <v>766</v>
      </c>
      <c r="D206" s="93" t="s">
        <v>126</v>
      </c>
      <c r="E206" s="93" t="s">
        <v>290</v>
      </c>
      <c r="F206" s="80" t="s">
        <v>610</v>
      </c>
      <c r="G206" s="93" t="s">
        <v>334</v>
      </c>
      <c r="H206" s="80" t="s">
        <v>582</v>
      </c>
      <c r="I206" s="80" t="s">
        <v>166</v>
      </c>
      <c r="J206" s="80"/>
      <c r="K206" s="87">
        <v>0.16999999999999998</v>
      </c>
      <c r="L206" s="93" t="s">
        <v>170</v>
      </c>
      <c r="M206" s="94">
        <v>3.0299999999999997E-2</v>
      </c>
      <c r="N206" s="94">
        <v>1.4900000000000002E-2</v>
      </c>
      <c r="O206" s="87">
        <v>2156.8000000000002</v>
      </c>
      <c r="P206" s="89">
        <v>100.5</v>
      </c>
      <c r="Q206" s="80"/>
      <c r="R206" s="87">
        <v>2.1675900000000001</v>
      </c>
      <c r="S206" s="88">
        <v>1.293783982224867E-5</v>
      </c>
      <c r="T206" s="88">
        <v>9.208846456709282E-5</v>
      </c>
      <c r="U206" s="88">
        <f>R206/'סכום נכסי הקרן'!$C$42</f>
        <v>1.7252411005753676E-5</v>
      </c>
    </row>
    <row r="207" spans="2:21" s="140" customFormat="1">
      <c r="B207" s="86" t="s">
        <v>767</v>
      </c>
      <c r="C207" s="80" t="s">
        <v>768</v>
      </c>
      <c r="D207" s="93" t="s">
        <v>126</v>
      </c>
      <c r="E207" s="93" t="s">
        <v>290</v>
      </c>
      <c r="F207" s="80" t="s">
        <v>769</v>
      </c>
      <c r="G207" s="93" t="s">
        <v>586</v>
      </c>
      <c r="H207" s="80" t="s">
        <v>770</v>
      </c>
      <c r="I207" s="80" t="s">
        <v>166</v>
      </c>
      <c r="J207" s="80"/>
      <c r="K207" s="87">
        <v>1.6099999999999999</v>
      </c>
      <c r="L207" s="93" t="s">
        <v>170</v>
      </c>
      <c r="M207" s="94">
        <v>4.2999999999999997E-2</v>
      </c>
      <c r="N207" s="94">
        <v>2.9900000000000003E-2</v>
      </c>
      <c r="O207" s="87">
        <v>41348.43</v>
      </c>
      <c r="P207" s="89">
        <v>102.5</v>
      </c>
      <c r="Q207" s="80"/>
      <c r="R207" s="87">
        <v>42.382150000000003</v>
      </c>
      <c r="S207" s="88">
        <v>9.5467769276380416E-5</v>
      </c>
      <c r="T207" s="88">
        <v>1.8005744253074671E-3</v>
      </c>
      <c r="U207" s="88">
        <f>R207/'סכום נכסי הקרן'!$C$42</f>
        <v>3.3733052427234998E-4</v>
      </c>
    </row>
    <row r="208" spans="2:21" s="140" customFormat="1">
      <c r="B208" s="86" t="s">
        <v>771</v>
      </c>
      <c r="C208" s="80" t="s">
        <v>772</v>
      </c>
      <c r="D208" s="93" t="s">
        <v>126</v>
      </c>
      <c r="E208" s="93" t="s">
        <v>290</v>
      </c>
      <c r="F208" s="80" t="s">
        <v>769</v>
      </c>
      <c r="G208" s="93" t="s">
        <v>586</v>
      </c>
      <c r="H208" s="80" t="s">
        <v>770</v>
      </c>
      <c r="I208" s="80" t="s">
        <v>166</v>
      </c>
      <c r="J208" s="80"/>
      <c r="K208" s="87">
        <v>2.0699999999999998</v>
      </c>
      <c r="L208" s="93" t="s">
        <v>170</v>
      </c>
      <c r="M208" s="94">
        <v>4.2500000000000003E-2</v>
      </c>
      <c r="N208" s="94">
        <v>3.32E-2</v>
      </c>
      <c r="O208" s="87">
        <v>33895.08</v>
      </c>
      <c r="P208" s="89">
        <v>103.68</v>
      </c>
      <c r="Q208" s="80"/>
      <c r="R208" s="87">
        <v>35.142420000000001</v>
      </c>
      <c r="S208" s="88">
        <v>5.5853782245410674E-5</v>
      </c>
      <c r="T208" s="88">
        <v>1.4929998288292037E-3</v>
      </c>
      <c r="U208" s="88">
        <f>R208/'סכום נכסי הקרן'!$C$42</f>
        <v>2.7970763547387564E-4</v>
      </c>
    </row>
    <row r="209" spans="2:21" s="140" customFormat="1">
      <c r="B209" s="86" t="s">
        <v>773</v>
      </c>
      <c r="C209" s="80" t="s">
        <v>774</v>
      </c>
      <c r="D209" s="93" t="s">
        <v>126</v>
      </c>
      <c r="E209" s="93" t="s">
        <v>290</v>
      </c>
      <c r="F209" s="80" t="s">
        <v>769</v>
      </c>
      <c r="G209" s="93" t="s">
        <v>586</v>
      </c>
      <c r="H209" s="80" t="s">
        <v>770</v>
      </c>
      <c r="I209" s="80" t="s">
        <v>166</v>
      </c>
      <c r="J209" s="80"/>
      <c r="K209" s="87">
        <v>2.4300000000000002</v>
      </c>
      <c r="L209" s="93" t="s">
        <v>170</v>
      </c>
      <c r="M209" s="94">
        <v>3.7000000000000005E-2</v>
      </c>
      <c r="N209" s="94">
        <v>3.3099999999999997E-2</v>
      </c>
      <c r="O209" s="87">
        <v>67000</v>
      </c>
      <c r="P209" s="89">
        <v>102.52</v>
      </c>
      <c r="Q209" s="80"/>
      <c r="R209" s="87">
        <v>68.688399999999987</v>
      </c>
      <c r="S209" s="88">
        <v>2.8341176154580386E-4</v>
      </c>
      <c r="T209" s="88">
        <v>2.9181760801490577E-3</v>
      </c>
      <c r="U209" s="88">
        <f>R209/'סכום נכסי הקרן'!$C$42</f>
        <v>5.4670879092799402E-4</v>
      </c>
    </row>
    <row r="210" spans="2:21" s="140" customFormat="1">
      <c r="B210" s="86" t="s">
        <v>775</v>
      </c>
      <c r="C210" s="80" t="s">
        <v>776</v>
      </c>
      <c r="D210" s="93" t="s">
        <v>126</v>
      </c>
      <c r="E210" s="93" t="s">
        <v>290</v>
      </c>
      <c r="F210" s="80" t="s">
        <v>777</v>
      </c>
      <c r="G210" s="93" t="s">
        <v>586</v>
      </c>
      <c r="H210" s="80" t="s">
        <v>770</v>
      </c>
      <c r="I210" s="80" t="s">
        <v>294</v>
      </c>
      <c r="J210" s="80"/>
      <c r="K210" s="87">
        <v>1.42</v>
      </c>
      <c r="L210" s="93" t="s">
        <v>170</v>
      </c>
      <c r="M210" s="94">
        <v>4.7E-2</v>
      </c>
      <c r="N210" s="94">
        <v>2.3599999999999999E-2</v>
      </c>
      <c r="O210" s="87">
        <v>4000</v>
      </c>
      <c r="P210" s="89">
        <v>104.9</v>
      </c>
      <c r="Q210" s="80"/>
      <c r="R210" s="87">
        <v>4.1959999999999997</v>
      </c>
      <c r="S210" s="88">
        <v>3.6316095293434049E-5</v>
      </c>
      <c r="T210" s="88">
        <v>1.7826396935007147E-4</v>
      </c>
      <c r="U210" s="88">
        <f>R210/'סכום נכסי הקרן'!$C$42</f>
        <v>3.3397052293165409E-5</v>
      </c>
    </row>
    <row r="211" spans="2:21" s="140" customFormat="1">
      <c r="B211" s="83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7"/>
      <c r="P211" s="89"/>
      <c r="Q211" s="80"/>
      <c r="R211" s="80"/>
      <c r="S211" s="80"/>
      <c r="T211" s="88"/>
      <c r="U211" s="80"/>
    </row>
    <row r="212" spans="2:21" s="140" customFormat="1">
      <c r="B212" s="99" t="s">
        <v>49</v>
      </c>
      <c r="C212" s="82"/>
      <c r="D212" s="82"/>
      <c r="E212" s="82"/>
      <c r="F212" s="82"/>
      <c r="G212" s="82"/>
      <c r="H212" s="82"/>
      <c r="I212" s="82"/>
      <c r="J212" s="82"/>
      <c r="K212" s="90">
        <v>4.9591723564298347</v>
      </c>
      <c r="L212" s="82"/>
      <c r="M212" s="82"/>
      <c r="N212" s="104">
        <v>5.4254915980556262E-2</v>
      </c>
      <c r="O212" s="90"/>
      <c r="P212" s="92"/>
      <c r="Q212" s="82"/>
      <c r="R212" s="90">
        <v>508.36328000000003</v>
      </c>
      <c r="S212" s="82"/>
      <c r="T212" s="91">
        <v>2.159743950539128E-2</v>
      </c>
      <c r="U212" s="91">
        <f>R212/'סכום נכסי הקרן'!$C$42</f>
        <v>4.0461951968744263E-3</v>
      </c>
    </row>
    <row r="213" spans="2:21" s="140" customFormat="1">
      <c r="B213" s="86" t="s">
        <v>778</v>
      </c>
      <c r="C213" s="80" t="s">
        <v>779</v>
      </c>
      <c r="D213" s="93" t="s">
        <v>126</v>
      </c>
      <c r="E213" s="93" t="s">
        <v>290</v>
      </c>
      <c r="F213" s="80" t="s">
        <v>780</v>
      </c>
      <c r="G213" s="93" t="s">
        <v>781</v>
      </c>
      <c r="H213" s="80" t="s">
        <v>346</v>
      </c>
      <c r="I213" s="80" t="s">
        <v>294</v>
      </c>
      <c r="J213" s="80"/>
      <c r="K213" s="87">
        <v>3.9299999999999997</v>
      </c>
      <c r="L213" s="93" t="s">
        <v>170</v>
      </c>
      <c r="M213" s="94">
        <v>3.49E-2</v>
      </c>
      <c r="N213" s="94">
        <v>4.5299999999999986E-2</v>
      </c>
      <c r="O213" s="87">
        <v>156456</v>
      </c>
      <c r="P213" s="89">
        <v>95.15</v>
      </c>
      <c r="Q213" s="80"/>
      <c r="R213" s="87">
        <v>148.86789000000002</v>
      </c>
      <c r="S213" s="88">
        <v>9.9285010346947985E-5</v>
      </c>
      <c r="T213" s="88">
        <v>6.3245426549499084E-3</v>
      </c>
      <c r="U213" s="88">
        <f>R213/'סכום נכסי הקרן'!$C$42</f>
        <v>1.1848781475460432E-3</v>
      </c>
    </row>
    <row r="214" spans="2:21" s="140" customFormat="1">
      <c r="B214" s="86" t="s">
        <v>782</v>
      </c>
      <c r="C214" s="80" t="s">
        <v>783</v>
      </c>
      <c r="D214" s="93" t="s">
        <v>126</v>
      </c>
      <c r="E214" s="93" t="s">
        <v>290</v>
      </c>
      <c r="F214" s="80" t="s">
        <v>784</v>
      </c>
      <c r="G214" s="93" t="s">
        <v>753</v>
      </c>
      <c r="H214" s="80" t="s">
        <v>498</v>
      </c>
      <c r="I214" s="80" t="s">
        <v>166</v>
      </c>
      <c r="J214" s="80"/>
      <c r="K214" s="87">
        <v>5.7899999999999991</v>
      </c>
      <c r="L214" s="93" t="s">
        <v>170</v>
      </c>
      <c r="M214" s="94">
        <v>4.6900000000000004E-2</v>
      </c>
      <c r="N214" s="94">
        <v>5.9699999999999996E-2</v>
      </c>
      <c r="O214" s="87">
        <v>308464</v>
      </c>
      <c r="P214" s="89">
        <v>95.01</v>
      </c>
      <c r="Q214" s="80"/>
      <c r="R214" s="87">
        <v>293.07165000000003</v>
      </c>
      <c r="S214" s="88">
        <v>1.589928009347909E-4</v>
      </c>
      <c r="T214" s="88">
        <v>1.2450933182310506E-2</v>
      </c>
      <c r="U214" s="88">
        <f>R214/'סכום נכסי הקרן'!$C$42</f>
        <v>2.3326332747126482E-3</v>
      </c>
    </row>
    <row r="215" spans="2:21" s="140" customFormat="1">
      <c r="B215" s="86" t="s">
        <v>785</v>
      </c>
      <c r="C215" s="80" t="s">
        <v>786</v>
      </c>
      <c r="D215" s="93" t="s">
        <v>126</v>
      </c>
      <c r="E215" s="93" t="s">
        <v>290</v>
      </c>
      <c r="F215" s="80" t="s">
        <v>592</v>
      </c>
      <c r="G215" s="93" t="s">
        <v>431</v>
      </c>
      <c r="H215" s="80" t="s">
        <v>582</v>
      </c>
      <c r="I215" s="80" t="s">
        <v>294</v>
      </c>
      <c r="J215" s="80"/>
      <c r="K215" s="87">
        <v>3.6</v>
      </c>
      <c r="L215" s="93" t="s">
        <v>170</v>
      </c>
      <c r="M215" s="94">
        <v>6.7000000000000004E-2</v>
      </c>
      <c r="N215" s="94">
        <v>5.0300000000000004E-2</v>
      </c>
      <c r="O215" s="87">
        <v>67911</v>
      </c>
      <c r="P215" s="89">
        <v>97.81</v>
      </c>
      <c r="Q215" s="80"/>
      <c r="R215" s="87">
        <v>66.423740000000009</v>
      </c>
      <c r="S215" s="88">
        <v>5.6390574750248487E-5</v>
      </c>
      <c r="T215" s="88">
        <v>2.8219636681308669E-3</v>
      </c>
      <c r="U215" s="88">
        <f>R215/'סכום נכסי הקרן'!$C$42</f>
        <v>5.286837746157349E-4</v>
      </c>
    </row>
    <row r="216" spans="2:21" s="140" customFormat="1">
      <c r="B216" s="143"/>
    </row>
    <row r="217" spans="2:21" s="140" customFormat="1">
      <c r="B217" s="143"/>
    </row>
    <row r="218" spans="2:21" s="140" customFormat="1">
      <c r="B218" s="143"/>
    </row>
    <row r="219" spans="2:21" s="140" customFormat="1">
      <c r="B219" s="144" t="s">
        <v>257</v>
      </c>
      <c r="C219" s="139"/>
      <c r="D219" s="139"/>
      <c r="E219" s="139"/>
      <c r="F219" s="139"/>
      <c r="G219" s="139"/>
      <c r="H219" s="139"/>
      <c r="I219" s="139"/>
      <c r="J219" s="139"/>
      <c r="K219" s="139"/>
    </row>
    <row r="220" spans="2:21" s="140" customFormat="1">
      <c r="B220" s="144" t="s">
        <v>118</v>
      </c>
      <c r="C220" s="139"/>
      <c r="D220" s="139"/>
      <c r="E220" s="139"/>
      <c r="F220" s="139"/>
      <c r="G220" s="139"/>
      <c r="H220" s="139"/>
      <c r="I220" s="139"/>
      <c r="J220" s="139"/>
      <c r="K220" s="139"/>
    </row>
    <row r="221" spans="2:21" s="140" customFormat="1">
      <c r="B221" s="144" t="s">
        <v>240</v>
      </c>
      <c r="C221" s="139"/>
      <c r="D221" s="139"/>
      <c r="E221" s="139"/>
      <c r="F221" s="139"/>
      <c r="G221" s="139"/>
      <c r="H221" s="139"/>
      <c r="I221" s="139"/>
      <c r="J221" s="139"/>
      <c r="K221" s="139"/>
    </row>
    <row r="222" spans="2:21">
      <c r="B222" s="95" t="s">
        <v>248</v>
      </c>
      <c r="C222" s="96"/>
      <c r="D222" s="96"/>
      <c r="E222" s="96"/>
      <c r="F222" s="96"/>
      <c r="G222" s="96"/>
      <c r="H222" s="96"/>
      <c r="I222" s="96"/>
      <c r="J222" s="96"/>
      <c r="K222" s="96"/>
    </row>
    <row r="223" spans="2:21">
      <c r="B223" s="201" t="s">
        <v>253</v>
      </c>
      <c r="C223" s="201"/>
      <c r="D223" s="201"/>
      <c r="E223" s="201"/>
      <c r="F223" s="201"/>
      <c r="G223" s="201"/>
      <c r="H223" s="201"/>
      <c r="I223" s="201"/>
      <c r="J223" s="201"/>
      <c r="K223" s="201"/>
    </row>
    <row r="224" spans="2:21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3:K223"/>
  </mergeCells>
  <phoneticPr fontId="4" type="noConversion"/>
  <conditionalFormatting sqref="B12:B215">
    <cfRule type="cellIs" dxfId="12" priority="2" operator="equal">
      <formula>"NR3"</formula>
    </cfRule>
  </conditionalFormatting>
  <conditionalFormatting sqref="B12:B215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$AU$7:$AU$24</formula1>
    </dataValidation>
    <dataValidation allowBlank="1" showInputMessage="1" showErrorMessage="1" sqref="H2 B34 Q9 B36 B221 B223"/>
    <dataValidation type="list" allowBlank="1" showInputMessage="1" showErrorMessage="1" sqref="I12:I35 I224:I828 I37:I222">
      <formula1>$AW$7:$AW$10</formula1>
    </dataValidation>
    <dataValidation type="list" allowBlank="1" showInputMessage="1" showErrorMessage="1" sqref="E12:E35 E224:E822 E37:E222">
      <formula1>$AS$7:$AS$24</formula1>
    </dataValidation>
    <dataValidation type="list" allowBlank="1" showInputMessage="1" showErrorMessage="1" sqref="L12:L828">
      <formula1>$AX$7:$AX$20</formula1>
    </dataValidation>
    <dataValidation type="list" allowBlank="1" showInputMessage="1" showErrorMessage="1" sqref="G12:G35 G224:G555 G37:G222">
      <formula1>$AU$7:$AU$29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0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18.85546875" style="2" bestFit="1" customWidth="1"/>
    <col min="8" max="8" width="12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185</v>
      </c>
      <c r="C1" s="78" t="s" vm="1">
        <v>258</v>
      </c>
    </row>
    <row r="2" spans="2:62">
      <c r="B2" s="56" t="s">
        <v>184</v>
      </c>
      <c r="C2" s="78" t="s">
        <v>259</v>
      </c>
    </row>
    <row r="3" spans="2:62">
      <c r="B3" s="56" t="s">
        <v>186</v>
      </c>
      <c r="C3" s="78" t="s">
        <v>260</v>
      </c>
    </row>
    <row r="4" spans="2:62">
      <c r="B4" s="56" t="s">
        <v>187</v>
      </c>
      <c r="C4" s="78">
        <v>2208</v>
      </c>
    </row>
    <row r="6" spans="2:62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  <c r="BJ6" s="3"/>
    </row>
    <row r="7" spans="2:62" ht="26.25" customHeight="1">
      <c r="B7" s="204" t="s">
        <v>95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6"/>
      <c r="BF7" s="3"/>
      <c r="BJ7" s="3"/>
    </row>
    <row r="8" spans="2:62" s="3" customFormat="1" ht="78.75">
      <c r="B8" s="21" t="s">
        <v>121</v>
      </c>
      <c r="C8" s="29" t="s">
        <v>47</v>
      </c>
      <c r="D8" s="29" t="s">
        <v>125</v>
      </c>
      <c r="E8" s="29" t="s">
        <v>231</v>
      </c>
      <c r="F8" s="29" t="s">
        <v>123</v>
      </c>
      <c r="G8" s="29" t="s">
        <v>67</v>
      </c>
      <c r="H8" s="29" t="s">
        <v>107</v>
      </c>
      <c r="I8" s="12" t="s">
        <v>242</v>
      </c>
      <c r="J8" s="12" t="s">
        <v>241</v>
      </c>
      <c r="K8" s="29" t="s">
        <v>256</v>
      </c>
      <c r="L8" s="12" t="s">
        <v>64</v>
      </c>
      <c r="M8" s="12" t="s">
        <v>61</v>
      </c>
      <c r="N8" s="12" t="s">
        <v>188</v>
      </c>
      <c r="O8" s="13" t="s">
        <v>190</v>
      </c>
      <c r="BF8" s="1"/>
      <c r="BG8" s="1"/>
      <c r="BH8" s="1"/>
      <c r="BJ8" s="4"/>
    </row>
    <row r="9" spans="2:62" s="3" customFormat="1" ht="24" customHeight="1">
      <c r="B9" s="14"/>
      <c r="C9" s="15"/>
      <c r="D9" s="15"/>
      <c r="E9" s="15"/>
      <c r="F9" s="15"/>
      <c r="G9" s="15"/>
      <c r="H9" s="15"/>
      <c r="I9" s="15" t="s">
        <v>249</v>
      </c>
      <c r="J9" s="15"/>
      <c r="K9" s="15" t="s">
        <v>245</v>
      </c>
      <c r="L9" s="15" t="s">
        <v>245</v>
      </c>
      <c r="M9" s="15" t="s">
        <v>20</v>
      </c>
      <c r="N9" s="15" t="s">
        <v>20</v>
      </c>
      <c r="O9" s="16" t="s">
        <v>20</v>
      </c>
      <c r="BF9" s="1"/>
      <c r="BH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BF10" s="1"/>
      <c r="BG10" s="3"/>
      <c r="BH10" s="1"/>
      <c r="BJ10" s="1"/>
    </row>
    <row r="11" spans="2:62" s="138" customFormat="1" ht="18" customHeight="1">
      <c r="B11" s="97" t="s">
        <v>31</v>
      </c>
      <c r="C11" s="98"/>
      <c r="D11" s="98"/>
      <c r="E11" s="98"/>
      <c r="F11" s="98"/>
      <c r="G11" s="98"/>
      <c r="H11" s="98"/>
      <c r="I11" s="100"/>
      <c r="J11" s="102"/>
      <c r="K11" s="98"/>
      <c r="L11" s="100">
        <v>58.839789999999994</v>
      </c>
      <c r="M11" s="98"/>
      <c r="N11" s="103">
        <v>1</v>
      </c>
      <c r="O11" s="103">
        <f>L11/'סכום נכסי הקרן'!$C$42</f>
        <v>4.6832114955883488E-4</v>
      </c>
      <c r="BF11" s="140"/>
      <c r="BG11" s="142"/>
      <c r="BH11" s="140"/>
      <c r="BJ11" s="140"/>
    </row>
    <row r="12" spans="2:62" s="140" customFormat="1" ht="20.25">
      <c r="B12" s="81" t="s">
        <v>238</v>
      </c>
      <c r="C12" s="82"/>
      <c r="D12" s="82"/>
      <c r="E12" s="82"/>
      <c r="F12" s="82"/>
      <c r="G12" s="82"/>
      <c r="H12" s="82"/>
      <c r="I12" s="90"/>
      <c r="J12" s="92"/>
      <c r="K12" s="82"/>
      <c r="L12" s="90">
        <v>53.927809999999994</v>
      </c>
      <c r="M12" s="82"/>
      <c r="N12" s="91">
        <v>0.91651941653768643</v>
      </c>
      <c r="O12" s="91">
        <f>L12/'סכום נכסי הקרן'!$C$42</f>
        <v>4.2922542674592195E-4</v>
      </c>
      <c r="BG12" s="138"/>
    </row>
    <row r="13" spans="2:62" s="140" customFormat="1">
      <c r="B13" s="99" t="s">
        <v>787</v>
      </c>
      <c r="C13" s="82"/>
      <c r="D13" s="82"/>
      <c r="E13" s="82"/>
      <c r="F13" s="82"/>
      <c r="G13" s="82"/>
      <c r="H13" s="82"/>
      <c r="I13" s="90"/>
      <c r="J13" s="92"/>
      <c r="K13" s="82"/>
      <c r="L13" s="90">
        <v>53.886569999999999</v>
      </c>
      <c r="M13" s="82"/>
      <c r="N13" s="91">
        <v>0.91581853028367377</v>
      </c>
      <c r="O13" s="91">
        <f>L13/'סכום נכסי הקרן'!$C$42</f>
        <v>4.2889718688973272E-4</v>
      </c>
    </row>
    <row r="14" spans="2:62" s="140" customFormat="1">
      <c r="B14" s="86" t="s">
        <v>788</v>
      </c>
      <c r="C14" s="80" t="s">
        <v>789</v>
      </c>
      <c r="D14" s="93" t="s">
        <v>126</v>
      </c>
      <c r="E14" s="93" t="s">
        <v>290</v>
      </c>
      <c r="F14" s="80" t="s">
        <v>790</v>
      </c>
      <c r="G14" s="93" t="s">
        <v>791</v>
      </c>
      <c r="H14" s="93" t="s">
        <v>170</v>
      </c>
      <c r="I14" s="87">
        <v>0.66</v>
      </c>
      <c r="J14" s="89">
        <v>20040</v>
      </c>
      <c r="K14" s="80"/>
      <c r="L14" s="87">
        <v>0.13146000000000002</v>
      </c>
      <c r="M14" s="88">
        <v>1.3041145545289913E-8</v>
      </c>
      <c r="N14" s="88">
        <v>2.2342023994307261E-3</v>
      </c>
      <c r="O14" s="88">
        <f>L14/'סכום נכסי הקרן'!$C$42</f>
        <v>1.0463242360485048E-6</v>
      </c>
    </row>
    <row r="15" spans="2:62" s="140" customFormat="1">
      <c r="B15" s="86" t="s">
        <v>792</v>
      </c>
      <c r="C15" s="80" t="s">
        <v>793</v>
      </c>
      <c r="D15" s="93" t="s">
        <v>126</v>
      </c>
      <c r="E15" s="93" t="s">
        <v>290</v>
      </c>
      <c r="F15" s="80" t="s">
        <v>345</v>
      </c>
      <c r="G15" s="93" t="s">
        <v>334</v>
      </c>
      <c r="H15" s="93" t="s">
        <v>170</v>
      </c>
      <c r="I15" s="87">
        <v>0.59</v>
      </c>
      <c r="J15" s="89">
        <v>3778</v>
      </c>
      <c r="K15" s="80"/>
      <c r="L15" s="87">
        <v>2.2290000000000001E-2</v>
      </c>
      <c r="M15" s="88">
        <v>4.4870540505207298E-9</v>
      </c>
      <c r="N15" s="88">
        <v>3.7882528132748269E-4</v>
      </c>
      <c r="O15" s="88">
        <f>L15/'סכום נכסי הקרן'!$C$42</f>
        <v>1.7741189123323571E-7</v>
      </c>
    </row>
    <row r="16" spans="2:62" s="140" customFormat="1" ht="20.25">
      <c r="B16" s="86" t="s">
        <v>794</v>
      </c>
      <c r="C16" s="80" t="s">
        <v>795</v>
      </c>
      <c r="D16" s="93" t="s">
        <v>126</v>
      </c>
      <c r="E16" s="93" t="s">
        <v>290</v>
      </c>
      <c r="F16" s="80" t="s">
        <v>592</v>
      </c>
      <c r="G16" s="93" t="s">
        <v>431</v>
      </c>
      <c r="H16" s="93" t="s">
        <v>170</v>
      </c>
      <c r="I16" s="87">
        <v>0.14000000000000001</v>
      </c>
      <c r="J16" s="89">
        <v>162.19999999999999</v>
      </c>
      <c r="K16" s="80"/>
      <c r="L16" s="87">
        <v>2.3000000000000001E-4</v>
      </c>
      <c r="M16" s="88">
        <v>4.376254425979617E-11</v>
      </c>
      <c r="N16" s="88">
        <v>3.9089194573943926E-6</v>
      </c>
      <c r="O16" s="88">
        <f>L16/'סכום נכסי הקרן'!$C$42</f>
        <v>1.8306296538198392E-9</v>
      </c>
      <c r="BF16" s="138"/>
    </row>
    <row r="17" spans="2:15" s="140" customFormat="1">
      <c r="B17" s="86" t="s">
        <v>796</v>
      </c>
      <c r="C17" s="80" t="s">
        <v>797</v>
      </c>
      <c r="D17" s="93" t="s">
        <v>126</v>
      </c>
      <c r="E17" s="93" t="s">
        <v>290</v>
      </c>
      <c r="F17" s="80" t="s">
        <v>798</v>
      </c>
      <c r="G17" s="93" t="s">
        <v>781</v>
      </c>
      <c r="H17" s="93" t="s">
        <v>170</v>
      </c>
      <c r="I17" s="87">
        <v>0.83</v>
      </c>
      <c r="J17" s="89">
        <v>1077</v>
      </c>
      <c r="K17" s="80"/>
      <c r="L17" s="87">
        <v>8.8900000000000003E-3</v>
      </c>
      <c r="M17" s="88">
        <v>7.0709627879414566E-10</v>
      </c>
      <c r="N17" s="88">
        <v>1.5108823467928763E-4</v>
      </c>
      <c r="O17" s="88">
        <f>L17/'סכום נכסי הקרן'!$C$42</f>
        <v>7.0757815749818997E-8</v>
      </c>
    </row>
    <row r="18" spans="2:15" s="140" customFormat="1">
      <c r="B18" s="86" t="s">
        <v>799</v>
      </c>
      <c r="C18" s="80" t="s">
        <v>800</v>
      </c>
      <c r="D18" s="93" t="s">
        <v>126</v>
      </c>
      <c r="E18" s="93" t="s">
        <v>290</v>
      </c>
      <c r="F18" s="80" t="s">
        <v>780</v>
      </c>
      <c r="G18" s="93" t="s">
        <v>781</v>
      </c>
      <c r="H18" s="93" t="s">
        <v>170</v>
      </c>
      <c r="I18" s="87">
        <v>0.13</v>
      </c>
      <c r="J18" s="89">
        <v>40.9</v>
      </c>
      <c r="K18" s="80"/>
      <c r="L18" s="87">
        <v>5.0000000000000002E-5</v>
      </c>
      <c r="M18" s="88">
        <v>1.0036839048048079E-11</v>
      </c>
      <c r="N18" s="88">
        <v>8.4976509943356369E-7</v>
      </c>
      <c r="O18" s="88">
        <f>L18/'סכום נכסי הקרן'!$C$42</f>
        <v>3.979629682217042E-10</v>
      </c>
    </row>
    <row r="19" spans="2:15" s="140" customFormat="1">
      <c r="B19" s="86" t="s">
        <v>801</v>
      </c>
      <c r="C19" s="80" t="s">
        <v>802</v>
      </c>
      <c r="D19" s="93" t="s">
        <v>126</v>
      </c>
      <c r="E19" s="93" t="s">
        <v>290</v>
      </c>
      <c r="F19" s="80" t="s">
        <v>401</v>
      </c>
      <c r="G19" s="93" t="s">
        <v>334</v>
      </c>
      <c r="H19" s="93" t="s">
        <v>170</v>
      </c>
      <c r="I19" s="87">
        <v>0.37</v>
      </c>
      <c r="J19" s="89">
        <v>13970</v>
      </c>
      <c r="K19" s="80"/>
      <c r="L19" s="87">
        <v>5.169E-2</v>
      </c>
      <c r="M19" s="88">
        <v>8.3205897130255589E-9</v>
      </c>
      <c r="N19" s="88">
        <v>8.784871597944181E-4</v>
      </c>
      <c r="O19" s="88">
        <f>L19/'סכום נכסי הקרן'!$C$42</f>
        <v>4.1141411654759775E-7</v>
      </c>
    </row>
    <row r="20" spans="2:15" s="140" customFormat="1">
      <c r="B20" s="86" t="s">
        <v>803</v>
      </c>
      <c r="C20" s="80" t="s">
        <v>804</v>
      </c>
      <c r="D20" s="93" t="s">
        <v>126</v>
      </c>
      <c r="E20" s="93" t="s">
        <v>290</v>
      </c>
      <c r="F20" s="80" t="s">
        <v>805</v>
      </c>
      <c r="G20" s="93" t="s">
        <v>431</v>
      </c>
      <c r="H20" s="93" t="s">
        <v>170</v>
      </c>
      <c r="I20" s="87">
        <v>1</v>
      </c>
      <c r="J20" s="89">
        <v>28980</v>
      </c>
      <c r="K20" s="80"/>
      <c r="L20" s="87">
        <v>0.2898</v>
      </c>
      <c r="M20" s="88">
        <v>7.11414273505807E-9</v>
      </c>
      <c r="N20" s="88">
        <v>4.9252385163169347E-3</v>
      </c>
      <c r="O20" s="88">
        <f>L20/'סכום נכסי הקרן'!$C$42</f>
        <v>2.3065933638129973E-6</v>
      </c>
    </row>
    <row r="21" spans="2:15" s="140" customFormat="1">
      <c r="B21" s="86" t="s">
        <v>806</v>
      </c>
      <c r="C21" s="80" t="s">
        <v>807</v>
      </c>
      <c r="D21" s="93" t="s">
        <v>126</v>
      </c>
      <c r="E21" s="93" t="s">
        <v>290</v>
      </c>
      <c r="F21" s="80" t="s">
        <v>808</v>
      </c>
      <c r="G21" s="93" t="s">
        <v>157</v>
      </c>
      <c r="H21" s="93" t="s">
        <v>170</v>
      </c>
      <c r="I21" s="87">
        <v>602</v>
      </c>
      <c r="J21" s="89">
        <v>2233</v>
      </c>
      <c r="K21" s="80"/>
      <c r="L21" s="87">
        <v>13.44266</v>
      </c>
      <c r="M21" s="88">
        <v>2.5486183453087774E-6</v>
      </c>
      <c r="N21" s="88">
        <v>0.22846206623103177</v>
      </c>
      <c r="O21" s="88">
        <f>L21/'סכום נכסי הקרן'!$C$42</f>
        <v>1.0699361748790347E-4</v>
      </c>
    </row>
    <row r="22" spans="2:15" s="140" customFormat="1">
      <c r="B22" s="86" t="s">
        <v>809</v>
      </c>
      <c r="C22" s="80" t="s">
        <v>810</v>
      </c>
      <c r="D22" s="93" t="s">
        <v>126</v>
      </c>
      <c r="E22" s="93" t="s">
        <v>290</v>
      </c>
      <c r="F22" s="80" t="s">
        <v>665</v>
      </c>
      <c r="G22" s="93" t="s">
        <v>666</v>
      </c>
      <c r="H22" s="93" t="s">
        <v>170</v>
      </c>
      <c r="I22" s="87">
        <v>529</v>
      </c>
      <c r="J22" s="89">
        <v>7550</v>
      </c>
      <c r="K22" s="80"/>
      <c r="L22" s="87">
        <v>39.939500000000002</v>
      </c>
      <c r="M22" s="88">
        <v>4.6104578815672903E-6</v>
      </c>
      <c r="N22" s="88">
        <v>0.67878386377653632</v>
      </c>
      <c r="O22" s="88">
        <f>L22/'סכום נכסי הקרן'!$C$42</f>
        <v>3.1788883938581509E-4</v>
      </c>
    </row>
    <row r="23" spans="2:15" s="140" customFormat="1">
      <c r="B23" s="83"/>
      <c r="C23" s="80"/>
      <c r="D23" s="80"/>
      <c r="E23" s="80"/>
      <c r="F23" s="80"/>
      <c r="G23" s="80"/>
      <c r="H23" s="80"/>
      <c r="I23" s="87"/>
      <c r="J23" s="89"/>
      <c r="K23" s="80"/>
      <c r="L23" s="80"/>
      <c r="M23" s="80"/>
      <c r="N23" s="88"/>
      <c r="O23" s="80"/>
    </row>
    <row r="24" spans="2:15" s="140" customFormat="1">
      <c r="B24" s="99" t="s">
        <v>811</v>
      </c>
      <c r="C24" s="82"/>
      <c r="D24" s="82"/>
      <c r="E24" s="82"/>
      <c r="F24" s="82"/>
      <c r="G24" s="82"/>
      <c r="H24" s="82"/>
      <c r="I24" s="90"/>
      <c r="J24" s="92"/>
      <c r="K24" s="82"/>
      <c r="L24" s="90">
        <v>1.158E-2</v>
      </c>
      <c r="M24" s="82"/>
      <c r="N24" s="91">
        <v>1.9680559702881333E-4</v>
      </c>
      <c r="O24" s="91">
        <f>L24/'סכום נכסי הקרן'!$C$42</f>
        <v>9.2168223440146679E-8</v>
      </c>
    </row>
    <row r="25" spans="2:15" s="140" customFormat="1">
      <c r="B25" s="86" t="s">
        <v>812</v>
      </c>
      <c r="C25" s="80" t="s">
        <v>813</v>
      </c>
      <c r="D25" s="93" t="s">
        <v>126</v>
      </c>
      <c r="E25" s="93" t="s">
        <v>290</v>
      </c>
      <c r="F25" s="80" t="s">
        <v>814</v>
      </c>
      <c r="G25" s="93" t="s">
        <v>815</v>
      </c>
      <c r="H25" s="93" t="s">
        <v>170</v>
      </c>
      <c r="I25" s="87">
        <v>0.3</v>
      </c>
      <c r="J25" s="89">
        <v>1735</v>
      </c>
      <c r="K25" s="80"/>
      <c r="L25" s="87">
        <v>5.2100000000000002E-3</v>
      </c>
      <c r="M25" s="88">
        <v>2.7864509935021356E-9</v>
      </c>
      <c r="N25" s="88">
        <v>8.8545523360977345E-5</v>
      </c>
      <c r="O25" s="88">
        <f>L25/'סכום נכסי הקרן'!$C$42</f>
        <v>4.1467741288701576E-8</v>
      </c>
    </row>
    <row r="26" spans="2:15" s="140" customFormat="1">
      <c r="B26" s="86" t="s">
        <v>816</v>
      </c>
      <c r="C26" s="80" t="s">
        <v>817</v>
      </c>
      <c r="D26" s="93" t="s">
        <v>126</v>
      </c>
      <c r="E26" s="93" t="s">
        <v>290</v>
      </c>
      <c r="F26" s="80" t="s">
        <v>818</v>
      </c>
      <c r="G26" s="93" t="s">
        <v>781</v>
      </c>
      <c r="H26" s="93" t="s">
        <v>170</v>
      </c>
      <c r="I26" s="87">
        <v>0.25</v>
      </c>
      <c r="J26" s="89">
        <v>2275</v>
      </c>
      <c r="K26" s="80"/>
      <c r="L26" s="87">
        <v>5.6900000000000006E-3</v>
      </c>
      <c r="M26" s="88">
        <v>2.5499914345787712E-9</v>
      </c>
      <c r="N26" s="88">
        <v>9.6703268315539558E-5</v>
      </c>
      <c r="O26" s="88">
        <f>L26/'סכום נכסי הקרן'!$C$42</f>
        <v>4.5288185783629935E-8</v>
      </c>
    </row>
    <row r="27" spans="2:15" s="140" customFormat="1">
      <c r="B27" s="86" t="s">
        <v>819</v>
      </c>
      <c r="C27" s="80" t="s">
        <v>820</v>
      </c>
      <c r="D27" s="93" t="s">
        <v>126</v>
      </c>
      <c r="E27" s="93" t="s">
        <v>290</v>
      </c>
      <c r="F27" s="80" t="s">
        <v>821</v>
      </c>
      <c r="G27" s="93" t="s">
        <v>781</v>
      </c>
      <c r="H27" s="93" t="s">
        <v>170</v>
      </c>
      <c r="I27" s="87">
        <v>0.25</v>
      </c>
      <c r="J27" s="89">
        <v>271.10000000000002</v>
      </c>
      <c r="K27" s="80"/>
      <c r="L27" s="87">
        <v>6.8000000000000005E-4</v>
      </c>
      <c r="M27" s="88">
        <v>2.3935231279476283E-10</v>
      </c>
      <c r="N27" s="88">
        <v>1.1556805352296467E-5</v>
      </c>
      <c r="O27" s="88">
        <f>L27/'סכום נכסי הקרן'!$C$42</f>
        <v>5.4122963678151767E-9</v>
      </c>
    </row>
    <row r="28" spans="2:15" s="140" customFormat="1">
      <c r="B28" s="83"/>
      <c r="C28" s="80"/>
      <c r="D28" s="80"/>
      <c r="E28" s="80"/>
      <c r="F28" s="80"/>
      <c r="G28" s="80"/>
      <c r="H28" s="80"/>
      <c r="I28" s="87"/>
      <c r="J28" s="89"/>
      <c r="K28" s="80"/>
      <c r="L28" s="80"/>
      <c r="M28" s="80"/>
      <c r="N28" s="88"/>
      <c r="O28" s="80"/>
    </row>
    <row r="29" spans="2:15" s="140" customFormat="1">
      <c r="B29" s="99" t="s">
        <v>30</v>
      </c>
      <c r="C29" s="82"/>
      <c r="D29" s="82"/>
      <c r="E29" s="82"/>
      <c r="F29" s="82"/>
      <c r="G29" s="82"/>
      <c r="H29" s="82"/>
      <c r="I29" s="90"/>
      <c r="J29" s="92"/>
      <c r="K29" s="82"/>
      <c r="L29" s="90">
        <v>2.9659999999999995E-2</v>
      </c>
      <c r="M29" s="82"/>
      <c r="N29" s="91">
        <v>5.0408065698398985E-4</v>
      </c>
      <c r="O29" s="91">
        <f>L29/'סכום נכסי הקרן'!$C$42</f>
        <v>2.3607163274911487E-7</v>
      </c>
    </row>
    <row r="30" spans="2:15" s="140" customFormat="1">
      <c r="B30" s="86" t="s">
        <v>822</v>
      </c>
      <c r="C30" s="80" t="s">
        <v>823</v>
      </c>
      <c r="D30" s="93" t="s">
        <v>126</v>
      </c>
      <c r="E30" s="93" t="s">
        <v>290</v>
      </c>
      <c r="F30" s="80" t="s">
        <v>824</v>
      </c>
      <c r="G30" s="93" t="s">
        <v>825</v>
      </c>
      <c r="H30" s="93" t="s">
        <v>170</v>
      </c>
      <c r="I30" s="87">
        <v>0.7</v>
      </c>
      <c r="J30" s="89">
        <v>31.2</v>
      </c>
      <c r="K30" s="80"/>
      <c r="L30" s="87">
        <v>2.2000000000000001E-4</v>
      </c>
      <c r="M30" s="88">
        <v>7.4964605996740108E-9</v>
      </c>
      <c r="N30" s="88">
        <v>3.7389664375076804E-6</v>
      </c>
      <c r="O30" s="88">
        <f>L30/'סכום נכסי הקרן'!$C$42</f>
        <v>1.7510370601754983E-9</v>
      </c>
    </row>
    <row r="31" spans="2:15" s="140" customFormat="1">
      <c r="B31" s="86" t="s">
        <v>826</v>
      </c>
      <c r="C31" s="80" t="s">
        <v>827</v>
      </c>
      <c r="D31" s="93" t="s">
        <v>126</v>
      </c>
      <c r="E31" s="93" t="s">
        <v>290</v>
      </c>
      <c r="F31" s="80" t="s">
        <v>828</v>
      </c>
      <c r="G31" s="93" t="s">
        <v>825</v>
      </c>
      <c r="H31" s="93" t="s">
        <v>170</v>
      </c>
      <c r="I31" s="87">
        <v>0.13</v>
      </c>
      <c r="J31" s="89">
        <v>1408</v>
      </c>
      <c r="K31" s="80"/>
      <c r="L31" s="87">
        <v>1.83E-3</v>
      </c>
      <c r="M31" s="88">
        <v>5.0868238662193496E-9</v>
      </c>
      <c r="N31" s="88">
        <v>3.1101402639268429E-5</v>
      </c>
      <c r="O31" s="88">
        <f>L31/'סכום נכסי הקרן'!$C$42</f>
        <v>1.4565444636914372E-8</v>
      </c>
    </row>
    <row r="32" spans="2:15" s="140" customFormat="1">
      <c r="B32" s="86" t="s">
        <v>829</v>
      </c>
      <c r="C32" s="80" t="s">
        <v>830</v>
      </c>
      <c r="D32" s="93" t="s">
        <v>126</v>
      </c>
      <c r="E32" s="93" t="s">
        <v>290</v>
      </c>
      <c r="F32" s="80" t="s">
        <v>831</v>
      </c>
      <c r="G32" s="93" t="s">
        <v>832</v>
      </c>
      <c r="H32" s="93" t="s">
        <v>170</v>
      </c>
      <c r="I32" s="87">
        <v>0.6</v>
      </c>
      <c r="J32" s="89">
        <v>9.3000000000000007</v>
      </c>
      <c r="K32" s="80"/>
      <c r="L32" s="87">
        <v>5.9999999999999995E-5</v>
      </c>
      <c r="M32" s="88">
        <v>3.1284904829025283E-9</v>
      </c>
      <c r="N32" s="88">
        <v>1.0197181193202762E-6</v>
      </c>
      <c r="O32" s="88">
        <f>L32/'סכום נכסי הקרן'!$C$42</f>
        <v>4.7755556186604494E-10</v>
      </c>
    </row>
    <row r="33" spans="2:15" s="140" customFormat="1">
      <c r="B33" s="86" t="s">
        <v>833</v>
      </c>
      <c r="C33" s="80" t="s">
        <v>834</v>
      </c>
      <c r="D33" s="93" t="s">
        <v>126</v>
      </c>
      <c r="E33" s="93" t="s">
        <v>290</v>
      </c>
      <c r="F33" s="80" t="s">
        <v>835</v>
      </c>
      <c r="G33" s="93" t="s">
        <v>825</v>
      </c>
      <c r="H33" s="93" t="s">
        <v>170</v>
      </c>
      <c r="I33" s="87">
        <v>0.19</v>
      </c>
      <c r="J33" s="89">
        <v>615.5</v>
      </c>
      <c r="K33" s="80"/>
      <c r="L33" s="87">
        <v>1.1899999999999999E-3</v>
      </c>
      <c r="M33" s="88">
        <v>1.0484227858690267E-7</v>
      </c>
      <c r="N33" s="88">
        <v>2.0224409366518814E-5</v>
      </c>
      <c r="O33" s="88">
        <f>L33/'סכום נכסי הקרן'!$C$42</f>
        <v>9.4715186436765582E-9</v>
      </c>
    </row>
    <row r="34" spans="2:15" s="140" customFormat="1">
      <c r="B34" s="86" t="s">
        <v>836</v>
      </c>
      <c r="C34" s="80" t="s">
        <v>837</v>
      </c>
      <c r="D34" s="93" t="s">
        <v>126</v>
      </c>
      <c r="E34" s="93" t="s">
        <v>290</v>
      </c>
      <c r="F34" s="80" t="s">
        <v>838</v>
      </c>
      <c r="G34" s="93" t="s">
        <v>732</v>
      </c>
      <c r="H34" s="93" t="s">
        <v>170</v>
      </c>
      <c r="I34" s="87">
        <v>0.44</v>
      </c>
      <c r="J34" s="89">
        <v>4753</v>
      </c>
      <c r="K34" s="80"/>
      <c r="L34" s="87">
        <v>2.0910000000000002E-2</v>
      </c>
      <c r="M34" s="88">
        <v>4.1782422970304854E-8</v>
      </c>
      <c r="N34" s="88">
        <v>3.5537176458311638E-4</v>
      </c>
      <c r="O34" s="88">
        <f>L34/'סכום נכסי הקרן'!$C$42</f>
        <v>1.6642811331031669E-7</v>
      </c>
    </row>
    <row r="35" spans="2:15" s="140" customFormat="1">
      <c r="B35" s="86" t="s">
        <v>839</v>
      </c>
      <c r="C35" s="80" t="s">
        <v>840</v>
      </c>
      <c r="D35" s="93" t="s">
        <v>126</v>
      </c>
      <c r="E35" s="93" t="s">
        <v>290</v>
      </c>
      <c r="F35" s="80" t="s">
        <v>841</v>
      </c>
      <c r="G35" s="93" t="s">
        <v>431</v>
      </c>
      <c r="H35" s="93" t="s">
        <v>170</v>
      </c>
      <c r="I35" s="87">
        <v>0.79</v>
      </c>
      <c r="J35" s="89">
        <v>391.1</v>
      </c>
      <c r="K35" s="80"/>
      <c r="L35" s="87">
        <v>3.0899999999999999E-3</v>
      </c>
      <c r="M35" s="88">
        <v>1.3987363567875452E-7</v>
      </c>
      <c r="N35" s="88">
        <v>5.2515483144994235E-5</v>
      </c>
      <c r="O35" s="88">
        <f>L35/'סכום נכסי הקרן'!$C$42</f>
        <v>2.4594111436101316E-8</v>
      </c>
    </row>
    <row r="36" spans="2:15" s="140" customFormat="1">
      <c r="B36" s="86" t="s">
        <v>842</v>
      </c>
      <c r="C36" s="80" t="s">
        <v>843</v>
      </c>
      <c r="D36" s="93" t="s">
        <v>126</v>
      </c>
      <c r="E36" s="93" t="s">
        <v>290</v>
      </c>
      <c r="F36" s="80" t="s">
        <v>844</v>
      </c>
      <c r="G36" s="93" t="s">
        <v>334</v>
      </c>
      <c r="H36" s="93" t="s">
        <v>170</v>
      </c>
      <c r="I36" s="87">
        <v>0.81</v>
      </c>
      <c r="J36" s="89">
        <v>292.39999999999998</v>
      </c>
      <c r="K36" s="80"/>
      <c r="L36" s="87">
        <v>2.3599999999999997E-3</v>
      </c>
      <c r="M36" s="88">
        <v>1.1815153240349536E-7</v>
      </c>
      <c r="N36" s="88">
        <v>4.0108912693264203E-5</v>
      </c>
      <c r="O36" s="88">
        <f>L36/'סכום נכסי הקרן'!$C$42</f>
        <v>1.8783852100064433E-8</v>
      </c>
    </row>
    <row r="37" spans="2:15" s="140" customFormat="1">
      <c r="B37" s="83"/>
      <c r="C37" s="80"/>
      <c r="D37" s="80"/>
      <c r="E37" s="80"/>
      <c r="F37" s="80"/>
      <c r="G37" s="80"/>
      <c r="H37" s="80"/>
      <c r="I37" s="87"/>
      <c r="J37" s="89"/>
      <c r="K37" s="80"/>
      <c r="L37" s="80"/>
      <c r="M37" s="80"/>
      <c r="N37" s="88"/>
      <c r="O37" s="80"/>
    </row>
    <row r="38" spans="2:15" s="140" customFormat="1">
      <c r="B38" s="81" t="s">
        <v>237</v>
      </c>
      <c r="C38" s="82"/>
      <c r="D38" s="82"/>
      <c r="E38" s="82"/>
      <c r="F38" s="82"/>
      <c r="G38" s="82"/>
      <c r="H38" s="82"/>
      <c r="I38" s="90"/>
      <c r="J38" s="92"/>
      <c r="K38" s="82"/>
      <c r="L38" s="90">
        <v>4.9119799999999998</v>
      </c>
      <c r="M38" s="82"/>
      <c r="N38" s="91">
        <v>8.3480583462313518E-2</v>
      </c>
      <c r="O38" s="91">
        <f>L38/'סכום נכסי הקרן'!$C$42</f>
        <v>3.9095722812912928E-5</v>
      </c>
    </row>
    <row r="39" spans="2:15" s="140" customFormat="1">
      <c r="B39" s="99" t="s">
        <v>66</v>
      </c>
      <c r="C39" s="82"/>
      <c r="D39" s="82"/>
      <c r="E39" s="82"/>
      <c r="F39" s="82"/>
      <c r="G39" s="82"/>
      <c r="H39" s="82"/>
      <c r="I39" s="90"/>
      <c r="J39" s="92"/>
      <c r="K39" s="82"/>
      <c r="L39" s="90">
        <v>4.9119799999999998</v>
      </c>
      <c r="M39" s="82"/>
      <c r="N39" s="91">
        <v>8.3480583462313518E-2</v>
      </c>
      <c r="O39" s="91">
        <f>L39/'סכום נכסי הקרן'!$C$42</f>
        <v>3.9095722812912928E-5</v>
      </c>
    </row>
    <row r="40" spans="2:15" s="140" customFormat="1">
      <c r="B40" s="86" t="s">
        <v>845</v>
      </c>
      <c r="C40" s="80" t="s">
        <v>846</v>
      </c>
      <c r="D40" s="93" t="s">
        <v>847</v>
      </c>
      <c r="E40" s="93" t="s">
        <v>848</v>
      </c>
      <c r="F40" s="80" t="s">
        <v>849</v>
      </c>
      <c r="G40" s="93" t="s">
        <v>832</v>
      </c>
      <c r="H40" s="93" t="s">
        <v>169</v>
      </c>
      <c r="I40" s="87">
        <v>221</v>
      </c>
      <c r="J40" s="89">
        <v>632.5</v>
      </c>
      <c r="K40" s="80"/>
      <c r="L40" s="87">
        <v>4.9119799999999998</v>
      </c>
      <c r="M40" s="88">
        <v>8.4753010169977721E-6</v>
      </c>
      <c r="N40" s="88">
        <v>8.3480583462313518E-2</v>
      </c>
      <c r="O40" s="88">
        <f>L40/'סכום נכסי הקרן'!$C$42</f>
        <v>3.9095722812912928E-5</v>
      </c>
    </row>
    <row r="41" spans="2:15">
      <c r="E41" s="1"/>
      <c r="F41" s="1"/>
      <c r="G41" s="1"/>
    </row>
    <row r="42" spans="2:15">
      <c r="E42" s="1"/>
      <c r="F42" s="1"/>
      <c r="G42" s="1"/>
    </row>
    <row r="43" spans="2:15">
      <c r="E43" s="1"/>
      <c r="F43" s="1"/>
      <c r="G43" s="1"/>
    </row>
    <row r="44" spans="2:15">
      <c r="B44" s="95" t="s">
        <v>257</v>
      </c>
      <c r="E44" s="1"/>
      <c r="F44" s="1"/>
      <c r="G44" s="1"/>
    </row>
    <row r="45" spans="2:15">
      <c r="B45" s="95" t="s">
        <v>118</v>
      </c>
      <c r="E45" s="1"/>
      <c r="F45" s="1"/>
      <c r="G45" s="1"/>
    </row>
    <row r="46" spans="2:15">
      <c r="B46" s="95" t="s">
        <v>240</v>
      </c>
      <c r="E46" s="1"/>
      <c r="F46" s="1"/>
      <c r="G46" s="1"/>
    </row>
    <row r="47" spans="2:15">
      <c r="B47" s="95" t="s">
        <v>248</v>
      </c>
      <c r="E47" s="1"/>
      <c r="F47" s="1"/>
      <c r="G47" s="1"/>
    </row>
    <row r="48" spans="2:15">
      <c r="B48" s="95" t="s">
        <v>254</v>
      </c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46 B48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185</v>
      </c>
      <c r="C1" s="78" t="s" vm="1">
        <v>258</v>
      </c>
    </row>
    <row r="2" spans="2:63">
      <c r="B2" s="56" t="s">
        <v>184</v>
      </c>
      <c r="C2" s="78" t="s">
        <v>259</v>
      </c>
    </row>
    <row r="3" spans="2:63">
      <c r="B3" s="56" t="s">
        <v>186</v>
      </c>
      <c r="C3" s="78" t="s">
        <v>260</v>
      </c>
    </row>
    <row r="4" spans="2:63">
      <c r="B4" s="56" t="s">
        <v>187</v>
      </c>
      <c r="C4" s="78">
        <v>2208</v>
      </c>
    </row>
    <row r="6" spans="2:63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  <c r="BK6" s="3"/>
    </row>
    <row r="7" spans="2:63" ht="26.25" customHeight="1">
      <c r="B7" s="204" t="s">
        <v>96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6"/>
      <c r="BH7" s="3"/>
      <c r="BK7" s="3"/>
    </row>
    <row r="8" spans="2:63" s="3" customFormat="1" ht="74.25" customHeight="1">
      <c r="B8" s="21" t="s">
        <v>121</v>
      </c>
      <c r="C8" s="29" t="s">
        <v>47</v>
      </c>
      <c r="D8" s="29" t="s">
        <v>125</v>
      </c>
      <c r="E8" s="29" t="s">
        <v>123</v>
      </c>
      <c r="F8" s="29" t="s">
        <v>67</v>
      </c>
      <c r="G8" s="29" t="s">
        <v>107</v>
      </c>
      <c r="H8" s="29" t="s">
        <v>242</v>
      </c>
      <c r="I8" s="29" t="s">
        <v>241</v>
      </c>
      <c r="J8" s="29" t="s">
        <v>256</v>
      </c>
      <c r="K8" s="29" t="s">
        <v>64</v>
      </c>
      <c r="L8" s="29" t="s">
        <v>61</v>
      </c>
      <c r="M8" s="29" t="s">
        <v>188</v>
      </c>
      <c r="N8" s="13" t="s">
        <v>190</v>
      </c>
      <c r="O8" s="1"/>
      <c r="BH8" s="1"/>
      <c r="BI8" s="1"/>
      <c r="BK8" s="4"/>
    </row>
    <row r="9" spans="2:63" s="3" customFormat="1" ht="26.25" customHeight="1">
      <c r="B9" s="14"/>
      <c r="C9" s="15"/>
      <c r="D9" s="15"/>
      <c r="E9" s="15"/>
      <c r="F9" s="15"/>
      <c r="G9" s="15"/>
      <c r="H9" s="31" t="s">
        <v>249</v>
      </c>
      <c r="I9" s="31"/>
      <c r="J9" s="15" t="s">
        <v>245</v>
      </c>
      <c r="K9" s="31" t="s">
        <v>245</v>
      </c>
      <c r="L9" s="31" t="s">
        <v>20</v>
      </c>
      <c r="M9" s="16" t="s">
        <v>20</v>
      </c>
      <c r="N9" s="16" t="s">
        <v>20</v>
      </c>
      <c r="BH9" s="1"/>
      <c r="BK9" s="4"/>
    </row>
    <row r="10" spans="2:6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H10" s="1"/>
      <c r="BI10" s="3"/>
      <c r="BK10" s="1"/>
    </row>
    <row r="11" spans="2:63" s="138" customFormat="1" ht="18" customHeight="1">
      <c r="B11" s="120" t="s">
        <v>32</v>
      </c>
      <c r="C11" s="82"/>
      <c r="D11" s="82"/>
      <c r="E11" s="82"/>
      <c r="F11" s="82"/>
      <c r="G11" s="82"/>
      <c r="H11" s="90"/>
      <c r="I11" s="92"/>
      <c r="J11" s="82"/>
      <c r="K11" s="90">
        <v>3613.0309100001009</v>
      </c>
      <c r="L11" s="82"/>
      <c r="M11" s="91">
        <v>1</v>
      </c>
      <c r="N11" s="91">
        <f>K11/'סכום נכסי הקרן'!$C$42</f>
        <v>2.87570501044081E-2</v>
      </c>
      <c r="O11" s="141"/>
      <c r="BH11" s="139"/>
      <c r="BI11" s="142"/>
      <c r="BK11" s="139"/>
    </row>
    <row r="12" spans="2:63" s="139" customFormat="1" ht="20.25">
      <c r="B12" s="81" t="s">
        <v>238</v>
      </c>
      <c r="C12" s="82"/>
      <c r="D12" s="82"/>
      <c r="E12" s="82"/>
      <c r="F12" s="82"/>
      <c r="G12" s="82"/>
      <c r="H12" s="90"/>
      <c r="I12" s="92"/>
      <c r="J12" s="82"/>
      <c r="K12" s="90">
        <v>1693.6398999999999</v>
      </c>
      <c r="L12" s="82"/>
      <c r="M12" s="91">
        <v>0.46875876298549368</v>
      </c>
      <c r="N12" s="91">
        <f>K12/'סכום נכסי הקרן'!$C$42</f>
        <v>1.3480119234054204E-2</v>
      </c>
      <c r="BI12" s="138"/>
    </row>
    <row r="13" spans="2:63" s="140" customFormat="1">
      <c r="B13" s="99" t="s">
        <v>69</v>
      </c>
      <c r="C13" s="82"/>
      <c r="D13" s="82"/>
      <c r="E13" s="82"/>
      <c r="F13" s="82"/>
      <c r="G13" s="82"/>
      <c r="H13" s="90"/>
      <c r="I13" s="92"/>
      <c r="J13" s="82"/>
      <c r="K13" s="90">
        <v>1061.2436</v>
      </c>
      <c r="L13" s="82"/>
      <c r="M13" s="91">
        <v>0.29372668721507572</v>
      </c>
      <c r="N13" s="91">
        <f>K13/'סכום נכסי הקרן'!$C$42</f>
        <v>8.4467130612457392E-3</v>
      </c>
    </row>
    <row r="14" spans="2:63" s="140" customFormat="1">
      <c r="B14" s="86" t="s">
        <v>850</v>
      </c>
      <c r="C14" s="80" t="s">
        <v>851</v>
      </c>
      <c r="D14" s="93" t="s">
        <v>126</v>
      </c>
      <c r="E14" s="80" t="s">
        <v>852</v>
      </c>
      <c r="F14" s="93" t="s">
        <v>853</v>
      </c>
      <c r="G14" s="93" t="s">
        <v>170</v>
      </c>
      <c r="H14" s="87">
        <v>23200</v>
      </c>
      <c r="I14" s="89">
        <v>1299</v>
      </c>
      <c r="J14" s="80"/>
      <c r="K14" s="87">
        <v>301.36799999999999</v>
      </c>
      <c r="L14" s="88">
        <v>9.0980392156862742E-5</v>
      </c>
      <c r="M14" s="88">
        <v>8.3411409286833799E-2</v>
      </c>
      <c r="N14" s="88">
        <f>K14/'סכום נכסי הקרן'!$C$42</f>
        <v>2.3986660761407706E-3</v>
      </c>
    </row>
    <row r="15" spans="2:63" s="140" customFormat="1">
      <c r="B15" s="86" t="s">
        <v>854</v>
      </c>
      <c r="C15" s="80" t="s">
        <v>855</v>
      </c>
      <c r="D15" s="93" t="s">
        <v>126</v>
      </c>
      <c r="E15" s="80" t="s">
        <v>856</v>
      </c>
      <c r="F15" s="93" t="s">
        <v>853</v>
      </c>
      <c r="G15" s="93" t="s">
        <v>170</v>
      </c>
      <c r="H15" s="87">
        <v>2320</v>
      </c>
      <c r="I15" s="89">
        <v>13010</v>
      </c>
      <c r="J15" s="80"/>
      <c r="K15" s="87">
        <v>301.83199999999999</v>
      </c>
      <c r="L15" s="88">
        <v>2.2599429648842466E-5</v>
      </c>
      <c r="M15" s="88">
        <v>8.3539833319607987E-2</v>
      </c>
      <c r="N15" s="88">
        <f>K15/'סכום נכסי הקרן'!$C$42</f>
        <v>2.4023591724858682E-3</v>
      </c>
    </row>
    <row r="16" spans="2:63" s="140" customFormat="1" ht="20.25">
      <c r="B16" s="86" t="s">
        <v>857</v>
      </c>
      <c r="C16" s="80" t="s">
        <v>858</v>
      </c>
      <c r="D16" s="93" t="s">
        <v>126</v>
      </c>
      <c r="E16" s="80" t="s">
        <v>859</v>
      </c>
      <c r="F16" s="93" t="s">
        <v>853</v>
      </c>
      <c r="G16" s="93" t="s">
        <v>170</v>
      </c>
      <c r="H16" s="87">
        <v>3518</v>
      </c>
      <c r="I16" s="89">
        <v>13020</v>
      </c>
      <c r="J16" s="80"/>
      <c r="K16" s="87">
        <v>458.04359999999997</v>
      </c>
      <c r="L16" s="88">
        <v>8.5085696388211354E-5</v>
      </c>
      <c r="M16" s="88">
        <v>0.12677544460863391</v>
      </c>
      <c r="N16" s="88">
        <f>K16/'סכום נכסי הקרן'!$C$42</f>
        <v>3.6456878126190991E-3</v>
      </c>
      <c r="BH16" s="138"/>
    </row>
    <row r="17" spans="2:14" s="140" customFormat="1">
      <c r="B17" s="83"/>
      <c r="C17" s="80"/>
      <c r="D17" s="80"/>
      <c r="E17" s="80"/>
      <c r="F17" s="80"/>
      <c r="G17" s="80"/>
      <c r="H17" s="87"/>
      <c r="I17" s="89"/>
      <c r="J17" s="80"/>
      <c r="K17" s="80"/>
      <c r="L17" s="80"/>
      <c r="M17" s="88"/>
      <c r="N17" s="80"/>
    </row>
    <row r="18" spans="2:14" s="140" customFormat="1">
      <c r="B18" s="99" t="s">
        <v>70</v>
      </c>
      <c r="C18" s="82"/>
      <c r="D18" s="82"/>
      <c r="E18" s="82"/>
      <c r="F18" s="82"/>
      <c r="G18" s="82"/>
      <c r="H18" s="90"/>
      <c r="I18" s="92"/>
      <c r="J18" s="82"/>
      <c r="K18" s="90">
        <v>632.3963</v>
      </c>
      <c r="L18" s="82"/>
      <c r="M18" s="91">
        <v>0.17503207577041802</v>
      </c>
      <c r="N18" s="91">
        <f>K18/'סכום נכסי הקרן'!$C$42</f>
        <v>5.0334061728084661E-3</v>
      </c>
    </row>
    <row r="19" spans="2:14" s="140" customFormat="1">
      <c r="B19" s="86" t="s">
        <v>860</v>
      </c>
      <c r="C19" s="80" t="s">
        <v>861</v>
      </c>
      <c r="D19" s="93" t="s">
        <v>126</v>
      </c>
      <c r="E19" s="80" t="s">
        <v>856</v>
      </c>
      <c r="F19" s="93" t="s">
        <v>862</v>
      </c>
      <c r="G19" s="93" t="s">
        <v>170</v>
      </c>
      <c r="H19" s="87">
        <v>10000</v>
      </c>
      <c r="I19" s="89">
        <v>3231</v>
      </c>
      <c r="J19" s="80"/>
      <c r="K19" s="87">
        <v>323.10000000000002</v>
      </c>
      <c r="L19" s="88">
        <v>7.1428571428571434E-5</v>
      </c>
      <c r="M19" s="88">
        <v>8.9426303856335126E-2</v>
      </c>
      <c r="N19" s="88">
        <f>K19/'סכום נכסי הקרן'!$C$42</f>
        <v>2.5716367006486524E-3</v>
      </c>
    </row>
    <row r="20" spans="2:14" s="140" customFormat="1">
      <c r="B20" s="86" t="s">
        <v>863</v>
      </c>
      <c r="C20" s="80" t="s">
        <v>864</v>
      </c>
      <c r="D20" s="93" t="s">
        <v>126</v>
      </c>
      <c r="E20" s="80" t="s">
        <v>859</v>
      </c>
      <c r="F20" s="93" t="s">
        <v>862</v>
      </c>
      <c r="G20" s="93" t="s">
        <v>170</v>
      </c>
      <c r="H20" s="87">
        <v>8500</v>
      </c>
      <c r="I20" s="89">
        <v>3638.78</v>
      </c>
      <c r="J20" s="80"/>
      <c r="K20" s="87">
        <v>309.29629999999997</v>
      </c>
      <c r="L20" s="88">
        <v>1.7574191724672872E-4</v>
      </c>
      <c r="M20" s="88">
        <v>8.560577191408289E-2</v>
      </c>
      <c r="N20" s="88">
        <f>K20/'סכום נכסי הקרן'!$C$42</f>
        <v>2.4617694721598134E-3</v>
      </c>
    </row>
    <row r="21" spans="2:14" s="140" customFormat="1">
      <c r="B21" s="83"/>
      <c r="C21" s="80"/>
      <c r="D21" s="80"/>
      <c r="E21" s="80"/>
      <c r="F21" s="80"/>
      <c r="G21" s="80"/>
      <c r="H21" s="87"/>
      <c r="I21" s="89"/>
      <c r="J21" s="80"/>
      <c r="K21" s="80"/>
      <c r="L21" s="80"/>
      <c r="M21" s="88"/>
      <c r="N21" s="80"/>
    </row>
    <row r="22" spans="2:14" s="139" customFormat="1">
      <c r="B22" s="81" t="s">
        <v>237</v>
      </c>
      <c r="C22" s="82"/>
      <c r="D22" s="82"/>
      <c r="E22" s="82"/>
      <c r="F22" s="82"/>
      <c r="G22" s="82"/>
      <c r="H22" s="90"/>
      <c r="I22" s="92"/>
      <c r="J22" s="82"/>
      <c r="K22" s="90">
        <v>1919.3910100001001</v>
      </c>
      <c r="L22" s="82"/>
      <c r="M22" s="91">
        <v>0.5312412370145061</v>
      </c>
      <c r="N22" s="91">
        <f>K22/'סכום נכסי הקרן'!$C$42</f>
        <v>1.5276930870353889E-2</v>
      </c>
    </row>
    <row r="23" spans="2:14" s="140" customFormat="1">
      <c r="B23" s="99" t="s">
        <v>71</v>
      </c>
      <c r="C23" s="82"/>
      <c r="D23" s="82"/>
      <c r="E23" s="82"/>
      <c r="F23" s="82"/>
      <c r="G23" s="82"/>
      <c r="H23" s="90"/>
      <c r="I23" s="92"/>
      <c r="J23" s="82"/>
      <c r="K23" s="90">
        <v>1919.3910100001001</v>
      </c>
      <c r="L23" s="82"/>
      <c r="M23" s="91">
        <v>0.5312412370145061</v>
      </c>
      <c r="N23" s="91">
        <f>K23/'סכום נכסי הקרן'!$C$42</f>
        <v>1.5276930870353889E-2</v>
      </c>
    </row>
    <row r="24" spans="2:14" s="140" customFormat="1">
      <c r="B24" s="86" t="s">
        <v>865</v>
      </c>
      <c r="C24" s="80" t="s">
        <v>866</v>
      </c>
      <c r="D24" s="93" t="s">
        <v>29</v>
      </c>
      <c r="E24" s="80"/>
      <c r="F24" s="93" t="s">
        <v>853</v>
      </c>
      <c r="G24" s="93" t="s">
        <v>179</v>
      </c>
      <c r="H24" s="87">
        <v>105</v>
      </c>
      <c r="I24" s="89">
        <v>22220</v>
      </c>
      <c r="J24" s="80"/>
      <c r="K24" s="87">
        <v>76.968969999999999</v>
      </c>
      <c r="L24" s="88">
        <v>9.3613281980831366E-7</v>
      </c>
      <c r="M24" s="88">
        <v>2.1303158460938228E-2</v>
      </c>
      <c r="N24" s="88">
        <f>K24/'סכום נכסי הקרן'!$C$42</f>
        <v>6.1261599524334602E-4</v>
      </c>
    </row>
    <row r="25" spans="2:14" s="140" customFormat="1">
      <c r="B25" s="86" t="s">
        <v>867</v>
      </c>
      <c r="C25" s="80" t="s">
        <v>868</v>
      </c>
      <c r="D25" s="93" t="s">
        <v>29</v>
      </c>
      <c r="E25" s="80"/>
      <c r="F25" s="93" t="s">
        <v>853</v>
      </c>
      <c r="G25" s="93" t="s">
        <v>171</v>
      </c>
      <c r="H25" s="87">
        <v>502</v>
      </c>
      <c r="I25" s="89">
        <v>7651</v>
      </c>
      <c r="J25" s="80"/>
      <c r="K25" s="87">
        <v>166.26064000009998</v>
      </c>
      <c r="L25" s="88">
        <v>2.433510624115974E-5</v>
      </c>
      <c r="M25" s="88">
        <v>4.6016943707823228E-2</v>
      </c>
      <c r="N25" s="88">
        <f>K25/'סכום נכסי הקרן'!$C$42</f>
        <v>1.3233115558575997E-3</v>
      </c>
    </row>
    <row r="26" spans="2:14" s="140" customFormat="1">
      <c r="B26" s="86" t="s">
        <v>869</v>
      </c>
      <c r="C26" s="80" t="s">
        <v>870</v>
      </c>
      <c r="D26" s="93" t="s">
        <v>29</v>
      </c>
      <c r="E26" s="80"/>
      <c r="F26" s="93" t="s">
        <v>853</v>
      </c>
      <c r="G26" s="93" t="s">
        <v>178</v>
      </c>
      <c r="H26" s="87">
        <v>346</v>
      </c>
      <c r="I26" s="89">
        <v>3194</v>
      </c>
      <c r="J26" s="80"/>
      <c r="K26" s="87">
        <v>30.10136</v>
      </c>
      <c r="L26" s="88">
        <v>6.4457784100850425E-6</v>
      </c>
      <c r="M26" s="88">
        <v>8.331331989628387E-3</v>
      </c>
      <c r="N26" s="88">
        <f>K26/'סכום נכסי הקרן'!$C$42</f>
        <v>2.3958453146220152E-4</v>
      </c>
    </row>
    <row r="27" spans="2:14" s="140" customFormat="1">
      <c r="B27" s="86" t="s">
        <v>871</v>
      </c>
      <c r="C27" s="80" t="s">
        <v>872</v>
      </c>
      <c r="D27" s="93" t="s">
        <v>873</v>
      </c>
      <c r="E27" s="80"/>
      <c r="F27" s="93" t="s">
        <v>853</v>
      </c>
      <c r="G27" s="93" t="s">
        <v>169</v>
      </c>
      <c r="H27" s="87">
        <v>660</v>
      </c>
      <c r="I27" s="89">
        <v>2694</v>
      </c>
      <c r="J27" s="80"/>
      <c r="K27" s="87">
        <v>62.480330000000002</v>
      </c>
      <c r="L27" s="88">
        <v>4.3853820598006641E-5</v>
      </c>
      <c r="M27" s="88">
        <v>1.7293051611340423E-2</v>
      </c>
      <c r="N27" s="88">
        <f>K27/'סכום נכסי הקרן'!$C$42</f>
        <v>4.9729715164543184E-4</v>
      </c>
    </row>
    <row r="28" spans="2:14" s="140" customFormat="1">
      <c r="B28" s="86" t="s">
        <v>874</v>
      </c>
      <c r="C28" s="80" t="s">
        <v>875</v>
      </c>
      <c r="D28" s="93" t="s">
        <v>873</v>
      </c>
      <c r="E28" s="80"/>
      <c r="F28" s="93" t="s">
        <v>853</v>
      </c>
      <c r="G28" s="93" t="s">
        <v>169</v>
      </c>
      <c r="H28" s="87">
        <v>1468</v>
      </c>
      <c r="I28" s="89">
        <v>3208</v>
      </c>
      <c r="J28" s="80"/>
      <c r="K28" s="87">
        <v>165.48635000000002</v>
      </c>
      <c r="L28" s="88">
        <v>4.9015025041736226E-5</v>
      </c>
      <c r="M28" s="88">
        <v>4.5802638870862965E-2</v>
      </c>
      <c r="N28" s="88">
        <f>K28/'סכום נכסי הקרן'!$C$42</f>
        <v>1.3171487809235164E-3</v>
      </c>
    </row>
    <row r="29" spans="2:14" s="140" customFormat="1">
      <c r="B29" s="86" t="s">
        <v>876</v>
      </c>
      <c r="C29" s="80" t="s">
        <v>877</v>
      </c>
      <c r="D29" s="93" t="s">
        <v>129</v>
      </c>
      <c r="E29" s="80"/>
      <c r="F29" s="93" t="s">
        <v>853</v>
      </c>
      <c r="G29" s="93" t="s">
        <v>169</v>
      </c>
      <c r="H29" s="87">
        <v>224</v>
      </c>
      <c r="I29" s="89">
        <v>46543.5</v>
      </c>
      <c r="J29" s="80"/>
      <c r="K29" s="87">
        <v>366.36063999999999</v>
      </c>
      <c r="L29" s="88">
        <v>4.4577274107648543E-5</v>
      </c>
      <c r="M29" s="88">
        <v>0.10139980784166326</v>
      </c>
      <c r="N29" s="88">
        <f>K29/'סכום נכסי הקרן'!$C$42</f>
        <v>2.9159593546800641E-3</v>
      </c>
    </row>
    <row r="30" spans="2:14" s="140" customFormat="1">
      <c r="B30" s="86" t="s">
        <v>878</v>
      </c>
      <c r="C30" s="80" t="s">
        <v>879</v>
      </c>
      <c r="D30" s="93" t="s">
        <v>141</v>
      </c>
      <c r="E30" s="80"/>
      <c r="F30" s="93" t="s">
        <v>853</v>
      </c>
      <c r="G30" s="93" t="s">
        <v>173</v>
      </c>
      <c r="H30" s="87">
        <v>106</v>
      </c>
      <c r="I30" s="89">
        <v>7428</v>
      </c>
      <c r="J30" s="80"/>
      <c r="K30" s="87">
        <v>21.258150000000001</v>
      </c>
      <c r="L30" s="88">
        <v>3.1651427250941264E-6</v>
      </c>
      <c r="M30" s="88">
        <v>5.8837442937900043E-3</v>
      </c>
      <c r="N30" s="88">
        <f>K30/'סכום נכסי הקרן'!$C$42</f>
        <v>1.6919912945804441E-4</v>
      </c>
    </row>
    <row r="31" spans="2:14" s="140" customFormat="1">
      <c r="B31" s="86" t="s">
        <v>880</v>
      </c>
      <c r="C31" s="80" t="s">
        <v>881</v>
      </c>
      <c r="D31" s="93" t="s">
        <v>873</v>
      </c>
      <c r="E31" s="80"/>
      <c r="F31" s="93" t="s">
        <v>853</v>
      </c>
      <c r="G31" s="93" t="s">
        <v>169</v>
      </c>
      <c r="H31" s="87">
        <v>903</v>
      </c>
      <c r="I31" s="89">
        <v>4698</v>
      </c>
      <c r="J31" s="80"/>
      <c r="K31" s="87">
        <v>149.07422000000005</v>
      </c>
      <c r="L31" s="88">
        <v>6.1876953384496261E-7</v>
      </c>
      <c r="M31" s="88">
        <v>4.1260156282470303E-2</v>
      </c>
      <c r="N31" s="88">
        <f>K31/'סכום נכסי הקרן'!$C$42</f>
        <v>1.1865203815307071E-3</v>
      </c>
    </row>
    <row r="32" spans="2:14" s="140" customFormat="1">
      <c r="B32" s="86" t="s">
        <v>882</v>
      </c>
      <c r="C32" s="80" t="s">
        <v>883</v>
      </c>
      <c r="D32" s="93" t="s">
        <v>873</v>
      </c>
      <c r="E32" s="80"/>
      <c r="F32" s="93" t="s">
        <v>853</v>
      </c>
      <c r="G32" s="93" t="s">
        <v>169</v>
      </c>
      <c r="H32" s="87">
        <v>704</v>
      </c>
      <c r="I32" s="89">
        <v>24208</v>
      </c>
      <c r="J32" s="80"/>
      <c r="K32" s="87">
        <v>598.87106000000006</v>
      </c>
      <c r="L32" s="88">
        <v>1.9713800145946527E-6</v>
      </c>
      <c r="M32" s="88">
        <v>0.16575309620032655</v>
      </c>
      <c r="N32" s="88">
        <f>K32/'סכום נכסי הקרן'!$C$42</f>
        <v>4.7665700923935662E-3</v>
      </c>
    </row>
    <row r="33" spans="2:14" s="140" customFormat="1">
      <c r="B33" s="86" t="s">
        <v>884</v>
      </c>
      <c r="C33" s="80" t="s">
        <v>885</v>
      </c>
      <c r="D33" s="93" t="s">
        <v>873</v>
      </c>
      <c r="E33" s="80"/>
      <c r="F33" s="93" t="s">
        <v>853</v>
      </c>
      <c r="G33" s="93" t="s">
        <v>169</v>
      </c>
      <c r="H33" s="87">
        <v>2929</v>
      </c>
      <c r="I33" s="89">
        <v>2745</v>
      </c>
      <c r="J33" s="80"/>
      <c r="K33" s="87">
        <v>282.52929</v>
      </c>
      <c r="L33" s="88">
        <v>4.9476350515602185E-5</v>
      </c>
      <c r="M33" s="88">
        <v>7.8197307755662721E-2</v>
      </c>
      <c r="N33" s="88">
        <f>K33/'סכום נכסי הקרן'!$C$42</f>
        <v>2.2487238971594129E-3</v>
      </c>
    </row>
    <row r="34" spans="2:14" s="140" customFormat="1">
      <c r="B34" s="83"/>
      <c r="C34" s="80"/>
      <c r="D34" s="80"/>
      <c r="E34" s="80"/>
      <c r="F34" s="80"/>
      <c r="G34" s="80"/>
      <c r="H34" s="87"/>
      <c r="I34" s="89"/>
      <c r="J34" s="80"/>
      <c r="K34" s="80"/>
      <c r="L34" s="80"/>
      <c r="M34" s="88"/>
      <c r="N34" s="80"/>
    </row>
    <row r="35" spans="2:14" s="140" customFormat="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95" t="s">
        <v>257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95" t="s">
        <v>118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95" t="s">
        <v>240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95" t="s">
        <v>248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95" t="s">
        <v>255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2:14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</row>
    <row r="130" spans="2:14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</row>
    <row r="131" spans="2:14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</row>
    <row r="132" spans="2:14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</row>
    <row r="133" spans="2:14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45:B1048576 AG49:AG1048576 K1:AF1048576 AH1:XFD1048576 AG1:AG43 B1:B36 B38:B43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185</v>
      </c>
      <c r="C1" s="78" t="s" vm="1">
        <v>258</v>
      </c>
    </row>
    <row r="2" spans="2:65">
      <c r="B2" s="56" t="s">
        <v>184</v>
      </c>
      <c r="C2" s="78" t="s">
        <v>259</v>
      </c>
    </row>
    <row r="3" spans="2:65">
      <c r="B3" s="56" t="s">
        <v>186</v>
      </c>
      <c r="C3" s="78" t="s">
        <v>260</v>
      </c>
    </row>
    <row r="4" spans="2:65">
      <c r="B4" s="56" t="s">
        <v>187</v>
      </c>
      <c r="C4" s="78">
        <v>2208</v>
      </c>
    </row>
    <row r="6" spans="2:65" ht="26.25" customHeight="1">
      <c r="B6" s="204" t="s">
        <v>215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65" ht="26.25" customHeight="1">
      <c r="B7" s="204" t="s">
        <v>97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6"/>
      <c r="BM7" s="3"/>
    </row>
    <row r="8" spans="2:65" s="3" customFormat="1" ht="78.75">
      <c r="B8" s="21" t="s">
        <v>121</v>
      </c>
      <c r="C8" s="29" t="s">
        <v>47</v>
      </c>
      <c r="D8" s="29" t="s">
        <v>125</v>
      </c>
      <c r="E8" s="29" t="s">
        <v>123</v>
      </c>
      <c r="F8" s="29" t="s">
        <v>67</v>
      </c>
      <c r="G8" s="29" t="s">
        <v>15</v>
      </c>
      <c r="H8" s="29" t="s">
        <v>68</v>
      </c>
      <c r="I8" s="29" t="s">
        <v>107</v>
      </c>
      <c r="J8" s="29" t="s">
        <v>242</v>
      </c>
      <c r="K8" s="29" t="s">
        <v>241</v>
      </c>
      <c r="L8" s="29" t="s">
        <v>64</v>
      </c>
      <c r="M8" s="29" t="s">
        <v>61</v>
      </c>
      <c r="N8" s="29" t="s">
        <v>188</v>
      </c>
      <c r="O8" s="19" t="s">
        <v>190</v>
      </c>
      <c r="P8" s="1"/>
      <c r="Q8" s="1"/>
      <c r="BH8" s="1"/>
      <c r="BI8" s="1"/>
    </row>
    <row r="9" spans="2:65" s="3" customFormat="1" ht="25.5">
      <c r="B9" s="14"/>
      <c r="C9" s="15"/>
      <c r="D9" s="15"/>
      <c r="E9" s="15"/>
      <c r="F9" s="15"/>
      <c r="G9" s="15"/>
      <c r="H9" s="15"/>
      <c r="I9" s="15"/>
      <c r="J9" s="31" t="s">
        <v>249</v>
      </c>
      <c r="K9" s="31"/>
      <c r="L9" s="31" t="s">
        <v>245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257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118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240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248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DFD40E1-4735-4273-B664-5F0CBF8E7C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