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הלוואות!$B$6:$Q$50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להשקעה'!$B$6:$D$12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מזומנים!$B$6:$K$35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I11" i="81" l="1"/>
  <c r="I10" i="81" l="1"/>
  <c r="K25" i="58"/>
  <c r="K24" i="58"/>
  <c r="K23" i="58"/>
  <c r="K22" i="58"/>
  <c r="K21" i="58"/>
  <c r="K20" i="58"/>
  <c r="K19" i="58"/>
  <c r="K18" i="58"/>
  <c r="K17" i="58"/>
  <c r="K16" i="58"/>
  <c r="K15" i="58"/>
  <c r="K13" i="58"/>
  <c r="K12" i="58"/>
  <c r="K11" i="58"/>
  <c r="K10" i="58"/>
  <c r="J10" i="58"/>
  <c r="J11" i="58"/>
  <c r="J15" i="58"/>
  <c r="J10" i="81" l="1"/>
  <c r="J13" i="81"/>
  <c r="J12" i="81"/>
  <c r="J11" i="81"/>
  <c r="C37" i="88"/>
  <c r="C10" i="88" s="1"/>
  <c r="O54" i="78"/>
  <c r="L122" i="62" l="1"/>
  <c r="L102" i="62" s="1"/>
  <c r="N102" i="62" s="1"/>
  <c r="L103" i="62"/>
  <c r="N205" i="62"/>
  <c r="N204" i="62"/>
  <c r="N203" i="62"/>
  <c r="N202" i="62"/>
  <c r="N201" i="62"/>
  <c r="N200" i="62"/>
  <c r="N199" i="62"/>
  <c r="N198" i="62"/>
  <c r="N197" i="62"/>
  <c r="N196" i="62"/>
  <c r="N195" i="62"/>
  <c r="N194" i="62"/>
  <c r="N193" i="62"/>
  <c r="N192" i="62"/>
  <c r="N191" i="62"/>
  <c r="N190" i="62"/>
  <c r="N189" i="62"/>
  <c r="N188" i="62"/>
  <c r="N187" i="62"/>
  <c r="N186" i="62"/>
  <c r="N185" i="62"/>
  <c r="N184" i="62"/>
  <c r="N183" i="62"/>
  <c r="N182" i="62"/>
  <c r="N181" i="62"/>
  <c r="N180" i="62"/>
  <c r="N179" i="62"/>
  <c r="N178" i="62"/>
  <c r="N177" i="62"/>
  <c r="N176" i="62"/>
  <c r="N175" i="62"/>
  <c r="N174" i="62"/>
  <c r="N173" i="62"/>
  <c r="N172" i="62"/>
  <c r="N171" i="62"/>
  <c r="N170" i="62"/>
  <c r="N169" i="62"/>
  <c r="N168" i="62"/>
  <c r="N167" i="62"/>
  <c r="N166" i="62"/>
  <c r="N165" i="62"/>
  <c r="N164" i="62"/>
  <c r="N163" i="62"/>
  <c r="N162" i="62"/>
  <c r="N161" i="62"/>
  <c r="N160" i="62"/>
  <c r="N159" i="62"/>
  <c r="N158" i="62"/>
  <c r="N157" i="62"/>
  <c r="N156" i="62"/>
  <c r="N155" i="62"/>
  <c r="N154" i="62"/>
  <c r="N153" i="62"/>
  <c r="N152" i="62"/>
  <c r="N151" i="62"/>
  <c r="N150" i="62"/>
  <c r="N149" i="62"/>
  <c r="N148" i="62"/>
  <c r="N147" i="62"/>
  <c r="N146" i="62"/>
  <c r="N145" i="62"/>
  <c r="N144" i="62"/>
  <c r="N143" i="62"/>
  <c r="N142" i="62"/>
  <c r="N141" i="62"/>
  <c r="N140" i="62"/>
  <c r="N139" i="62"/>
  <c r="N138" i="62"/>
  <c r="N137" i="62"/>
  <c r="N136" i="62"/>
  <c r="N135" i="62"/>
  <c r="N134" i="62"/>
  <c r="N133" i="62"/>
  <c r="N132" i="62"/>
  <c r="N131" i="62"/>
  <c r="N130" i="62"/>
  <c r="N129" i="62"/>
  <c r="N128" i="62"/>
  <c r="N127" i="62"/>
  <c r="N126" i="62"/>
  <c r="N125" i="62"/>
  <c r="N124" i="62"/>
  <c r="N123" i="62"/>
  <c r="N122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6" i="62"/>
  <c r="N85" i="62"/>
  <c r="N84" i="62"/>
  <c r="N83" i="62"/>
  <c r="N82" i="62"/>
  <c r="N81" i="62"/>
  <c r="N80" i="62"/>
  <c r="N79" i="62"/>
  <c r="N78" i="62"/>
  <c r="N77" i="62"/>
  <c r="N76" i="62"/>
  <c r="N75" i="62"/>
  <c r="N74" i="62"/>
  <c r="N73" i="62"/>
  <c r="N72" i="62"/>
  <c r="N71" i="62"/>
  <c r="N70" i="62"/>
  <c r="N69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5" i="62"/>
  <c r="N44" i="62"/>
  <c r="N43" i="62"/>
  <c r="N42" i="62"/>
  <c r="N41" i="62"/>
  <c r="N40" i="62"/>
  <c r="N39" i="62"/>
  <c r="N38" i="62"/>
  <c r="N37" i="62"/>
  <c r="N36" i="62"/>
  <c r="N35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C20" i="84" l="1"/>
  <c r="C11" i="84"/>
  <c r="C10" i="84" l="1"/>
  <c r="C43" i="88" s="1"/>
  <c r="O23" i="78"/>
  <c r="O12" i="78"/>
  <c r="J35" i="63"/>
  <c r="J34" i="63"/>
  <c r="J11" i="63"/>
  <c r="K122" i="62"/>
  <c r="K103" i="62"/>
  <c r="K47" i="62"/>
  <c r="K13" i="62"/>
  <c r="O11" i="78" l="1"/>
  <c r="O10" i="78" s="1"/>
  <c r="K12" i="62"/>
  <c r="K102" i="62"/>
  <c r="K11" i="62" s="1"/>
  <c r="P51" i="78"/>
  <c r="P27" i="78"/>
  <c r="P13" i="78"/>
  <c r="P35" i="78"/>
  <c r="P10" i="78"/>
  <c r="P18" i="78"/>
  <c r="P21" i="78"/>
  <c r="P30" i="78"/>
  <c r="P38" i="78"/>
  <c r="P14" i="78"/>
  <c r="P31" i="78"/>
  <c r="P39" i="78"/>
  <c r="P17" i="78"/>
  <c r="P26" i="78"/>
  <c r="P34" i="78"/>
  <c r="P41" i="78"/>
  <c r="P45" i="78"/>
  <c r="P23" i="78"/>
  <c r="P42" i="78"/>
  <c r="P46" i="78"/>
  <c r="P50" i="78"/>
  <c r="P11" i="78"/>
  <c r="P15" i="78"/>
  <c r="P19" i="78"/>
  <c r="P24" i="78"/>
  <c r="P28" i="78"/>
  <c r="P32" i="78"/>
  <c r="P36" i="78"/>
  <c r="P40" i="78"/>
  <c r="P43" i="78"/>
  <c r="P47" i="78"/>
  <c r="P12" i="78"/>
  <c r="P16" i="78"/>
  <c r="P20" i="78"/>
  <c r="P25" i="78"/>
  <c r="P29" i="78"/>
  <c r="P33" i="78"/>
  <c r="P37" i="78"/>
  <c r="P55" i="78"/>
  <c r="P54" i="78" s="1"/>
  <c r="P44" i="78"/>
  <c r="P48" i="78"/>
  <c r="P49" i="78"/>
  <c r="S126" i="61"/>
  <c r="O126" i="61"/>
  <c r="S78" i="61"/>
  <c r="S77" i="61"/>
  <c r="O78" i="61"/>
  <c r="O77" i="61"/>
  <c r="S63" i="61"/>
  <c r="O63" i="61"/>
  <c r="C27" i="88" l="1"/>
  <c r="C35" i="88"/>
  <c r="C34" i="88"/>
  <c r="C33" i="88"/>
  <c r="C31" i="88"/>
  <c r="C29" i="88"/>
  <c r="C28" i="88"/>
  <c r="C26" i="88"/>
  <c r="C24" i="88"/>
  <c r="C21" i="88"/>
  <c r="C19" i="88"/>
  <c r="C18" i="88"/>
  <c r="C17" i="88"/>
  <c r="C16" i="88"/>
  <c r="C15" i="88"/>
  <c r="C13" i="88"/>
  <c r="C23" i="88" l="1"/>
  <c r="C12" i="88"/>
  <c r="C11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42" i="88" l="1"/>
  <c r="K13" i="81" s="1"/>
  <c r="K31" i="73"/>
  <c r="Q51" i="78"/>
  <c r="Q50" i="78"/>
  <c r="Q30" i="78"/>
  <c r="P27" i="69"/>
  <c r="O186" i="62"/>
  <c r="O120" i="62"/>
  <c r="O57" i="62"/>
  <c r="N29" i="63"/>
  <c r="O135" i="62"/>
  <c r="O51" i="62"/>
  <c r="P18" i="69"/>
  <c r="N54" i="63"/>
  <c r="O159" i="62"/>
  <c r="O59" i="62"/>
  <c r="O24" i="62"/>
  <c r="S14" i="71"/>
  <c r="N30" i="63"/>
  <c r="O137" i="62"/>
  <c r="N25" i="63"/>
  <c r="O201" i="62"/>
  <c r="O114" i="62"/>
  <c r="O60" i="62"/>
  <c r="N58" i="63"/>
  <c r="O113" i="62"/>
  <c r="O16" i="64"/>
  <c r="O171" i="62"/>
  <c r="O110" i="62"/>
  <c r="O55" i="62"/>
  <c r="O19" i="62"/>
  <c r="O153" i="62"/>
  <c r="U145" i="61"/>
  <c r="U100" i="61"/>
  <c r="U79" i="61"/>
  <c r="U63" i="61"/>
  <c r="U31" i="61"/>
  <c r="U15" i="61"/>
  <c r="R46" i="59"/>
  <c r="U143" i="61"/>
  <c r="U127" i="61"/>
  <c r="U111" i="61"/>
  <c r="U78" i="61"/>
  <c r="U62" i="61"/>
  <c r="U46" i="61"/>
  <c r="U14" i="61"/>
  <c r="R45" i="59"/>
  <c r="R28" i="59"/>
  <c r="U122" i="61"/>
  <c r="U85" i="61"/>
  <c r="U49" i="61"/>
  <c r="R27" i="59"/>
  <c r="U133" i="61"/>
  <c r="U117" i="61"/>
  <c r="U101" i="61"/>
  <c r="U88" i="61"/>
  <c r="U84" i="61"/>
  <c r="U68" i="61"/>
  <c r="U56" i="61"/>
  <c r="U52" i="61"/>
  <c r="U36" i="61"/>
  <c r="U24" i="61"/>
  <c r="U20" i="61"/>
  <c r="R51" i="59"/>
  <c r="R39" i="59"/>
  <c r="R34" i="59"/>
  <c r="R17" i="59"/>
  <c r="R33" i="59"/>
  <c r="R29" i="59"/>
  <c r="U142" i="61"/>
  <c r="U134" i="61"/>
  <c r="U126" i="61"/>
  <c r="U106" i="61"/>
  <c r="U102" i="61"/>
  <c r="U77" i="61"/>
  <c r="U61" i="61"/>
  <c r="U45" i="61"/>
  <c r="U37" i="61"/>
  <c r="U13" i="61"/>
  <c r="R44" i="59"/>
  <c r="R31" i="59"/>
  <c r="R14" i="59"/>
  <c r="D19" i="88"/>
  <c r="D23" i="88"/>
  <c r="D10" i="88"/>
  <c r="D12" i="88"/>
  <c r="D42" i="88"/>
  <c r="D24" i="88"/>
  <c r="D16" i="88"/>
  <c r="D38" i="88"/>
  <c r="D15" i="88"/>
  <c r="D34" i="88"/>
  <c r="D27" i="88"/>
  <c r="D13" i="88"/>
  <c r="D33" i="88"/>
  <c r="D26" i="88"/>
  <c r="D11" i="88"/>
  <c r="D21" i="88"/>
  <c r="D35" i="88"/>
  <c r="K31" i="76" l="1"/>
  <c r="K11" i="81"/>
  <c r="L25" i="58"/>
  <c r="L21" i="58"/>
  <c r="L17" i="58"/>
  <c r="L12" i="58"/>
  <c r="D37" i="88"/>
  <c r="L24" i="58"/>
  <c r="L20" i="58"/>
  <c r="L16" i="58"/>
  <c r="L11" i="58"/>
  <c r="L19" i="58"/>
  <c r="L15" i="58"/>
  <c r="L10" i="58"/>
  <c r="L22" i="58"/>
  <c r="L18" i="58"/>
  <c r="K10" i="81"/>
  <c r="L23" i="58"/>
  <c r="K12" i="81"/>
  <c r="L13" i="58"/>
  <c r="Q37" i="78"/>
  <c r="K17" i="73"/>
  <c r="K36" i="76"/>
  <c r="K42" i="76"/>
  <c r="Q35" i="78"/>
  <c r="K15" i="76"/>
  <c r="K15" i="67"/>
  <c r="N57" i="63"/>
  <c r="O164" i="62"/>
  <c r="O103" i="62"/>
  <c r="S18" i="71"/>
  <c r="N89" i="63"/>
  <c r="O197" i="62"/>
  <c r="O112" i="62"/>
  <c r="O30" i="62"/>
  <c r="K17" i="67"/>
  <c r="O23" i="64"/>
  <c r="N26" i="63"/>
  <c r="O133" i="62"/>
  <c r="O86" i="62"/>
  <c r="O44" i="62"/>
  <c r="O12" i="62"/>
  <c r="P33" i="69"/>
  <c r="N84" i="63"/>
  <c r="O193" i="62"/>
  <c r="O108" i="62"/>
  <c r="O79" i="62"/>
  <c r="N60" i="63"/>
  <c r="O166" i="62"/>
  <c r="O105" i="62"/>
  <c r="O41" i="62"/>
  <c r="O30" i="64"/>
  <c r="N36" i="63"/>
  <c r="O58" i="62"/>
  <c r="N87" i="63"/>
  <c r="N34" i="63"/>
  <c r="O150" i="62"/>
  <c r="O99" i="62"/>
  <c r="O45" i="62"/>
  <c r="O74" i="62"/>
  <c r="O11" i="62"/>
  <c r="O102" i="62"/>
  <c r="U136" i="61"/>
  <c r="U116" i="61"/>
  <c r="U95" i="61"/>
  <c r="U75" i="61"/>
  <c r="U59" i="61"/>
  <c r="U43" i="61"/>
  <c r="U27" i="61"/>
  <c r="U11" i="61"/>
  <c r="R37" i="59"/>
  <c r="R57" i="59"/>
  <c r="U139" i="61"/>
  <c r="U123" i="61"/>
  <c r="U107" i="61"/>
  <c r="U90" i="61"/>
  <c r="U74" i="61"/>
  <c r="U58" i="61"/>
  <c r="U42" i="61"/>
  <c r="U26" i="61"/>
  <c r="R58" i="59"/>
  <c r="R41" i="59"/>
  <c r="R23" i="59"/>
  <c r="U147" i="61"/>
  <c r="U110" i="61"/>
  <c r="U73" i="61"/>
  <c r="U41" i="61"/>
  <c r="R52" i="59"/>
  <c r="U146" i="61"/>
  <c r="U129" i="61"/>
  <c r="U113" i="61"/>
  <c r="U96" i="61"/>
  <c r="U80" i="61"/>
  <c r="U64" i="61"/>
  <c r="U48" i="61"/>
  <c r="U32" i="61"/>
  <c r="U16" i="61"/>
  <c r="R47" i="59"/>
  <c r="R30" i="59"/>
  <c r="R13" i="59"/>
  <c r="K51" i="76"/>
  <c r="K45" i="76"/>
  <c r="K28" i="73"/>
  <c r="K30" i="76"/>
  <c r="K16" i="76"/>
  <c r="M20" i="72"/>
  <c r="O32" i="64"/>
  <c r="N24" i="63"/>
  <c r="O152" i="62"/>
  <c r="O90" i="62"/>
  <c r="P37" i="69"/>
  <c r="N72" i="63"/>
  <c r="O178" i="62"/>
  <c r="O95" i="62"/>
  <c r="O18" i="62"/>
  <c r="S28" i="71"/>
  <c r="N97" i="63"/>
  <c r="O205" i="62"/>
  <c r="O127" i="62"/>
  <c r="O80" i="62"/>
  <c r="O40" i="62"/>
  <c r="M19" i="72"/>
  <c r="P28" i="69"/>
  <c r="N74" i="63"/>
  <c r="O179" i="62"/>
  <c r="O84" i="62"/>
  <c r="O39" i="62"/>
  <c r="N50" i="63"/>
  <c r="O155" i="62"/>
  <c r="O82" i="62"/>
  <c r="O33" i="62"/>
  <c r="O19" i="64"/>
  <c r="O187" i="62"/>
  <c r="O31" i="62"/>
  <c r="N76" i="63"/>
  <c r="O196" i="62"/>
  <c r="O139" i="62"/>
  <c r="O88" i="62"/>
  <c r="O29" i="62"/>
  <c r="O63" i="62"/>
  <c r="N47" i="63"/>
  <c r="O48" i="62"/>
  <c r="U132" i="61"/>
  <c r="U112" i="61"/>
  <c r="U87" i="61"/>
  <c r="U71" i="61"/>
  <c r="U55" i="61"/>
  <c r="U39" i="61"/>
  <c r="U23" i="61"/>
  <c r="R54" i="59"/>
  <c r="R24" i="59"/>
  <c r="R35" i="59"/>
  <c r="U135" i="61"/>
  <c r="U119" i="61"/>
  <c r="U103" i="61"/>
  <c r="U86" i="61"/>
  <c r="U70" i="61"/>
  <c r="U54" i="61"/>
  <c r="U38" i="61"/>
  <c r="U22" i="61"/>
  <c r="R53" i="59"/>
  <c r="R36" i="59"/>
  <c r="R19" i="59"/>
  <c r="U138" i="61"/>
  <c r="U97" i="61"/>
  <c r="U65" i="61"/>
  <c r="U33" i="61"/>
  <c r="R48" i="59"/>
  <c r="U141" i="61"/>
  <c r="U125" i="61"/>
  <c r="U109" i="61"/>
  <c r="U92" i="61"/>
  <c r="U76" i="61"/>
  <c r="U60" i="61"/>
  <c r="U44" i="61"/>
  <c r="U28" i="61"/>
  <c r="U12" i="61"/>
  <c r="R43" i="59"/>
  <c r="R26" i="59"/>
  <c r="R42" i="59"/>
  <c r="R16" i="59"/>
  <c r="U118" i="61"/>
  <c r="U89" i="61"/>
  <c r="U53" i="61"/>
  <c r="U21" i="61"/>
  <c r="K18" i="76"/>
  <c r="K33" i="73"/>
  <c r="Q43" i="78"/>
  <c r="K30" i="73"/>
  <c r="Q49" i="78"/>
  <c r="S26" i="71"/>
  <c r="N90" i="63"/>
  <c r="O199" i="62"/>
  <c r="O132" i="62"/>
  <c r="O69" i="62"/>
  <c r="K18" i="67"/>
  <c r="N46" i="63"/>
  <c r="O151" i="62"/>
  <c r="O67" i="62"/>
  <c r="S17" i="71"/>
  <c r="P34" i="69"/>
  <c r="N70" i="63"/>
  <c r="O175" i="62"/>
  <c r="O109" i="62"/>
  <c r="O64" i="62"/>
  <c r="O28" i="62"/>
  <c r="S19" i="71"/>
  <c r="P12" i="69"/>
  <c r="N42" i="63"/>
  <c r="O147" i="62"/>
  <c r="N79" i="63"/>
  <c r="O22" i="64"/>
  <c r="N16" i="63"/>
  <c r="O123" i="62"/>
  <c r="O71" i="62"/>
  <c r="O25" i="62"/>
  <c r="N68" i="63"/>
  <c r="O142" i="62"/>
  <c r="O15" i="62"/>
  <c r="N55" i="63"/>
  <c r="O184" i="62"/>
  <c r="O129" i="62"/>
  <c r="O66" i="62"/>
  <c r="O21" i="62"/>
  <c r="O43" i="62"/>
  <c r="O163" i="62"/>
  <c r="O23" i="62"/>
  <c r="U128" i="61"/>
  <c r="U104" i="61"/>
  <c r="U83" i="61"/>
  <c r="U67" i="61"/>
  <c r="U51" i="61"/>
  <c r="U35" i="61"/>
  <c r="U19" i="61"/>
  <c r="R50" i="59"/>
  <c r="R12" i="59"/>
  <c r="R18" i="59"/>
  <c r="U131" i="61"/>
  <c r="U115" i="61"/>
  <c r="U99" i="61"/>
  <c r="U82" i="61"/>
  <c r="U66" i="61"/>
  <c r="U50" i="61"/>
  <c r="U34" i="61"/>
  <c r="U18" i="61"/>
  <c r="R49" i="59"/>
  <c r="R32" i="59"/>
  <c r="R15" i="59"/>
  <c r="U130" i="61"/>
  <c r="U93" i="61"/>
  <c r="U57" i="61"/>
  <c r="U25" i="61"/>
  <c r="R40" i="59"/>
  <c r="U137" i="61"/>
  <c r="U121" i="61"/>
  <c r="D17" i="88"/>
  <c r="D18" i="88"/>
  <c r="D28" i="88"/>
  <c r="D29" i="88"/>
  <c r="D31" i="88"/>
  <c r="R22" i="59"/>
  <c r="U29" i="61"/>
  <c r="U69" i="61"/>
  <c r="U114" i="61"/>
  <c r="R20" i="59"/>
  <c r="R21" i="59"/>
  <c r="R56" i="59"/>
  <c r="U40" i="61"/>
  <c r="U72" i="61"/>
  <c r="U105" i="61"/>
  <c r="U17" i="61"/>
  <c r="R11" i="59"/>
  <c r="U30" i="61"/>
  <c r="U94" i="61"/>
  <c r="U81" i="61"/>
  <c r="U47" i="61"/>
  <c r="U120" i="61"/>
  <c r="O13" i="62"/>
  <c r="N44" i="63"/>
  <c r="L13" i="65"/>
  <c r="N93" i="63"/>
  <c r="O25" i="64"/>
  <c r="O104" i="62"/>
  <c r="P36" i="69"/>
  <c r="O31" i="64"/>
  <c r="N69" i="63"/>
  <c r="Q11" i="78"/>
  <c r="Q12" i="78"/>
  <c r="N37" i="63"/>
  <c r="O11" i="64"/>
  <c r="P39" i="69"/>
  <c r="K40" i="76"/>
  <c r="K41" i="76"/>
  <c r="L12" i="74"/>
  <c r="Q24" i="78"/>
  <c r="Q13" i="78"/>
  <c r="Q18" i="78"/>
  <c r="Q33" i="78"/>
  <c r="K47" i="76"/>
  <c r="K14" i="76"/>
  <c r="K12" i="73"/>
  <c r="K37" i="76"/>
  <c r="Q41" i="78"/>
  <c r="K27" i="76"/>
  <c r="Q40" i="78"/>
  <c r="K58" i="76"/>
  <c r="K25" i="76"/>
  <c r="K26" i="73"/>
  <c r="Q23" i="78"/>
  <c r="K12" i="76"/>
  <c r="Q21" i="78"/>
  <c r="K40" i="73"/>
  <c r="S21" i="71"/>
  <c r="P23" i="69"/>
  <c r="O28" i="64"/>
  <c r="N85" i="63"/>
  <c r="N53" i="63"/>
  <c r="N19" i="63"/>
  <c r="O180" i="62"/>
  <c r="O148" i="62"/>
  <c r="O116" i="62"/>
  <c r="O85" i="62"/>
  <c r="O53" i="62"/>
  <c r="P32" i="69"/>
  <c r="O26" i="64"/>
  <c r="N67" i="63"/>
  <c r="N23" i="63"/>
  <c r="O173" i="62"/>
  <c r="O130" i="62"/>
  <c r="O89" i="62"/>
  <c r="O47" i="62"/>
  <c r="O14" i="62"/>
  <c r="P30" i="69"/>
  <c r="S22" i="71"/>
  <c r="P13" i="69"/>
  <c r="N92" i="63"/>
  <c r="N48" i="63"/>
  <c r="O200" i="62"/>
  <c r="O154" i="62"/>
  <c r="O117" i="62"/>
  <c r="O97" i="62"/>
  <c r="O75" i="62"/>
  <c r="O54" i="62"/>
  <c r="O36" i="62"/>
  <c r="O20" i="62"/>
  <c r="M14" i="72"/>
  <c r="P44" i="69"/>
  <c r="P22" i="69"/>
  <c r="O13" i="64"/>
  <c r="N63" i="63"/>
  <c r="N18" i="63"/>
  <c r="O169" i="62"/>
  <c r="O126" i="62"/>
  <c r="O52" i="62"/>
  <c r="O174" i="62"/>
  <c r="K14" i="67"/>
  <c r="N82" i="63"/>
  <c r="N39" i="63"/>
  <c r="O189" i="62"/>
  <c r="O145" i="62"/>
  <c r="Q16" i="78"/>
  <c r="K35" i="76"/>
  <c r="K35" i="73"/>
  <c r="Q27" i="78"/>
  <c r="L11" i="74"/>
  <c r="Q17" i="78"/>
  <c r="K36" i="73"/>
  <c r="Q28" i="78"/>
  <c r="K46" i="76"/>
  <c r="K13" i="76"/>
  <c r="K11" i="73"/>
  <c r="K49" i="76"/>
  <c r="K19" i="73"/>
  <c r="K48" i="76"/>
  <c r="K13" i="73"/>
  <c r="P43" i="69"/>
  <c r="P11" i="69"/>
  <c r="O15" i="64"/>
  <c r="N73" i="63"/>
  <c r="N41" i="63"/>
  <c r="O203" i="62"/>
  <c r="O168" i="62"/>
  <c r="O136" i="62"/>
  <c r="O107" i="62"/>
  <c r="O73" i="62"/>
  <c r="S24" i="71"/>
  <c r="P16" i="69"/>
  <c r="N95" i="63"/>
  <c r="N51" i="63"/>
  <c r="O202" i="62"/>
  <c r="O157" i="62"/>
  <c r="O190" i="62"/>
  <c r="O72" i="62"/>
  <c r="O34" i="62"/>
  <c r="S23" i="71"/>
  <c r="P14" i="69"/>
  <c r="P40" i="69"/>
  <c r="O29" i="64"/>
  <c r="N75" i="63"/>
  <c r="N31" i="63"/>
  <c r="O182" i="62"/>
  <c r="O138" i="62"/>
  <c r="O181" i="62"/>
  <c r="O92" i="62"/>
  <c r="O70" i="62"/>
  <c r="O49" i="62"/>
  <c r="O32" i="62"/>
  <c r="O16" i="62"/>
  <c r="S27" i="71"/>
  <c r="P38" i="69"/>
  <c r="P17" i="69"/>
  <c r="N96" i="63"/>
  <c r="N52" i="63"/>
  <c r="O204" i="62"/>
  <c r="O158" i="62"/>
  <c r="O115" i="62"/>
  <c r="O27" i="62"/>
  <c r="O131" i="62"/>
  <c r="O33" i="64"/>
  <c r="N71" i="63"/>
  <c r="N27" i="63"/>
  <c r="O177" i="62"/>
  <c r="O134" i="62"/>
  <c r="O93" i="62"/>
  <c r="O50" i="62"/>
  <c r="O17" i="62"/>
  <c r="N91" i="63"/>
  <c r="N13" i="63"/>
  <c r="O91" i="62"/>
  <c r="O27" i="64"/>
  <c r="N66" i="63"/>
  <c r="N22" i="63"/>
  <c r="O161" i="62"/>
  <c r="O118" i="62"/>
  <c r="O76" i="62"/>
  <c r="O37" i="62"/>
  <c r="O96" i="62"/>
  <c r="O35" i="62"/>
  <c r="O198" i="62"/>
  <c r="O68" i="62"/>
  <c r="U140" i="61"/>
  <c r="U124" i="61"/>
  <c r="U108" i="61"/>
  <c r="U91" i="61"/>
  <c r="Q44" i="78"/>
  <c r="Q55" i="78"/>
  <c r="Q54" i="78" s="1"/>
  <c r="Q20" i="78"/>
  <c r="K55" i="76"/>
  <c r="K39" i="76"/>
  <c r="K22" i="76"/>
  <c r="K39" i="73"/>
  <c r="K22" i="73"/>
  <c r="Q31" i="78"/>
  <c r="K53" i="76"/>
  <c r="K20" i="76"/>
  <c r="K14" i="73"/>
  <c r="Q26" i="78"/>
  <c r="K44" i="76"/>
  <c r="K11" i="76"/>
  <c r="Q47" i="78"/>
  <c r="Q32" i="78"/>
  <c r="Q15" i="78"/>
  <c r="K50" i="76"/>
  <c r="K34" i="76"/>
  <c r="K17" i="76"/>
  <c r="K34" i="73"/>
  <c r="K16" i="73"/>
  <c r="Q39" i="78"/>
  <c r="K57" i="76"/>
  <c r="K24" i="76"/>
  <c r="K29" i="73"/>
  <c r="Q38" i="78"/>
  <c r="K52" i="76"/>
  <c r="K23" i="76"/>
  <c r="K23" i="73"/>
  <c r="M12" i="72"/>
  <c r="S12" i="71"/>
  <c r="P31" i="69"/>
  <c r="P15" i="69"/>
  <c r="L11" i="65"/>
  <c r="O20" i="64"/>
  <c r="N94" i="63"/>
  <c r="N77" i="63"/>
  <c r="N61" i="63"/>
  <c r="N45" i="63"/>
  <c r="N28" i="63"/>
  <c r="N11" i="63"/>
  <c r="O191" i="62"/>
  <c r="O172" i="62"/>
  <c r="O156" i="62"/>
  <c r="O140" i="62"/>
  <c r="O124" i="62"/>
  <c r="O111" i="62"/>
  <c r="O94" i="62"/>
  <c r="O77" i="62"/>
  <c r="O61" i="62"/>
  <c r="M13" i="72"/>
  <c r="P42" i="69"/>
  <c r="P21" i="69"/>
  <c r="L12" i="65"/>
  <c r="O14" i="64"/>
  <c r="N78" i="63"/>
  <c r="N56" i="63"/>
  <c r="N35" i="63"/>
  <c r="N12" i="63"/>
  <c r="O185" i="62"/>
  <c r="O162" i="62"/>
  <c r="O141" i="62"/>
  <c r="O119" i="62"/>
  <c r="O100" i="62"/>
  <c r="O78" i="62"/>
  <c r="O56" i="62"/>
  <c r="O38" i="62"/>
  <c r="O22" i="62"/>
  <c r="M11" i="72"/>
  <c r="P41" i="69"/>
  <c r="P20" i="69"/>
  <c r="M15" i="72"/>
  <c r="P45" i="69"/>
  <c r="P24" i="69"/>
  <c r="L14" i="65"/>
  <c r="O12" i="64"/>
  <c r="N80" i="63"/>
  <c r="N59" i="63"/>
  <c r="N38" i="63"/>
  <c r="N14" i="63"/>
  <c r="O188" i="62"/>
  <c r="O165" i="62"/>
  <c r="O143" i="62"/>
  <c r="O122" i="62"/>
  <c r="Q48" i="78"/>
  <c r="Q25" i="78"/>
  <c r="K60" i="76"/>
  <c r="K43" i="76"/>
  <c r="K26" i="76"/>
  <c r="L13" i="74"/>
  <c r="K27" i="73"/>
  <c r="Q42" i="78"/>
  <c r="Q10" i="78"/>
  <c r="K29" i="76"/>
  <c r="K25" i="73"/>
  <c r="Q34" i="78"/>
  <c r="K56" i="76"/>
  <c r="K19" i="76"/>
  <c r="K18" i="73"/>
  <c r="Q36" i="78"/>
  <c r="Q19" i="78"/>
  <c r="K54" i="76"/>
  <c r="K38" i="76"/>
  <c r="K21" i="76"/>
  <c r="K38" i="73"/>
  <c r="K20" i="73"/>
  <c r="Q46" i="78"/>
  <c r="Q14" i="78"/>
  <c r="K33" i="76"/>
  <c r="K37" i="73"/>
  <c r="Q45" i="78"/>
  <c r="K61" i="76"/>
  <c r="K32" i="76"/>
  <c r="K32" i="73"/>
  <c r="M16" i="72"/>
  <c r="S16" i="71"/>
  <c r="P35" i="69"/>
  <c r="P19" i="69"/>
  <c r="K11" i="67"/>
  <c r="O24" i="64"/>
  <c r="N98" i="63"/>
  <c r="N81" i="63"/>
  <c r="N65" i="63"/>
  <c r="N49" i="63"/>
  <c r="N32" i="63"/>
  <c r="N15" i="63"/>
  <c r="O195" i="62"/>
  <c r="O176" i="62"/>
  <c r="O160" i="62"/>
  <c r="O144" i="62"/>
  <c r="O128" i="62"/>
  <c r="O183" i="62"/>
  <c r="O98" i="62"/>
  <c r="O81" i="62"/>
  <c r="O65" i="62"/>
  <c r="M18" i="72"/>
  <c r="S13" i="71"/>
  <c r="P26" i="69"/>
  <c r="K13" i="67"/>
  <c r="O21" i="64"/>
  <c r="N83" i="63"/>
  <c r="N62" i="63"/>
  <c r="N40" i="63"/>
  <c r="N17" i="63"/>
  <c r="O192" i="62"/>
  <c r="O167" i="62"/>
  <c r="O146" i="62"/>
  <c r="O125" i="62"/>
  <c r="O106" i="62"/>
  <c r="O83" i="62"/>
  <c r="O62" i="62"/>
  <c r="O42" i="62"/>
  <c r="O26" i="62"/>
  <c r="M17" i="72"/>
  <c r="S11" i="71"/>
  <c r="P25" i="69"/>
  <c r="K12" i="67"/>
  <c r="S15" i="71"/>
  <c r="P29" i="69"/>
  <c r="K16" i="67"/>
  <c r="O18" i="64"/>
  <c r="N86" i="63"/>
  <c r="N64" i="63"/>
  <c r="N43" i="63"/>
  <c r="N21" i="63"/>
  <c r="O194" i="62"/>
  <c r="O170" i="62"/>
  <c r="O149" i="62"/>
  <c r="Q29" i="78"/>
  <c r="I13" i="80"/>
  <c r="O21" i="79"/>
  <c r="O17" i="79"/>
  <c r="O13" i="79"/>
  <c r="O20" i="79"/>
  <c r="O12" i="79"/>
  <c r="O19" i="79"/>
  <c r="O11" i="79"/>
  <c r="I10" i="80"/>
  <c r="O18" i="79"/>
  <c r="O14" i="79"/>
  <c r="O10" i="79"/>
  <c r="I12" i="80"/>
  <c r="O16" i="79"/>
  <c r="I11" i="80"/>
  <c r="O15" i="7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2">
    <s v="Migdal Hashkaot Neches Boded"/>
    <s v="{[Time].[Hie Time].[Yom].&amp;[20180331]}"/>
    <s v="{[Medida].[Medida].&amp;[2]}"/>
    <s v="{[Keren].[Keren].[All]}"/>
    <s v="{[Cheshbon KM].[Hie Peilut].[Peilut 7].&amp;[Kod_Peilut_L7_397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2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4" si="21">
        <n x="1" s="1"/>
        <n x="2" s="1"/>
        <n x="19"/>
        <n x="20"/>
      </t>
    </mdx>
    <mdx n="0" f="v">
      <t c="4" si="21">
        <n x="1" s="1"/>
        <n x="2" s="1"/>
        <n x="22"/>
        <n x="20"/>
      </t>
    </mdx>
    <mdx n="0" f="v">
      <t c="4" si="21">
        <n x="1" s="1"/>
        <n x="2" s="1"/>
        <n x="23"/>
        <n x="20"/>
      </t>
    </mdx>
    <mdx n="0" f="v">
      <t c="4" si="21">
        <n x="1" s="1"/>
        <n x="2" s="1"/>
        <n x="24"/>
        <n x="20"/>
      </t>
    </mdx>
    <mdx n="0" f="v">
      <t c="4" si="21">
        <n x="1" s="1"/>
        <n x="2" s="1"/>
        <n x="25"/>
        <n x="20"/>
      </t>
    </mdx>
    <mdx n="0" f="v">
      <t c="4" si="21">
        <n x="1" s="1"/>
        <n x="2" s="1"/>
        <n x="26"/>
        <n x="20"/>
      </t>
    </mdx>
    <mdx n="0" f="v">
      <t c="4" si="21">
        <n x="1" s="1"/>
        <n x="2" s="1"/>
        <n x="27"/>
        <n x="20"/>
      </t>
    </mdx>
    <mdx n="0" f="v">
      <t c="4" si="21">
        <n x="1" s="1"/>
        <n x="2" s="1"/>
        <n x="28"/>
        <n x="20"/>
      </t>
    </mdx>
    <mdx n="0" f="v">
      <t c="4" si="21">
        <n x="1" s="1"/>
        <n x="2" s="1"/>
        <n x="29"/>
        <n x="20"/>
      </t>
    </mdx>
    <mdx n="0" f="v">
      <t c="4" si="21">
        <n x="1" s="1"/>
        <n x="2" s="1"/>
        <n x="30"/>
        <n x="20"/>
      </t>
    </mdx>
    <mdx n="0" f="v">
      <t c="4" si="21">
        <n x="1" s="1"/>
        <n x="2" s="1"/>
        <n x="31"/>
        <n x="20"/>
      </t>
    </mdx>
  </mdxMetadata>
  <valueMetadata count="3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</valueMetadata>
</metadata>
</file>

<file path=xl/sharedStrings.xml><?xml version="1.0" encoding="utf-8"?>
<sst xmlns="http://schemas.openxmlformats.org/spreadsheetml/2006/main" count="5753" uniqueCount="1691">
  <si>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</si>
  <si>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</si>
  <si>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</si>
  <si>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</si>
  <si>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</si>
  <si>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</si>
  <si>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</si>
  <si>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</si>
  <si>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</si>
  <si>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</si>
  <si>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</si>
  <si>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</si>
  <si>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</si>
  <si>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</si>
  <si>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</si>
  <si>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</si>
  <si>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</si>
  <si>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</si>
  <si>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</si>
  <si>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</si>
  <si>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</si>
  <si>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</si>
  <si>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</si>
  <si>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</si>
  <si>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</si>
  <si>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</si>
  <si>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</si>
  <si>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</si>
  <si>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</si>
  <si>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</si>
  <si>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</si>
  <si>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</si>
  <si>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</si>
  <si>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</si>
  <si>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</si>
  <si>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</si>
  <si>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</si>
  <si>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</si>
  <si>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</si>
  <si>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</si>
  <si>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</si>
  <si>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</si>
  <si>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</si>
  <si>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</si>
  <si>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</si>
  <si>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</si>
  <si>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</si>
  <si>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</si>
  <si>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</si>
  <si>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</si>
  <si>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</si>
  <si>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</si>
  <si>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</si>
  <si>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</si>
  <si>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</si>
  <si>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</si>
  <si>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</si>
  <si>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</si>
  <si>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</si>
  <si>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</si>
  <si>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</si>
  <si>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</si>
  <si>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</si>
  <si>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</si>
  <si>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</si>
  <si>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</si>
  <si>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</si>
  <si>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</si>
  <si>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</si>
  <si>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</si>
  <si>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</si>
  <si>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</si>
  <si>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</si>
  <si>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</si>
  <si>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</si>
  <si>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</si>
  <si>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</si>
  <si>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</si>
  <si>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</si>
  <si>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</si>
  <si>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</si>
  <si>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</si>
  <si>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</si>
  <si>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</si>
  <si>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</si>
  <si>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</si>
  <si>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</si>
  <si>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</si>
  <si>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</si>
  <si>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</si>
  <si>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</si>
  <si>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</si>
  <si>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</si>
  <si>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</si>
  <si>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</si>
  <si>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</si>
  <si>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</si>
  <si>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</si>
  <si>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</si>
  <si>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</si>
  <si>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</si>
  <si>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</si>
  <si>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</si>
  <si>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</si>
  <si>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</si>
  <si>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</si>
  <si>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</si>
  <si>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</si>
  <si>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</si>
  <si>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</si>
  <si>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</si>
  <si>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</si>
  <si>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</si>
  <si>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</si>
  <si>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</si>
  <si>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</si>
  <si>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</si>
  <si>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</si>
  <si>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</si>
  <si>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</si>
  <si>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</si>
  <si>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</si>
  <si>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</si>
  <si>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</si>
  <si>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</si>
  <si>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</si>
  <si>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</si>
  <si>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</si>
  <si>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</si>
  <si>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</si>
  <si>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</si>
  <si>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</si>
  <si>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</si>
  <si>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</si>
  <si>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</si>
  <si>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</si>
  <si>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</si>
  <si>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</si>
  <si>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</si>
  <si>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</si>
  <si>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</si>
  <si>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</si>
  <si>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</si>
  <si>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</si>
  <si>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</si>
  <si>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</si>
  <si>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</si>
  <si>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</si>
  <si>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</si>
  <si>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</si>
  <si>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</si>
  <si>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</si>
  <si>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</si>
  <si>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</si>
  <si>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</si>
  <si>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</si>
  <si>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</si>
  <si>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</si>
  <si>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</si>
  <si>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</si>
  <si>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</si>
  <si>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</si>
  <si>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</si>
  <si>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</si>
  <si>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</si>
  <si>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</si>
  <si>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</si>
  <si>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</si>
  <si>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</si>
  <si>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</si>
  <si>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</si>
  <si>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</si>
  <si>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</si>
  <si>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</si>
  <si>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</si>
  <si>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</si>
  <si>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</si>
  <si>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</si>
  <si>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</si>
  <si>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</si>
  <si>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</si>
  <si>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</si>
  <si>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</si>
  <si>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</si>
  <si>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</si>
  <si>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</si>
  <si>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</si>
  <si>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</si>
  <si>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</si>
  <si>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</si>
  <si>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</si>
  <si>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</si>
  <si>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</si>
  <si>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</si>
  <si>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</si>
  <si>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</si>
  <si>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</si>
  <si>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</si>
  <si>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</si>
  <si>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</si>
  <si>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</si>
  <si>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</si>
  <si>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</si>
  <si>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</si>
  <si>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</si>
  <si>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</si>
  <si>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</si>
  <si>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</si>
  <si>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</si>
  <si>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</si>
  <si>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</si>
  <si>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</si>
  <si>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</si>
  <si>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</si>
  <si>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</si>
  <si>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</si>
  <si>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</si>
  <si>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</si>
  <si>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</si>
  <si>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</si>
  <si>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</si>
  <si>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</si>
  <si>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</si>
  <si>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</si>
  <si>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</si>
  <si>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</si>
  <si>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</si>
  <si>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</si>
  <si>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</si>
  <si>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</si>
  <si>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</si>
  <si>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</si>
  <si>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</si>
  <si>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</si>
  <si>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</si>
  <si>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</si>
  <si>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</si>
  <si>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</si>
  <si>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</si>
  <si>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</si>
  <si>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</si>
  <si>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</si>
  <si>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</si>
  <si>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</si>
  <si>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</si>
  <si>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</si>
  <si>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</si>
  <si>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</si>
  <si>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</si>
  <si>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</si>
  <si>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</si>
  <si>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</si>
  <si>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</si>
  <si>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</si>
  <si>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</si>
  <si>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</si>
  <si>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</si>
  <si>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</si>
  <si>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</si>
  <si>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</si>
  <si>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</si>
  <si>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</si>
  <si>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</si>
  <si>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</si>
  <si>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מקפת קרנות פנסיה וקופות גמל בע"מ</t>
  </si>
  <si>
    <t>מקפת אישית - אפיק השקעות עד גיל 50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</si>
  <si>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</si>
  <si>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</si>
  <si>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</si>
  <si>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</si>
  <si>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</si>
  <si>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</si>
  <si>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</si>
  <si>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</si>
  <si>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</si>
  <si>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</si>
  <si>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</si>
  <si>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</si>
  <si>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</si>
  <si>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</si>
  <si>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</si>
  <si>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</si>
  <si>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</si>
  <si>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</si>
  <si>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</si>
  <si>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</si>
  <si>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</si>
  <si>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מק"מ 1118</t>
  </si>
  <si>
    <t>8181117</t>
  </si>
  <si>
    <t>מקמ 119</t>
  </si>
  <si>
    <t>8190118</t>
  </si>
  <si>
    <t>מקמ 1218</t>
  </si>
  <si>
    <t>8181216</t>
  </si>
  <si>
    <t>מקמ 219</t>
  </si>
  <si>
    <t>8190217</t>
  </si>
  <si>
    <t>מקמ 319</t>
  </si>
  <si>
    <t>8190316</t>
  </si>
  <si>
    <t>מקמ 428</t>
  </si>
  <si>
    <t>8180424</t>
  </si>
  <si>
    <t>מקמ 618</t>
  </si>
  <si>
    <t>8180614</t>
  </si>
  <si>
    <t>מקמ 718</t>
  </si>
  <si>
    <t>8180713</t>
  </si>
  <si>
    <t>מקמ 828</t>
  </si>
  <si>
    <t>8180820</t>
  </si>
  <si>
    <t>מקמ 918</t>
  </si>
  <si>
    <t>8180911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</si>
  <si>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</si>
  <si>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</si>
  <si>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</si>
  <si>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</si>
  <si>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</si>
  <si>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</si>
  <si>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</si>
  <si>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</si>
  <si>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</si>
  <si>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</si>
  <si>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</si>
  <si>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</si>
  <si>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</si>
  <si>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</si>
  <si>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</si>
  <si>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</si>
  <si>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</si>
  <si>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</si>
  <si>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</si>
  <si>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</si>
  <si>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</si>
  <si>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</si>
  <si>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</si>
  <si>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</si>
  <si>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</si>
  <si>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</si>
  <si>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</si>
  <si>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</si>
  <si>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</si>
  <si>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</si>
  <si>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ממשל משתנה 1121</t>
  </si>
  <si>
    <t>1127646</t>
  </si>
  <si>
    <t>ממשלתי משתנה 526</t>
  </si>
  <si>
    <t>1141795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</si>
  <si>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</si>
  <si>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</si>
  <si>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</si>
  <si>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</si>
  <si>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</si>
  <si>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</si>
  <si>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</si>
  <si>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</si>
  <si>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</si>
  <si>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</si>
  <si>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</si>
  <si>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</si>
  <si>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</si>
  <si>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</si>
  <si>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</si>
  <si>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</si>
  <si>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</si>
  <si>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</si>
  <si>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</si>
  <si>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</si>
  <si>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</si>
  <si>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</si>
  <si>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</si>
  <si>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</si>
  <si>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</si>
  <si>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</si>
  <si>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</si>
  <si>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</si>
  <si>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</si>
  <si>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34</t>
  </si>
  <si>
    <t>1940576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</si>
  <si>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</si>
  <si>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</si>
  <si>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</si>
  <si>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</si>
  <si>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</si>
  <si>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</si>
  <si>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עזריאלי אגח ד</t>
  </si>
  <si>
    <t>1138650</t>
  </si>
  <si>
    <t>510960719</t>
  </si>
  <si>
    <t>נדלן ובינוי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</si>
  <si>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</si>
  <si>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</si>
  <si>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</si>
  <si>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</si>
  <si>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</si>
  <si>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</si>
  <si>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</si>
  <si>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</si>
  <si>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</si>
  <si>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AA.IL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</si>
  <si>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</si>
  <si>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</si>
  <si>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</si>
  <si>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</si>
  <si>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</si>
  <si>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</si>
  <si>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</si>
  <si>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</si>
  <si>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</si>
  <si>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</si>
  <si>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</si>
  <si>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</si>
  <si>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</si>
  <si>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</si>
  <si>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</si>
  <si>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</si>
  <si>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</si>
  <si>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דיסק התחייבות י</t>
  </si>
  <si>
    <t>6910129</t>
  </si>
  <si>
    <t>520007030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</si>
  <si>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</si>
  <si>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</si>
  <si>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</si>
  <si>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</si>
  <si>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</si>
  <si>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</si>
  <si>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</si>
  <si>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חשמל אגח 27</t>
  </si>
  <si>
    <t>6000210</t>
  </si>
  <si>
    <t>520000472</t>
  </si>
  <si>
    <t>חשמל</t>
  </si>
  <si>
    <t>חשמל אגח 29</t>
  </si>
  <si>
    <t>6000236</t>
  </si>
  <si>
    <t>למן.ק300</t>
  </si>
  <si>
    <t>6040257</t>
  </si>
  <si>
    <t>מליסרון אגח טז*</t>
  </si>
  <si>
    <t>3230265</t>
  </si>
  <si>
    <t>520037789</t>
  </si>
  <si>
    <t>מליסרון אגח יד*</t>
  </si>
  <si>
    <t>3230232</t>
  </si>
  <si>
    <t>פועלים הנפקות שה 1</t>
  </si>
  <si>
    <t>1940444</t>
  </si>
  <si>
    <t>ריט 1 אגח 6*</t>
  </si>
  <si>
    <t>1138544</t>
  </si>
  <si>
    <t>513821488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</si>
  <si>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</si>
  <si>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</si>
  <si>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</si>
  <si>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</si>
  <si>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</si>
  <si>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</si>
  <si>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</si>
  <si>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גב ים     ה*</t>
  </si>
  <si>
    <t>7590110</t>
  </si>
  <si>
    <t>520001736</t>
  </si>
  <si>
    <t>גב ים     ו*</t>
  </si>
  <si>
    <t>7590128</t>
  </si>
  <si>
    <t>גזית גלוב אגח יב</t>
  </si>
  <si>
    <t>1260603</t>
  </si>
  <si>
    <t>520033234</t>
  </si>
  <si>
    <t>גזית גלוב אגח יג</t>
  </si>
  <si>
    <t>1260652</t>
  </si>
  <si>
    <t>גזית גלוב ד</t>
  </si>
  <si>
    <t>1260397</t>
  </si>
  <si>
    <t>גזית גלוב ט</t>
  </si>
  <si>
    <t>1260462</t>
  </si>
  <si>
    <t>הראל הנפקות 6</t>
  </si>
  <si>
    <t>1126069</t>
  </si>
  <si>
    <t>520033986</t>
  </si>
  <si>
    <t>ביטוח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</si>
  <si>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</si>
  <si>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</si>
  <si>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</si>
  <si>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</si>
  <si>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</si>
  <si>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</si>
  <si>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</si>
  <si>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</si>
  <si>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</si>
  <si>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</si>
  <si>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</si>
  <si>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</si>
  <si>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</si>
  <si>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</si>
  <si>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</si>
  <si>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</si>
  <si>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</si>
  <si>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</si>
  <si>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</si>
  <si>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</si>
  <si>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</si>
  <si>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</si>
  <si>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</si>
  <si>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</si>
  <si>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</si>
  <si>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</si>
  <si>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</si>
  <si>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</si>
  <si>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</si>
  <si>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</si>
  <si>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520017450</t>
  </si>
  <si>
    <t>פניקס הון אגח ה</t>
  </si>
  <si>
    <t>1135417</t>
  </si>
  <si>
    <t>ביג אגח ג</t>
  </si>
  <si>
    <t>1106947</t>
  </si>
  <si>
    <t>513623314</t>
  </si>
  <si>
    <t>A+.IL</t>
  </si>
  <si>
    <t>ביג אגח ז</t>
  </si>
  <si>
    <t>1136084</t>
  </si>
  <si>
    <t>ביג אגח ח</t>
  </si>
  <si>
    <t>1138924</t>
  </si>
  <si>
    <t>ביג אגח ט</t>
  </si>
  <si>
    <t>1141050</t>
  </si>
  <si>
    <t>בינל הנפק התח כב (COCO)</t>
  </si>
  <si>
    <t>1138585</t>
  </si>
  <si>
    <t>בינלאומי הנפ התח כג (coco)</t>
  </si>
  <si>
    <t>1142058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</si>
  <si>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</si>
  <si>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</si>
  <si>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</si>
  <si>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</si>
  <si>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</si>
  <si>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</si>
  <si>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</si>
  <si>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</si>
  <si>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ישרס אגח טז</t>
  </si>
  <si>
    <t>6130223</t>
  </si>
  <si>
    <t>מבני תעשיה אגח יח</t>
  </si>
  <si>
    <t>2260479</t>
  </si>
  <si>
    <t>520024126</t>
  </si>
  <si>
    <t>מזרחי טפחות שטר הון 1</t>
  </si>
  <si>
    <t>6950083</t>
  </si>
  <si>
    <t>סלקום אגח ח</t>
  </si>
  <si>
    <t>1132828</t>
  </si>
  <si>
    <t>511930125</t>
  </si>
  <si>
    <t>פנקס.ק1</t>
  </si>
  <si>
    <t>7670102</t>
  </si>
  <si>
    <t>רבוע נדלן 4</t>
  </si>
  <si>
    <t>1119999</t>
  </si>
  <si>
    <t>513765859</t>
  </si>
  <si>
    <t>ריבוע נדלן ז</t>
  </si>
  <si>
    <t>1140615</t>
  </si>
  <si>
    <t>אשטרום נכ אג8</t>
  </si>
  <si>
    <t>2510162</t>
  </si>
  <si>
    <t>520036617</t>
  </si>
  <si>
    <t>A.IL</t>
  </si>
  <si>
    <t>גירון אגח ז</t>
  </si>
  <si>
    <t>1142629</t>
  </si>
  <si>
    <t>520044520</t>
  </si>
  <si>
    <t>דיסקונט שטר הון 1</t>
  </si>
  <si>
    <t>6910095</t>
  </si>
  <si>
    <t>מבני תעש אגח כ</t>
  </si>
  <si>
    <t>2260495</t>
  </si>
  <si>
    <t>מבני תעשיה אגח יז</t>
  </si>
  <si>
    <t>2260446</t>
  </si>
  <si>
    <t>אדגר.ק7</t>
  </si>
  <si>
    <t>1820158</t>
  </si>
  <si>
    <t>520035171</t>
  </si>
  <si>
    <t>A-.IL</t>
  </si>
  <si>
    <t>דה לסר אגח ד</t>
  </si>
  <si>
    <t>1132059</t>
  </si>
  <si>
    <t>1427976</t>
  </si>
  <si>
    <t>ירושלים הנפקות נדחה אגח י</t>
  </si>
  <si>
    <t>1127414</t>
  </si>
  <si>
    <t>כלכלית ירושלים אגח טו</t>
  </si>
  <si>
    <t>1980416</t>
  </si>
  <si>
    <t>520017070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</si>
  <si>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</si>
  <si>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</si>
  <si>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</si>
  <si>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</si>
  <si>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</si>
  <si>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</si>
  <si>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</si>
  <si>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</si>
  <si>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</si>
  <si>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</si>
  <si>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</si>
  <si>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</si>
  <si>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</si>
  <si>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</si>
  <si>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</si>
  <si>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</si>
  <si>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</si>
  <si>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</si>
  <si>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</si>
  <si>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</si>
  <si>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</si>
  <si>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גב ים ח*</t>
  </si>
  <si>
    <t>7590151</t>
  </si>
  <si>
    <t>דיסקונט התחייבות יא</t>
  </si>
  <si>
    <t>6910137</t>
  </si>
  <si>
    <t>חשמל אגח 26</t>
  </si>
  <si>
    <t>6000202</t>
  </si>
  <si>
    <t>כתב התח שקלי (סדרה ה) דיסקונט</t>
  </si>
  <si>
    <t>7480031</t>
  </si>
  <si>
    <t>לאומי מימון שטר הון סדרה 301</t>
  </si>
  <si>
    <t>6040265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</si>
  <si>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</si>
  <si>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</si>
  <si>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</si>
  <si>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</si>
  <si>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</si>
  <si>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</si>
  <si>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</si>
  <si>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</si>
  <si>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דה זראסאי אגח ג</t>
  </si>
  <si>
    <t>1137975</t>
  </si>
  <si>
    <t>1744984</t>
  </si>
  <si>
    <t>הפניקס אגח ח</t>
  </si>
  <si>
    <t>1139815</t>
  </si>
  <si>
    <t>הראל הנפקות יב</t>
  </si>
  <si>
    <t>1138163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</si>
  <si>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</si>
  <si>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</si>
  <si>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</si>
  <si>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</si>
  <si>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</si>
  <si>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</si>
  <si>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</si>
  <si>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</si>
  <si>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</si>
  <si>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</si>
  <si>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</si>
  <si>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</si>
  <si>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</si>
  <si>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</si>
  <si>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דיסקונט התח יב  COCO</t>
  </si>
  <si>
    <t>6910160</t>
  </si>
  <si>
    <t>לייטסטון אגח א</t>
  </si>
  <si>
    <t>1133891</t>
  </si>
  <si>
    <t>1838682</t>
  </si>
  <si>
    <t>מגה אור אגח ה</t>
  </si>
  <si>
    <t>1132687</t>
  </si>
  <si>
    <t>513257873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</si>
  <si>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</si>
  <si>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</si>
  <si>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</si>
  <si>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</si>
  <si>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</si>
  <si>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</si>
  <si>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</si>
  <si>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שרותים</t>
  </si>
  <si>
    <t>מנורה הון הת 5</t>
  </si>
  <si>
    <t>1143411</t>
  </si>
  <si>
    <t>520007469</t>
  </si>
  <si>
    <t>פרטנר     ד</t>
  </si>
  <si>
    <t>1118835</t>
  </si>
  <si>
    <t>520044314</t>
  </si>
  <si>
    <t>קרסו אגח ב</t>
  </si>
  <si>
    <t>1139591</t>
  </si>
  <si>
    <t>אול יר אגח 3</t>
  </si>
  <si>
    <t>1140136</t>
  </si>
  <si>
    <t>1841580</t>
  </si>
  <si>
    <t>אול יר אגח ה</t>
  </si>
  <si>
    <t>1143304</t>
  </si>
  <si>
    <t>יוניברסל אגח ב</t>
  </si>
  <si>
    <t>1141647</t>
  </si>
  <si>
    <t>511809071</t>
  </si>
  <si>
    <t>Automobiles &amp; Components</t>
  </si>
  <si>
    <t>או.פי.סי אגח א*</t>
  </si>
  <si>
    <t>1141589</t>
  </si>
  <si>
    <t>514401702</t>
  </si>
  <si>
    <t>ENERGY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</si>
  <si>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</si>
  <si>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</si>
  <si>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</si>
  <si>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</si>
  <si>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</si>
  <si>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</si>
  <si>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</si>
  <si>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אלדן סדרה א</t>
  </si>
  <si>
    <t>1134840</t>
  </si>
  <si>
    <t>510454333</t>
  </si>
  <si>
    <t>BBB+.IL</t>
  </si>
  <si>
    <t>אלדן סדרה ב</t>
  </si>
  <si>
    <t>1138254</t>
  </si>
  <si>
    <t>אלדן סדרה ג</t>
  </si>
  <si>
    <t>1140813</t>
  </si>
  <si>
    <t>ישראמקו א*</t>
  </si>
  <si>
    <t>2320174</t>
  </si>
  <si>
    <t>550010003</t>
  </si>
  <si>
    <t>חיפוש נפט וגז</t>
  </si>
  <si>
    <t>תמר פטרוליום אגח ב</t>
  </si>
  <si>
    <t>1143593</t>
  </si>
  <si>
    <t>515334662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</si>
  <si>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</si>
  <si>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</si>
  <si>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</si>
  <si>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</si>
  <si>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</si>
  <si>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</si>
  <si>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</si>
  <si>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</si>
  <si>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</si>
  <si>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520043027</t>
  </si>
  <si>
    <t>אלוני חץ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</si>
  <si>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</si>
  <si>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</si>
  <si>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</si>
  <si>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</si>
  <si>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</si>
  <si>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</si>
  <si>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</si>
  <si>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</si>
  <si>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</si>
  <si>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</si>
  <si>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</si>
  <si>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</si>
  <si>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</si>
  <si>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</si>
  <si>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</si>
  <si>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</si>
  <si>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</si>
  <si>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</si>
  <si>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</si>
  <si>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</si>
  <si>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</si>
  <si>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</si>
  <si>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</si>
  <si>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</si>
  <si>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</si>
  <si>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</si>
  <si>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</si>
  <si>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</si>
  <si>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</si>
  <si>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</si>
  <si>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</si>
  <si>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</si>
  <si>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</si>
  <si>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520027830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</si>
  <si>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</si>
  <si>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</si>
  <si>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</si>
  <si>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</si>
  <si>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</si>
  <si>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</si>
  <si>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</si>
  <si>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</si>
  <si>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</si>
  <si>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</si>
  <si>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</si>
  <si>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</si>
  <si>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</si>
  <si>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</si>
  <si>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</si>
  <si>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</si>
  <si>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Consumer Durables &amp; Apparel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</si>
  <si>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</si>
  <si>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</si>
  <si>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</si>
  <si>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</si>
  <si>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</si>
  <si>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</si>
  <si>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</si>
  <si>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</si>
  <si>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</si>
  <si>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</si>
  <si>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</si>
  <si>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</si>
  <si>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</si>
  <si>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</si>
  <si>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</si>
  <si>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</si>
  <si>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</si>
  <si>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</si>
  <si>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</si>
  <si>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</si>
  <si>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</si>
  <si>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</si>
  <si>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</si>
  <si>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</si>
  <si>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</si>
  <si>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</si>
  <si>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</si>
  <si>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</si>
  <si>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</si>
  <si>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</si>
  <si>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</si>
  <si>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</si>
  <si>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</si>
  <si>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</si>
  <si>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</si>
  <si>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</si>
  <si>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</si>
  <si>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</si>
  <si>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</si>
  <si>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</si>
  <si>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</si>
  <si>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</si>
  <si>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</si>
  <si>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</si>
  <si>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</si>
  <si>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</si>
  <si>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</si>
  <si>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</si>
  <si>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</si>
  <si>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</si>
  <si>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</si>
  <si>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</si>
  <si>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</si>
  <si>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</si>
  <si>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</si>
  <si>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</si>
  <si>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</si>
  <si>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</si>
  <si>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</si>
  <si>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</si>
  <si>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</si>
  <si>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</si>
  <si>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</si>
  <si>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</si>
  <si>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</si>
  <si>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</si>
  <si>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</si>
  <si>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</si>
  <si>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</si>
  <si>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</si>
  <si>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</si>
  <si>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</si>
  <si>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</si>
  <si>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</si>
  <si>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</si>
  <si>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</si>
  <si>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</si>
  <si>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</si>
  <si>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</si>
  <si>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</si>
  <si>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</si>
  <si>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</si>
  <si>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</si>
  <si>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</si>
  <si>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</si>
  <si>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</si>
  <si>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</si>
  <si>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</si>
  <si>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</si>
  <si>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</si>
  <si>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</si>
  <si>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</si>
  <si>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</si>
  <si>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</si>
  <si>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</si>
  <si>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</si>
  <si>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</si>
  <si>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</si>
  <si>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</si>
  <si>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</si>
  <si>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ספאנטק</t>
  </si>
  <si>
    <t>1090117</t>
  </si>
  <si>
    <t>512288713</t>
  </si>
  <si>
    <t>סקופ*</t>
  </si>
  <si>
    <t>288019</t>
  </si>
  <si>
    <t>520037425</t>
  </si>
  <si>
    <t>פוקס ויזל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</si>
  <si>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</si>
  <si>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</si>
  <si>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</si>
  <si>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</si>
  <si>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</si>
  <si>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</si>
  <si>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</si>
  <si>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</si>
  <si>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</si>
  <si>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</si>
  <si>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</si>
  <si>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</si>
  <si>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</si>
  <si>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</si>
  <si>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</si>
  <si>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</si>
  <si>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</si>
  <si>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</si>
  <si>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</si>
  <si>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</si>
  <si>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</si>
  <si>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</si>
  <si>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</si>
  <si>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</si>
  <si>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</si>
  <si>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</si>
  <si>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</si>
  <si>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</si>
  <si>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</si>
  <si>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</si>
  <si>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</si>
  <si>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</si>
  <si>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אוברסיז*</t>
  </si>
  <si>
    <t>1139617</t>
  </si>
  <si>
    <t>510490071</t>
  </si>
  <si>
    <t>אוריין*</t>
  </si>
  <si>
    <t>1103506</t>
  </si>
  <si>
    <t>511068256</t>
  </si>
  <si>
    <t>אינטק פארמה</t>
  </si>
  <si>
    <t>1117795</t>
  </si>
  <si>
    <t>513022780</t>
  </si>
  <si>
    <t>אירונאוטיקס*</t>
  </si>
  <si>
    <t>1141142</t>
  </si>
  <si>
    <t>510422249</t>
  </si>
  <si>
    <t>אלוט תקשורת*</t>
  </si>
  <si>
    <t>1099654</t>
  </si>
  <si>
    <t>512394776</t>
  </si>
  <si>
    <t>אמיליה פיתוח</t>
  </si>
  <si>
    <t>589010</t>
  </si>
  <si>
    <t>520014846</t>
  </si>
  <si>
    <t>ברנמילר*</t>
  </si>
  <si>
    <t>1141530</t>
  </si>
  <si>
    <t>514720374</t>
  </si>
  <si>
    <t>נובולוג</t>
  </si>
  <si>
    <t>1140151</t>
  </si>
  <si>
    <t>510475312</t>
  </si>
  <si>
    <t>פלרם*</t>
  </si>
  <si>
    <t>644013</t>
  </si>
  <si>
    <t>520039843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</si>
  <si>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</si>
  <si>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</si>
  <si>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</si>
  <si>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</si>
  <si>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</si>
  <si>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</si>
  <si>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</si>
  <si>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</si>
  <si>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</si>
  <si>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AMDOCS LTD</t>
  </si>
  <si>
    <t>GB0022569080</t>
  </si>
  <si>
    <t>NYSE</t>
  </si>
  <si>
    <t>בלומברג</t>
  </si>
  <si>
    <t>511251217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</si>
  <si>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</si>
  <si>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</si>
  <si>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</si>
  <si>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</si>
  <si>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</si>
  <si>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</si>
  <si>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</si>
  <si>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</si>
  <si>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</si>
  <si>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</si>
  <si>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</si>
  <si>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</si>
  <si>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</si>
  <si>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</si>
  <si>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</si>
  <si>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</si>
  <si>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</si>
  <si>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</si>
  <si>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</si>
  <si>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</si>
  <si>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</si>
  <si>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</si>
  <si>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</si>
  <si>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</si>
  <si>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</t>
  </si>
  <si>
    <t>IL0010845571</t>
  </si>
  <si>
    <t>ORBOTECH LTD</t>
  </si>
  <si>
    <t>IL0010823388</t>
  </si>
  <si>
    <t>520035213</t>
  </si>
  <si>
    <t>Technology Hardware &amp; Equipment</t>
  </si>
  <si>
    <t>ORMAT TECHNOLOGIES INC*</t>
  </si>
  <si>
    <t>US6866881021</t>
  </si>
  <si>
    <t>PERRIGO CO</t>
  </si>
  <si>
    <t>IE00BGH1M568</t>
  </si>
  <si>
    <t>REDHILL BIOPHARMA LTD ADR</t>
  </si>
  <si>
    <t>US7574681034</t>
  </si>
  <si>
    <t>SAPIENS INTERNATIONAL CORP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</si>
  <si>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</si>
  <si>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</si>
  <si>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</si>
  <si>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</si>
  <si>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</si>
  <si>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</si>
  <si>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</si>
  <si>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</si>
  <si>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</si>
  <si>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</si>
  <si>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</si>
  <si>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</si>
  <si>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</si>
  <si>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</si>
  <si>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</si>
  <si>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</si>
  <si>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</si>
  <si>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</si>
  <si>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</si>
  <si>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</si>
  <si>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</si>
  <si>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</si>
  <si>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</si>
  <si>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</si>
  <si>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</si>
  <si>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ALLIANZ SE REG</t>
  </si>
  <si>
    <t>DE0008404005</t>
  </si>
  <si>
    <t>Insurance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</si>
  <si>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</si>
  <si>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</si>
  <si>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</si>
  <si>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</si>
  <si>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</si>
  <si>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</si>
  <si>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</si>
  <si>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</si>
  <si>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APPLE INC</t>
  </si>
  <si>
    <t>US0378331005</t>
  </si>
  <si>
    <t>APTIV PLC</t>
  </si>
  <si>
    <t>JE00B783TY65</t>
  </si>
  <si>
    <t>ASOS</t>
  </si>
  <si>
    <t>GB0030927254</t>
  </si>
  <si>
    <t>ASSICURAZIONI GENERALI</t>
  </si>
  <si>
    <t>IT0000062072</t>
  </si>
  <si>
    <t>AXA SA</t>
  </si>
  <si>
    <t>FR0000120628</t>
  </si>
  <si>
    <t>ל.ר.</t>
  </si>
  <si>
    <t>AXEL SPRINGER</t>
  </si>
  <si>
    <t>DE0005501357</t>
  </si>
  <si>
    <t>Media</t>
  </si>
  <si>
    <t>BANCO BRADESCO ADR</t>
  </si>
  <si>
    <t>US0594603039</t>
  </si>
  <si>
    <t>Banks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</si>
  <si>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</si>
  <si>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</si>
  <si>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</si>
  <si>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</si>
  <si>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</si>
  <si>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</si>
  <si>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</si>
  <si>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</si>
  <si>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</si>
  <si>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</si>
  <si>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</si>
  <si>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</si>
  <si>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</si>
  <si>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</si>
  <si>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</si>
  <si>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</si>
  <si>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</si>
  <si>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</si>
  <si>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</si>
  <si>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</si>
  <si>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</si>
  <si>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</si>
  <si>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</si>
  <si>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CHEVRON CORP</t>
  </si>
  <si>
    <t>US1667641005</t>
  </si>
  <si>
    <t>CHINA CONSTRUCTION BANK H</t>
  </si>
  <si>
    <t>CNE1000002H1</t>
  </si>
  <si>
    <t>HKSE</t>
  </si>
  <si>
    <t>CISCO SYSTEMS</t>
  </si>
  <si>
    <t>US17275R1023</t>
  </si>
  <si>
    <t>CITIGROUP INC</t>
  </si>
  <si>
    <t>US1729674242</t>
  </si>
  <si>
    <t>COMPAGNIE DE SAINT GOBAIN</t>
  </si>
  <si>
    <t>FR0000125007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</si>
  <si>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</si>
  <si>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</si>
  <si>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</si>
  <si>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</si>
  <si>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</si>
  <si>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</si>
  <si>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</si>
  <si>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Transportation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</si>
  <si>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</si>
  <si>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</si>
  <si>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</si>
  <si>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</si>
  <si>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</si>
  <si>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</si>
  <si>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</si>
  <si>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</si>
  <si>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</si>
  <si>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</si>
  <si>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</si>
  <si>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</si>
  <si>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</si>
  <si>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</si>
  <si>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</si>
  <si>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</si>
  <si>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</si>
  <si>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</si>
  <si>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ITAU UNIBANCO H SPON PRF ADR</t>
  </si>
  <si>
    <t>US4655621062</t>
  </si>
  <si>
    <t>JPMORGAN CHASE</t>
  </si>
  <si>
    <t>US46625H1005</t>
  </si>
  <si>
    <t>JUST EAT PLC</t>
  </si>
  <si>
    <t>GB00BKX5CN86</t>
  </si>
  <si>
    <t>K S AG REG</t>
  </si>
  <si>
    <t>DE000KSAG888</t>
  </si>
  <si>
    <t>KONINKLIJKE PHILIPS NV</t>
  </si>
  <si>
    <t>NL0000009538</t>
  </si>
  <si>
    <t>LLOYDS BANKING GROUP PLC</t>
  </si>
  <si>
    <t>GB0008706128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</si>
  <si>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</si>
  <si>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</si>
  <si>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</si>
  <si>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</si>
  <si>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</si>
  <si>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</si>
  <si>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</si>
  <si>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</si>
  <si>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</si>
  <si>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</si>
  <si>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</si>
  <si>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</si>
  <si>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</si>
  <si>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</si>
  <si>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NIKE INC CL B</t>
  </si>
  <si>
    <t>US6541061031</t>
  </si>
  <si>
    <t>NOKIA OYJ</t>
  </si>
  <si>
    <t>FI0009000681</t>
  </si>
  <si>
    <t>NUTRIEN LTD</t>
  </si>
  <si>
    <t>CA67077M1086</t>
  </si>
  <si>
    <t>ORACLE CORP</t>
  </si>
  <si>
    <t>US68389X1054</t>
  </si>
  <si>
    <t>PAYPAL HOLDINGS INC</t>
  </si>
  <si>
    <t>US70450Y1038</t>
  </si>
  <si>
    <t>PFIZER INC</t>
  </si>
  <si>
    <t>US7170811035</t>
  </si>
  <si>
    <t>PROLOGIS INC</t>
  </si>
  <si>
    <t>US74340W1036</t>
  </si>
  <si>
    <t>PUBLICIS GROUPE</t>
  </si>
  <si>
    <t>FR0000130577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</si>
  <si>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</si>
  <si>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</si>
  <si>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</si>
  <si>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</si>
  <si>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</si>
  <si>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</si>
  <si>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</si>
  <si>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</si>
  <si>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</si>
  <si>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</si>
  <si>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</si>
  <si>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</si>
  <si>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</si>
  <si>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</si>
  <si>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</si>
  <si>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</si>
  <si>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</si>
  <si>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</si>
  <si>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</si>
  <si>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</si>
  <si>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</si>
  <si>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</si>
  <si>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</si>
  <si>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</si>
  <si>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</si>
  <si>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</si>
  <si>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</si>
  <si>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</si>
  <si>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</si>
  <si>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</si>
  <si>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</si>
  <si>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</si>
  <si>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</si>
  <si>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</si>
  <si>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</si>
  <si>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</si>
  <si>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</si>
  <si>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</si>
  <si>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</si>
  <si>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</si>
  <si>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</si>
  <si>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</si>
  <si>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</si>
  <si>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ת"א 125 סד 1 40A</t>
  </si>
  <si>
    <t>1096593</t>
  </si>
  <si>
    <t>פסגות סל תל אביב בנקים סדרה 2</t>
  </si>
  <si>
    <t>1096437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</si>
  <si>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</si>
  <si>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</si>
  <si>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</si>
  <si>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</si>
  <si>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</si>
  <si>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</si>
  <si>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60</t>
  </si>
  <si>
    <t>1113257</t>
  </si>
  <si>
    <t>אג"ח</t>
  </si>
  <si>
    <t>הראל תל בונד 20</t>
  </si>
  <si>
    <t>1113240</t>
  </si>
  <si>
    <t>פסגות סל בונד שקלי</t>
  </si>
  <si>
    <t>1116326</t>
  </si>
  <si>
    <t>פסגות סל מקמ</t>
  </si>
  <si>
    <t>1112879</t>
  </si>
  <si>
    <t>פסגות תל בונד 60 סדרה 2</t>
  </si>
  <si>
    <t>1109479</t>
  </si>
  <si>
    <t>פסגות תל בונד 60 סדרה 3</t>
  </si>
  <si>
    <t>1134550</t>
  </si>
  <si>
    <t>פסגות תל בונד שקלי</t>
  </si>
  <si>
    <t>1116581</t>
  </si>
  <si>
    <t>קסם פח בונד שקלי</t>
  </si>
  <si>
    <t>1116334</t>
  </si>
  <si>
    <t>קסם תל בונד 60</t>
  </si>
  <si>
    <t>1109248</t>
  </si>
  <si>
    <t>תכלית תל בונד 60</t>
  </si>
  <si>
    <t>1109362</t>
  </si>
  <si>
    <t>תכלית תל בונד שקלי</t>
  </si>
  <si>
    <t>1116250</t>
  </si>
  <si>
    <t>AMUNDI ETF MSCI EM ASIA UCIT</t>
  </si>
  <si>
    <t>LU1681044563</t>
  </si>
  <si>
    <t>AMUNDI ETF MSCI EUROPE BANKS</t>
  </si>
  <si>
    <t>FR0010688176</t>
  </si>
  <si>
    <t>AMUNDI ETF MSCI EUROPE TELEC</t>
  </si>
  <si>
    <t>FR0010713735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</si>
  <si>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</si>
  <si>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</si>
  <si>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</si>
  <si>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</si>
  <si>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</si>
  <si>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</si>
  <si>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DBX FTSE EPRA DEV EUR DR</t>
  </si>
  <si>
    <t>LU0489337690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</si>
  <si>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</si>
  <si>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</si>
  <si>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</si>
  <si>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</si>
  <si>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</si>
  <si>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</si>
  <si>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</si>
  <si>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</si>
  <si>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</si>
  <si>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</si>
  <si>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</si>
  <si>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</si>
  <si>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</si>
  <si>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</si>
  <si>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</si>
  <si>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</si>
  <si>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</si>
  <si>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</si>
  <si>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</si>
  <si>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</si>
  <si>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</si>
  <si>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</si>
  <si>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</si>
  <si>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</si>
  <si>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</si>
  <si>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</si>
  <si>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</si>
  <si>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</si>
  <si>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</si>
  <si>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</si>
  <si>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</si>
  <si>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</si>
  <si>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</si>
  <si>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</si>
  <si>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</si>
  <si>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</si>
  <si>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100</t>
  </si>
  <si>
    <t>IE0005042456</t>
  </si>
  <si>
    <t>ISHARES FTSE CHINA 25 INDEX</t>
  </si>
  <si>
    <t>US4642871846</t>
  </si>
  <si>
    <t>ISHARES MSCI EMU SML C ACC</t>
  </si>
  <si>
    <t>IE00B3VWMM18</t>
  </si>
  <si>
    <t>ISHARES NASDAQ BIOTECH INDX</t>
  </si>
  <si>
    <t>US4642875565</t>
  </si>
  <si>
    <t>ISHARES S&amp;P LATIN AMERICA 40</t>
  </si>
  <si>
    <t>US4642873909</t>
  </si>
  <si>
    <t>ISHR EUR600 IND GDS&amp;SERV (DE)</t>
  </si>
  <si>
    <t>DE000A0H08J9</t>
  </si>
  <si>
    <t>LYXOR ETF STOXX OIL &amp; GAS</t>
  </si>
  <si>
    <t>FR0010344960</t>
  </si>
  <si>
    <t>LYXOR STOXX BASIC RSRCES</t>
  </si>
  <si>
    <t>FR0010345389</t>
  </si>
  <si>
    <t>LYXOR STOXX EUROPE 600 BKS UCITS</t>
  </si>
  <si>
    <t>FR0010345371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</si>
  <si>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</si>
  <si>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</si>
  <si>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</si>
  <si>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</si>
  <si>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</si>
  <si>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</si>
  <si>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</si>
  <si>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</si>
  <si>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</si>
  <si>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</si>
  <si>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</si>
  <si>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</si>
  <si>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</si>
  <si>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</si>
  <si>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</si>
  <si>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</si>
  <si>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</si>
  <si>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</si>
  <si>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UBS ETF MSCI EMU SMALL CAP</t>
  </si>
  <si>
    <t>LU0671493277</t>
  </si>
  <si>
    <t>VANGUARD AUST SHARES IDX ETF</t>
  </si>
  <si>
    <t>AU000000VAS1</t>
  </si>
  <si>
    <t>Vanguard info tech ETF</t>
  </si>
  <si>
    <t>US92204A7028</t>
  </si>
  <si>
    <t>VANGUARD REIT ETF</t>
  </si>
  <si>
    <t>US9229085538</t>
  </si>
  <si>
    <t>VANGUARD S&amp;P 500 ETF</t>
  </si>
  <si>
    <t>US9229083632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</si>
  <si>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</si>
  <si>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</si>
  <si>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</si>
  <si>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</si>
  <si>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</si>
  <si>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</si>
  <si>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</si>
  <si>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</si>
  <si>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</si>
  <si>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</si>
  <si>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</si>
  <si>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</si>
  <si>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</si>
  <si>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</si>
  <si>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</si>
  <si>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</si>
  <si>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</si>
  <si>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</si>
  <si>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</si>
  <si>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</si>
  <si>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</si>
  <si>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</si>
  <si>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</si>
  <si>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</si>
  <si>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</si>
  <si>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</si>
  <si>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</si>
  <si>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</si>
  <si>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</si>
  <si>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</si>
  <si>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</si>
  <si>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</si>
  <si>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B+</t>
  </si>
  <si>
    <t>Pioneer Funds US HY</t>
  </si>
  <si>
    <t>LU0132199406</t>
  </si>
  <si>
    <t>ABERDEEN GL LATIN AM EQ I2</t>
  </si>
  <si>
    <t>LU0396315128</t>
  </si>
  <si>
    <t>NR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</si>
  <si>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</si>
  <si>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</si>
  <si>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</si>
  <si>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</si>
  <si>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</si>
  <si>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</si>
  <si>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</si>
  <si>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</si>
  <si>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</si>
  <si>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</si>
  <si>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</si>
  <si>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</si>
  <si>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</si>
  <si>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</si>
  <si>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</si>
  <si>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</si>
  <si>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</si>
  <si>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</si>
  <si>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</si>
  <si>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</si>
  <si>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</si>
  <si>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</si>
  <si>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</si>
  <si>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</si>
  <si>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</si>
  <si>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</si>
  <si>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EMR MK ST IN USD IN</t>
  </si>
  <si>
    <t>IE0031787223</t>
  </si>
  <si>
    <t>כתבי אופציה בישראל</t>
  </si>
  <si>
    <t>ברנמילר אפ 1*</t>
  </si>
  <si>
    <t>1143494</t>
  </si>
  <si>
    <t>E MINI RUSS 2000 JUN18</t>
  </si>
  <si>
    <t>RTYM8</t>
  </si>
  <si>
    <t>EURO STOXX 50 JUN18</t>
  </si>
  <si>
    <t>VGM8</t>
  </si>
  <si>
    <t>FTSE 100 INDEX FUT JUN18</t>
  </si>
  <si>
    <t>Z M8</t>
  </si>
  <si>
    <t>S&amp;P500 EMINI FUT JUN18</t>
  </si>
  <si>
    <t>ESM8</t>
  </si>
  <si>
    <t>SPI 200 FUTURES JUN18</t>
  </si>
  <si>
    <t>XPM8</t>
  </si>
  <si>
    <t>TOPIX INDX FUTR JUN18</t>
  </si>
  <si>
    <t>TPM8</t>
  </si>
  <si>
    <t>ערד 8786_1/2027</t>
  </si>
  <si>
    <t>71116487</t>
  </si>
  <si>
    <t>ערד 8790 2027 4.8%</t>
  </si>
  <si>
    <t>ערד 8792</t>
  </si>
  <si>
    <t>8287928</t>
  </si>
  <si>
    <t>ערד 8805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</si>
  <si>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</si>
  <si>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</si>
  <si>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</si>
  <si>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</si>
  <si>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</si>
  <si>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</si>
  <si>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</si>
  <si>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</si>
  <si>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</si>
  <si>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</si>
  <si>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</si>
  <si>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</si>
  <si>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</si>
  <si>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</si>
  <si>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</si>
  <si>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</si>
  <si>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</si>
  <si>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</si>
  <si>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</si>
  <si>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</si>
  <si>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</si>
  <si>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</si>
  <si>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</si>
  <si>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</si>
  <si>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</si>
  <si>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</si>
  <si>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</si>
  <si>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</si>
  <si>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</si>
  <si>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</si>
  <si>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</si>
  <si>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</si>
  <si>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</si>
  <si>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</si>
  <si>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</si>
  <si>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</si>
  <si>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8853</t>
  </si>
  <si>
    <t>8853000</t>
  </si>
  <si>
    <t>ערד 8854</t>
  </si>
  <si>
    <t>8854000</t>
  </si>
  <si>
    <t>ערד 8855</t>
  </si>
  <si>
    <t>88550000</t>
  </si>
  <si>
    <t>ערד 8856</t>
  </si>
  <si>
    <t>88560000</t>
  </si>
  <si>
    <t>ערד 8857</t>
  </si>
  <si>
    <t>88570000</t>
  </si>
  <si>
    <t>ערד 8858</t>
  </si>
  <si>
    <t>88580000</t>
  </si>
  <si>
    <t>ערד 8859</t>
  </si>
  <si>
    <t>88590000</t>
  </si>
  <si>
    <t>ערד 8860</t>
  </si>
  <si>
    <t>88600000</t>
  </si>
  <si>
    <t>ערד סדרה 8776 2026 4.8%</t>
  </si>
  <si>
    <t>8287765</t>
  </si>
  <si>
    <t>ערד סדרה 8788 4.8% 2027</t>
  </si>
  <si>
    <t>71116727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</si>
  <si>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</si>
  <si>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</si>
  <si>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</si>
  <si>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</si>
  <si>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</si>
  <si>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</si>
  <si>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</si>
  <si>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</si>
  <si>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</si>
  <si>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</si>
  <si>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</si>
  <si>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</si>
  <si>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</si>
  <si>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</si>
  <si>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</si>
  <si>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</si>
  <si>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</si>
  <si>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</si>
  <si>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</si>
  <si>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</si>
  <si>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</si>
  <si>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</si>
  <si>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</si>
  <si>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אורמת אגח 2*</t>
  </si>
  <si>
    <t>1139161</t>
  </si>
  <si>
    <t>אורמת אגח 3*</t>
  </si>
  <si>
    <t>1139179</t>
  </si>
  <si>
    <t>240 West 35th Street  mkf*</t>
  </si>
  <si>
    <t>494382</t>
  </si>
  <si>
    <t>Eschborn Plaza*</t>
  </si>
  <si>
    <t>Rialto Elite Portfolio makefet*</t>
  </si>
  <si>
    <t>508308</t>
  </si>
  <si>
    <t>ROBIN*</t>
  </si>
  <si>
    <t>505145</t>
  </si>
  <si>
    <t>Sacramento 353*</t>
  </si>
  <si>
    <t>white oak 2*</t>
  </si>
  <si>
    <t>white oak 3 mkf*</t>
  </si>
  <si>
    <t>494381</t>
  </si>
  <si>
    <t>סה"כ קרנות השקעה</t>
  </si>
  <si>
    <t>סה"כ קרנות השקעה בישראל</t>
  </si>
  <si>
    <t>TENE GROWTH CAPITAL IV</t>
  </si>
  <si>
    <t>סה"כ קרנות השקעה בחו"ל</t>
  </si>
  <si>
    <t>Horsley Bridge XII Ventures</t>
  </si>
  <si>
    <t>MAGMA GROWTH EQUITY I</t>
  </si>
  <si>
    <t>Strategic Investors Fund VIII LP</t>
  </si>
  <si>
    <t>Waterton Residential P V XIII</t>
  </si>
  <si>
    <t xml:space="preserve"> ICG SDP III</t>
  </si>
  <si>
    <t>Apollo Natural Resources Partners II LP</t>
  </si>
  <si>
    <t>Ares PCS LP*</t>
  </si>
  <si>
    <t>Copenhagen Infrastructure III</t>
  </si>
  <si>
    <t>CRECH V</t>
  </si>
  <si>
    <t>Crescent MPVIIC LP</t>
  </si>
  <si>
    <t>harbourvest part' co inv fund IV</t>
  </si>
  <si>
    <t>HIG harbourvest Tranche B</t>
  </si>
  <si>
    <t>InfraRed Infrastructure Fund V</t>
  </si>
  <si>
    <t>Kartesia Credit Opportunities IV SCS</t>
  </si>
  <si>
    <t>Migdal HarbourVest Tranche B</t>
  </si>
  <si>
    <t>ORCC</t>
  </si>
  <si>
    <t>Permira CSIII LP</t>
  </si>
  <si>
    <t>Senior Loan Fund I A SLP</t>
  </si>
  <si>
    <t>Warburg Pincus China LP</t>
  </si>
  <si>
    <t>REDHILL WARRANT</t>
  </si>
  <si>
    <t>52290</t>
  </si>
  <si>
    <t>₪ / מט"ח</t>
  </si>
  <si>
    <t>+ILS/-USD 3.34 22-01-19 (10) --663</t>
  </si>
  <si>
    <t>10000918</t>
  </si>
  <si>
    <t>+ILS/-USD 3.3492 24-01-19 (10) --668</t>
  </si>
  <si>
    <t>10000920</t>
  </si>
  <si>
    <t>+ILS/-USD 3.3566 17-01-19 (10) --669</t>
  </si>
  <si>
    <t>10000926</t>
  </si>
  <si>
    <t>+ILS/-USD 3.4168 05-06-18 (10) --152</t>
  </si>
  <si>
    <t>10001013</t>
  </si>
  <si>
    <t>+ILS/-USD 3.4221 19-06-18 (10) --234</t>
  </si>
  <si>
    <t>10000947</t>
  </si>
  <si>
    <t>+ILS/-USD 3.449 01-08-18 (10) --280</t>
  </si>
  <si>
    <t>10001017</t>
  </si>
  <si>
    <t>+ILS/-USD 3.4572 19-07-18 (10) --298</t>
  </si>
  <si>
    <t>10000952</t>
  </si>
  <si>
    <t>+ILS/-USD 3.4584 20-08-18 (10) -316</t>
  </si>
  <si>
    <t>10001021</t>
  </si>
  <si>
    <t>+ILS/-USD 3.4681 05-07-18 (10) --239.5</t>
  </si>
  <si>
    <t>10000987</t>
  </si>
  <si>
    <t>+ILS/-USD 3.4722 23-05-18 (10) --123</t>
  </si>
  <si>
    <t>10001026</t>
  </si>
  <si>
    <t>+ILS/-USD 3.5015 07-05-18 (10) -145</t>
  </si>
  <si>
    <t>10000964</t>
  </si>
  <si>
    <t>+ILS/-USD 3.512 02-05-18 (10) --136</t>
  </si>
  <si>
    <t>10000968</t>
  </si>
  <si>
    <t>+USD/-ILS 3.441 19-06-18 (10) --180</t>
  </si>
  <si>
    <t>10001001</t>
  </si>
  <si>
    <t>+USD/-ILS 3.4687 19-07-18 (10) --273</t>
  </si>
  <si>
    <t>10000980</t>
  </si>
  <si>
    <t>+EUR/-USD 1.2003 17-04-18 (10) +99.1</t>
  </si>
  <si>
    <t>10000887</t>
  </si>
  <si>
    <t>+USD/-CAD 1.2289 13-06-18 (10) --18</t>
  </si>
  <si>
    <t>10000944</t>
  </si>
  <si>
    <t>+USD/-CAD 1.2444 01-05-18 (10) --13</t>
  </si>
  <si>
    <t>10000910</t>
  </si>
  <si>
    <t>+USD/-CAD 1.2526 01-05-18 (10) --16.4</t>
  </si>
  <si>
    <t>10000896</t>
  </si>
  <si>
    <t>+USD/-EUR 1.1894 17-04-18 (10) +100.6</t>
  </si>
  <si>
    <t>10000869</t>
  </si>
  <si>
    <t>+USD/-EUR 1.1947 10-04-18 (10) +96.5</t>
  </si>
  <si>
    <t>10000861</t>
  </si>
  <si>
    <t>+USD/-EUR 1.1983 17-04-18 (10) +95</t>
  </si>
  <si>
    <t>10000884</t>
  </si>
  <si>
    <t>+USD/-EUR 1.2097 10-04-18 (10) +67</t>
  </si>
  <si>
    <t>10000915</t>
  </si>
  <si>
    <t>+USD/-EUR 1.2154 10-04-18 (10) +71.9</t>
  </si>
  <si>
    <t>10000903</t>
  </si>
  <si>
    <t>+USD/-EUR 1.2354 10-04-18 (10) +38.5</t>
  </si>
  <si>
    <t>10000989</t>
  </si>
  <si>
    <t>+USD/-EUR 1.2355 17-04-18 (10) +70</t>
  </si>
  <si>
    <t>10000916</t>
  </si>
  <si>
    <t>+USD/-EUR 1.2407 10-04-18 (10) +59.9</t>
  </si>
  <si>
    <t>10000931</t>
  </si>
  <si>
    <t>+USD/-EUR 1.2415 10-04-18 (10) +33.1</t>
  </si>
  <si>
    <t>10001006</t>
  </si>
  <si>
    <t>+USD/-EUR 1.2457 10-04-18 (10) +56</t>
  </si>
  <si>
    <t>10000934</t>
  </si>
  <si>
    <t>+USD/-EUR 1.2457 25-06-18 (10) +114.4</t>
  </si>
  <si>
    <t>10000958</t>
  </si>
  <si>
    <t>+USD/-EUR 1.2459 26-07-18 (10) +129.2</t>
  </si>
  <si>
    <t>10001009</t>
  </si>
  <si>
    <t>+USD/-EUR 1.2497 26-07-18 (10) +132</t>
  </si>
  <si>
    <t>10001015</t>
  </si>
  <si>
    <t>+USD/-EUR 1.2507 10-04-18 (10) +57</t>
  </si>
  <si>
    <t>10000936</t>
  </si>
  <si>
    <t>+USD/-EUR 1.2513 10-04-18 (10) +55</t>
  </si>
  <si>
    <t>10000937</t>
  </si>
  <si>
    <t>+USD/-EUR 1.2571 25-06-18 (10) +121</t>
  </si>
  <si>
    <t>10000941</t>
  </si>
  <si>
    <t>+USD/-GBP 1.3936 27-06-18 (10) +76</t>
  </si>
  <si>
    <t>10000960</t>
  </si>
  <si>
    <t>+USD/-JPY 105.204 09-07-18 (10) --91.6</t>
  </si>
  <si>
    <t>10001004</t>
  </si>
  <si>
    <t>+USD/-JPY 105.55 16-04-18 (10) --30</t>
  </si>
  <si>
    <t>10001000</t>
  </si>
  <si>
    <t>+USD/-JPY 106.296 09-07-18 (10) --99.4</t>
  </si>
  <si>
    <t>10000982</t>
  </si>
  <si>
    <t>+USD/-JPY 106.828 16-04-18 (10) --27.2</t>
  </si>
  <si>
    <t>10001011</t>
  </si>
  <si>
    <t>+USD/-JPY 107.17 16-04-18 (10) --36</t>
  </si>
  <si>
    <t>10000979</t>
  </si>
  <si>
    <t>+USD/-JPY 112.358 16-04-18 (10) --58.2</t>
  </si>
  <si>
    <t>10000909</t>
  </si>
  <si>
    <t>+USD/-SEK 8.1166 15-05-18 (10) --664</t>
  </si>
  <si>
    <t>10000899</t>
  </si>
  <si>
    <t>+USD/-SEK 8.1533 15-05-18 (10) --647</t>
  </si>
  <si>
    <t>10000907</t>
  </si>
  <si>
    <t>496761</t>
  </si>
  <si>
    <t/>
  </si>
  <si>
    <t>דולר ניו-זילנד</t>
  </si>
  <si>
    <t>כתר נורבגי</t>
  </si>
  <si>
    <t>רובל רוסי</t>
  </si>
  <si>
    <t>בנק לאומי לישראל בע"מ</t>
  </si>
  <si>
    <t>30010000</t>
  </si>
  <si>
    <t>32010000</t>
  </si>
  <si>
    <t>30310000</t>
  </si>
  <si>
    <t>32610000</t>
  </si>
  <si>
    <t>30710000</t>
  </si>
  <si>
    <t>30210000</t>
  </si>
  <si>
    <t>31010000</t>
  </si>
  <si>
    <t>30810000</t>
  </si>
  <si>
    <t>31110000</t>
  </si>
  <si>
    <t>31210000</t>
  </si>
  <si>
    <t>31710000</t>
  </si>
  <si>
    <t>דירוג פנימי</t>
  </si>
  <si>
    <t>לא</t>
  </si>
  <si>
    <t>507852</t>
  </si>
  <si>
    <t>455531</t>
  </si>
  <si>
    <t>AA</t>
  </si>
  <si>
    <t>כן</t>
  </si>
  <si>
    <t>90136004</t>
  </si>
  <si>
    <t>A+</t>
  </si>
  <si>
    <t>482154</t>
  </si>
  <si>
    <t>482153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</si>
  <si>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</si>
  <si>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</si>
  <si>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</si>
  <si>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</si>
  <si>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</si>
  <si>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</si>
  <si>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</si>
  <si>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</si>
  <si>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</si>
  <si>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</si>
  <si>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458870</t>
  </si>
  <si>
    <t>458869</t>
  </si>
  <si>
    <t>508506</t>
  </si>
  <si>
    <t>91102700</t>
  </si>
  <si>
    <t>A</t>
  </si>
  <si>
    <t>91040001</t>
  </si>
  <si>
    <t>91050011</t>
  </si>
  <si>
    <t>91050012</t>
  </si>
  <si>
    <t>91050013</t>
  </si>
  <si>
    <t>90840002</t>
  </si>
  <si>
    <t>90840004</t>
  </si>
  <si>
    <t>90320001</t>
  </si>
  <si>
    <t>90310001</t>
  </si>
  <si>
    <t>485289</t>
  </si>
  <si>
    <t>90840000</t>
  </si>
  <si>
    <t>לאומי 0.33 7.12.17</t>
  </si>
  <si>
    <t>491455</t>
  </si>
  <si>
    <t>לאומי 082018</t>
  </si>
  <si>
    <t>475052</t>
  </si>
  <si>
    <t>לאומי 09082018</t>
  </si>
  <si>
    <t>482571</t>
  </si>
  <si>
    <t>לאומי 0918</t>
  </si>
  <si>
    <t>478076</t>
  </si>
  <si>
    <t>לאומי 11.2.18</t>
  </si>
  <si>
    <t>501506</t>
  </si>
  <si>
    <t>לאומי 3.1.18</t>
  </si>
  <si>
    <t>494680</t>
  </si>
  <si>
    <t>לאומי 5.3.18</t>
  </si>
  <si>
    <t>505055</t>
  </si>
  <si>
    <t>פקדון לאומי 2/11/17 0.34%</t>
  </si>
  <si>
    <t>486978</t>
  </si>
  <si>
    <t>פקדון לאומי 4/11/18</t>
  </si>
  <si>
    <t>485398</t>
  </si>
  <si>
    <t>נדלן מקרקעין להשכרה - סטריט מול רמת ישי</t>
  </si>
  <si>
    <t>קניון</t>
  </si>
  <si>
    <t>האקליפטוס 3, פינת רח' הצפצפה, א.ת. רמת ישי</t>
  </si>
  <si>
    <t>סה"כ יתרות התחייבות להשקעה</t>
  </si>
  <si>
    <t>apollo natural pesources partners II</t>
  </si>
  <si>
    <t>Bluebay SLFI</t>
  </si>
  <si>
    <t>Migdal-HarbourVest 2016 Fund L.P. (Tranche B)</t>
  </si>
  <si>
    <t>Warburg Pincus China I</t>
  </si>
  <si>
    <t>SVB</t>
  </si>
  <si>
    <t>Crescent mezzanine VII</t>
  </si>
  <si>
    <t>Permira</t>
  </si>
  <si>
    <t>ARES private credit solutions</t>
  </si>
  <si>
    <t>harbourvest part' co inv fund IV (Tranche B)</t>
  </si>
  <si>
    <t>waterton</t>
  </si>
  <si>
    <t>Apollo Fund IX</t>
  </si>
  <si>
    <t>ICG SDP III</t>
  </si>
  <si>
    <t>OWEL ROCK</t>
  </si>
  <si>
    <t>LS POWER FUND IV</t>
  </si>
  <si>
    <t>Patria VI</t>
  </si>
  <si>
    <t>סה"כ בחו"ל</t>
  </si>
  <si>
    <t>פורוורד ריבית</t>
  </si>
  <si>
    <t>מובטחות משכנתא- גורם 01</t>
  </si>
  <si>
    <t>בבטחונות אחרים - גורם 114</t>
  </si>
  <si>
    <t>בבטחונות אחרים - גורם 94</t>
  </si>
  <si>
    <t>בבטחונות אחרים - גורם 40</t>
  </si>
  <si>
    <t>בבטחונות אחרים - גורם 103</t>
  </si>
  <si>
    <t>בבטחונות אחרים - גורם 96</t>
  </si>
  <si>
    <t>בבטחונות אחרים - גורם 41</t>
  </si>
  <si>
    <t>בבטחונות אחרים - גורם 115</t>
  </si>
  <si>
    <t>סה"כ הלוואות בחו"ל</t>
  </si>
  <si>
    <t>בבטחונות אחרים - גורם 38</t>
  </si>
  <si>
    <t>בבטחונות אחרים - גורם 98*</t>
  </si>
  <si>
    <t>בבטחונות אחרים-גורם 105</t>
  </si>
  <si>
    <t>בבטחונות אחרים - גורם 104</t>
  </si>
  <si>
    <t>בבטחונות אחרים - גורם 105</t>
  </si>
  <si>
    <t>גורם 111</t>
  </si>
  <si>
    <t>גורם 105</t>
  </si>
  <si>
    <t>גורם 38</t>
  </si>
  <si>
    <t>גורם 98</t>
  </si>
  <si>
    <t>גורם 113</t>
  </si>
  <si>
    <t>גורם 104</t>
  </si>
  <si>
    <t>סה"כ השקעות אחרות</t>
  </si>
  <si>
    <t>יתרות מזומנים לקבל /לשלם</t>
  </si>
  <si>
    <t>חייבים שונים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</si>
</sst>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0.000"/>
    <numFmt numFmtId="171" formatCode="_-* #,##0.00\ _D_M_-;\-* #,##0.00\ _D_M_-;_-* &quot;-&quot;??\ _D_M_-;_-@_-"/>
    <numFmt numFmtId="172" formatCode="_-&quot;€&quot;\ * #,##0.00_-;\-&quot;€&quot;\ * #,##0.00_-;_-&quot;€&quot;\ * &quot;-&quot;??_-;_-@_-"/>
  </numFmts>
  <fonts count="10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theme="1"/>
      <name val="Times New Roman"/>
      <family val="2"/>
      <charset val="177"/>
      <scheme val="major"/>
    </font>
    <font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0"/>
      <color indexed="9"/>
      <name val="Arial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i/>
      <sz val="10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theme="1"/>
      <name val="David"/>
      <family val="2"/>
      <charset val="177"/>
    </font>
  </fonts>
  <fills count="8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42"/>
      </patternFill>
    </fill>
  </fills>
  <borders count="5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1224">
    <xf numFmtId="0" fontId="0" fillId="0" borderId="0"/>
    <xf numFmtId="164" fontId="2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8" fillId="0" borderId="0"/>
    <xf numFmtId="0" fontId="26" fillId="0" borderId="0"/>
    <xf numFmtId="0" fontId="3" fillId="0" borderId="0"/>
    <xf numFmtId="9" fontId="26" fillId="0" borderId="0" applyFont="0" applyFill="0" applyBorder="0" applyAlignment="0" applyProtection="0"/>
    <xf numFmtId="166" fontId="14" fillId="0" borderId="0" applyFill="0" applyBorder="0" applyProtection="0">
      <alignment horizontal="right"/>
    </xf>
    <xf numFmtId="166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4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" fillId="0" borderId="0"/>
    <xf numFmtId="0" fontId="3" fillId="0" borderId="0"/>
    <xf numFmtId="0" fontId="34" fillId="0" borderId="0" applyNumberFormat="0" applyFill="0" applyBorder="0" applyAlignment="0" applyProtection="0"/>
    <xf numFmtId="0" fontId="35" fillId="0" borderId="34" applyNumberFormat="0" applyFill="0" applyAlignment="0" applyProtection="0"/>
    <xf numFmtId="0" fontId="36" fillId="0" borderId="35" applyNumberFormat="0" applyFill="0" applyAlignment="0" applyProtection="0"/>
    <xf numFmtId="0" fontId="37" fillId="0" borderId="36" applyNumberFormat="0" applyFill="0" applyAlignment="0" applyProtection="0"/>
    <xf numFmtId="0" fontId="37" fillId="0" borderId="0" applyNumberFormat="0" applyFill="0" applyBorder="0" applyAlignment="0" applyProtection="0"/>
    <xf numFmtId="0" fontId="38" fillId="8" borderId="0" applyNumberFormat="0" applyBorder="0" applyAlignment="0" applyProtection="0"/>
    <xf numFmtId="0" fontId="39" fillId="9" borderId="0" applyNumberFormat="0" applyBorder="0" applyAlignment="0" applyProtection="0"/>
    <xf numFmtId="0" fontId="40" fillId="10" borderId="0" applyNumberFormat="0" applyBorder="0" applyAlignment="0" applyProtection="0"/>
    <xf numFmtId="0" fontId="41" fillId="11" borderId="37" applyNumberFormat="0" applyAlignment="0" applyProtection="0"/>
    <xf numFmtId="0" fontId="42" fillId="12" borderId="38" applyNumberFormat="0" applyAlignment="0" applyProtection="0"/>
    <xf numFmtId="0" fontId="43" fillId="12" borderId="37" applyNumberFormat="0" applyAlignment="0" applyProtection="0"/>
    <xf numFmtId="0" fontId="44" fillId="0" borderId="39" applyNumberFormat="0" applyFill="0" applyAlignment="0" applyProtection="0"/>
    <xf numFmtId="0" fontId="45" fillId="13" borderId="40" applyNumberFormat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42" applyNumberFormat="0" applyFill="0" applyAlignment="0" applyProtection="0"/>
    <xf numFmtId="0" fontId="49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49" fillId="38" borderId="0" applyNumberFormat="0" applyBorder="0" applyAlignment="0" applyProtection="0"/>
    <xf numFmtId="0" fontId="2" fillId="0" borderId="0"/>
    <xf numFmtId="0" fontId="33" fillId="0" borderId="0"/>
    <xf numFmtId="164" fontId="2" fillId="0" borderId="0" applyFont="0" applyFill="0" applyBorder="0" applyAlignment="0" applyProtection="0"/>
    <xf numFmtId="0" fontId="77" fillId="63" borderId="0" applyNumberFormat="0" applyBorder="0" applyAlignment="0" applyProtection="0"/>
    <xf numFmtId="0" fontId="77" fillId="58" borderId="0" applyNumberFormat="0" applyBorder="0" applyAlignment="0" applyProtection="0"/>
    <xf numFmtId="0" fontId="2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77" fillId="53" borderId="0" applyNumberFormat="0" applyBorder="0" applyAlignment="0" applyProtection="0"/>
    <xf numFmtId="164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0" fontId="51" fillId="39" borderId="0" applyNumberFormat="0" applyBorder="0" applyAlignment="0" applyProtection="0"/>
    <xf numFmtId="0" fontId="51" fillId="40" borderId="0" applyNumberFormat="0" applyBorder="0" applyAlignment="0" applyProtection="0"/>
    <xf numFmtId="0" fontId="51" fillId="41" borderId="0" applyNumberFormat="0" applyBorder="0" applyAlignment="0" applyProtection="0"/>
    <xf numFmtId="0" fontId="51" fillId="42" borderId="0" applyNumberFormat="0" applyBorder="0" applyAlignment="0" applyProtection="0"/>
    <xf numFmtId="0" fontId="51" fillId="43" borderId="0" applyNumberFormat="0" applyBorder="0" applyAlignment="0" applyProtection="0"/>
    <xf numFmtId="0" fontId="51" fillId="44" borderId="0" applyNumberFormat="0" applyBorder="0" applyAlignment="0" applyProtection="0"/>
    <xf numFmtId="0" fontId="51" fillId="45" borderId="0" applyNumberFormat="0" applyBorder="0" applyAlignment="0" applyProtection="0"/>
    <xf numFmtId="0" fontId="51" fillId="46" borderId="0" applyNumberFormat="0" applyBorder="0" applyAlignment="0" applyProtection="0"/>
    <xf numFmtId="0" fontId="51" fillId="47" borderId="0" applyNumberFormat="0" applyBorder="0" applyAlignment="0" applyProtection="0"/>
    <xf numFmtId="0" fontId="51" fillId="42" borderId="0" applyNumberFormat="0" applyBorder="0" applyAlignment="0" applyProtection="0"/>
    <xf numFmtId="0" fontId="51" fillId="45" borderId="0" applyNumberFormat="0" applyBorder="0" applyAlignment="0" applyProtection="0"/>
    <xf numFmtId="0" fontId="51" fillId="48" borderId="0" applyNumberFormat="0" applyBorder="0" applyAlignment="0" applyProtection="0"/>
    <xf numFmtId="0" fontId="52" fillId="49" borderId="0" applyNumberFormat="0" applyBorder="0" applyAlignment="0" applyProtection="0"/>
    <xf numFmtId="0" fontId="52" fillId="46" borderId="0" applyNumberFormat="0" applyBorder="0" applyAlignment="0" applyProtection="0"/>
    <xf numFmtId="0" fontId="52" fillId="47" borderId="0" applyNumberFormat="0" applyBorder="0" applyAlignment="0" applyProtection="0"/>
    <xf numFmtId="0" fontId="52" fillId="50" borderId="0" applyNumberFormat="0" applyBorder="0" applyAlignment="0" applyProtection="0"/>
    <xf numFmtId="0" fontId="52" fillId="51" borderId="0" applyNumberFormat="0" applyBorder="0" applyAlignment="0" applyProtection="0"/>
    <xf numFmtId="0" fontId="52" fillId="52" borderId="0" applyNumberFormat="0" applyBorder="0" applyAlignment="0" applyProtection="0"/>
    <xf numFmtId="0" fontId="52" fillId="53" borderId="0" applyNumberFormat="0" applyBorder="0" applyAlignment="0" applyProtection="0"/>
    <xf numFmtId="0" fontId="51" fillId="54" borderId="0" applyNumberFormat="0" applyBorder="0" applyAlignment="0" applyProtection="0"/>
    <xf numFmtId="0" fontId="51" fillId="55" borderId="0" applyNumberFormat="0" applyBorder="0" applyAlignment="0" applyProtection="0"/>
    <xf numFmtId="0" fontId="52" fillId="56" borderId="0" applyNumberFormat="0" applyBorder="0" applyAlignment="0" applyProtection="0"/>
    <xf numFmtId="0" fontId="52" fillId="57" borderId="0" applyNumberFormat="0" applyBorder="0" applyAlignment="0" applyProtection="0"/>
    <xf numFmtId="0" fontId="52" fillId="58" borderId="0" applyNumberFormat="0" applyBorder="0" applyAlignment="0" applyProtection="0"/>
    <xf numFmtId="0" fontId="51" fillId="59" borderId="0" applyNumberFormat="0" applyBorder="0" applyAlignment="0" applyProtection="0"/>
    <xf numFmtId="0" fontId="51" fillId="60" borderId="0" applyNumberFormat="0" applyBorder="0" applyAlignment="0" applyProtection="0"/>
    <xf numFmtId="0" fontId="52" fillId="61" borderId="0" applyNumberFormat="0" applyBorder="0" applyAlignment="0" applyProtection="0"/>
    <xf numFmtId="0" fontId="52" fillId="62" borderId="0" applyNumberFormat="0" applyBorder="0" applyAlignment="0" applyProtection="0"/>
    <xf numFmtId="0" fontId="52" fillId="63" borderId="0" applyNumberFormat="0" applyBorder="0" applyAlignment="0" applyProtection="0"/>
    <xf numFmtId="0" fontId="51" fillId="64" borderId="0" applyNumberFormat="0" applyBorder="0" applyAlignment="0" applyProtection="0"/>
    <xf numFmtId="0" fontId="51" fillId="65" borderId="0" applyNumberFormat="0" applyBorder="0" applyAlignment="0" applyProtection="0"/>
    <xf numFmtId="0" fontId="52" fillId="66" borderId="0" applyNumberFormat="0" applyBorder="0" applyAlignment="0" applyProtection="0"/>
    <xf numFmtId="0" fontId="52" fillId="61" borderId="0" applyNumberFormat="0" applyBorder="0" applyAlignment="0" applyProtection="0"/>
    <xf numFmtId="0" fontId="52" fillId="50" borderId="0" applyNumberFormat="0" applyBorder="0" applyAlignment="0" applyProtection="0"/>
    <xf numFmtId="0" fontId="51" fillId="65" borderId="0" applyNumberFormat="0" applyBorder="0" applyAlignment="0" applyProtection="0"/>
    <xf numFmtId="0" fontId="51" fillId="66" borderId="0" applyNumberFormat="0" applyBorder="0" applyAlignment="0" applyProtection="0"/>
    <xf numFmtId="0" fontId="52" fillId="66" borderId="0" applyNumberFormat="0" applyBorder="0" applyAlignment="0" applyProtection="0"/>
    <xf numFmtId="0" fontId="52" fillId="67" borderId="0" applyNumberFormat="0" applyBorder="0" applyAlignment="0" applyProtection="0"/>
    <xf numFmtId="0" fontId="52" fillId="51" borderId="0" applyNumberFormat="0" applyBorder="0" applyAlignment="0" applyProtection="0"/>
    <xf numFmtId="0" fontId="51" fillId="54" borderId="0" applyNumberFormat="0" applyBorder="0" applyAlignment="0" applyProtection="0"/>
    <xf numFmtId="0" fontId="51" fillId="55" borderId="0" applyNumberFormat="0" applyBorder="0" applyAlignment="0" applyProtection="0"/>
    <xf numFmtId="0" fontId="52" fillId="55" borderId="0" applyNumberFormat="0" applyBorder="0" applyAlignment="0" applyProtection="0"/>
    <xf numFmtId="0" fontId="52" fillId="68" borderId="0" applyNumberFormat="0" applyBorder="0" applyAlignment="0" applyProtection="0"/>
    <xf numFmtId="0" fontId="52" fillId="69" borderId="0" applyNumberFormat="0" applyBorder="0" applyAlignment="0" applyProtection="0"/>
    <xf numFmtId="0" fontId="51" fillId="70" borderId="0" applyNumberFormat="0" applyBorder="0" applyAlignment="0" applyProtection="0"/>
    <xf numFmtId="0" fontId="51" fillId="60" borderId="0" applyNumberFormat="0" applyBorder="0" applyAlignment="0" applyProtection="0"/>
    <xf numFmtId="0" fontId="52" fillId="71" borderId="0" applyNumberFormat="0" applyBorder="0" applyAlignment="0" applyProtection="0"/>
    <xf numFmtId="0" fontId="52" fillId="72" borderId="0" applyNumberFormat="0" applyBorder="0" applyAlignment="0" applyProtection="0"/>
    <xf numFmtId="0" fontId="53" fillId="40" borderId="0" applyNumberFormat="0" applyBorder="0" applyAlignment="0" applyProtection="0"/>
    <xf numFmtId="0" fontId="54" fillId="73" borderId="43" applyNumberFormat="0" applyAlignment="0" applyProtection="0"/>
    <xf numFmtId="0" fontId="55" fillId="74" borderId="44" applyNumberFormat="0" applyAlignment="0" applyProtection="0"/>
    <xf numFmtId="164" fontId="3" fillId="0" borderId="0" applyFont="0" applyFill="0" applyBorder="0" applyAlignment="0" applyProtection="0"/>
    <xf numFmtId="0" fontId="56" fillId="75" borderId="0" applyNumberFormat="0" applyBorder="0" applyAlignment="0" applyProtection="0"/>
    <xf numFmtId="0" fontId="56" fillId="76" borderId="0" applyNumberFormat="0" applyBorder="0" applyAlignment="0" applyProtection="0"/>
    <xf numFmtId="0" fontId="56" fillId="77" borderId="0" applyNumberFormat="0" applyBorder="0" applyAlignment="0" applyProtection="0"/>
    <xf numFmtId="0" fontId="57" fillId="0" borderId="0" applyNumberFormat="0" applyFill="0" applyBorder="0" applyAlignment="0" applyProtection="0"/>
    <xf numFmtId="0" fontId="58" fillId="41" borderId="0" applyNumberFormat="0" applyBorder="0" applyAlignment="0" applyProtection="0"/>
    <xf numFmtId="0" fontId="59" fillId="0" borderId="45" applyNumberFormat="0" applyFill="0" applyAlignment="0" applyProtection="0"/>
    <xf numFmtId="0" fontId="60" fillId="0" borderId="46" applyNumberFormat="0" applyFill="0" applyAlignment="0" applyProtection="0"/>
    <xf numFmtId="0" fontId="61" fillId="0" borderId="47" applyNumberFormat="0" applyFill="0" applyAlignment="0" applyProtection="0"/>
    <xf numFmtId="0" fontId="61" fillId="0" borderId="0" applyNumberFormat="0" applyFill="0" applyBorder="0" applyAlignment="0" applyProtection="0"/>
    <xf numFmtId="0" fontId="62" fillId="44" borderId="43" applyNumberFormat="0" applyAlignment="0" applyProtection="0"/>
    <xf numFmtId="0" fontId="63" fillId="0" borderId="48" applyNumberFormat="0" applyFill="0" applyAlignment="0" applyProtection="0"/>
    <xf numFmtId="0" fontId="64" fillId="7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9" borderId="49" applyNumberFormat="0" applyFont="0" applyAlignment="0" applyProtection="0"/>
    <xf numFmtId="0" fontId="65" fillId="73" borderId="50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66" fillId="78" borderId="51" applyNumberFormat="0" applyProtection="0">
      <alignment vertical="center"/>
    </xf>
    <xf numFmtId="4" fontId="67" fillId="78" borderId="51" applyNumberFormat="0" applyProtection="0">
      <alignment vertical="center"/>
    </xf>
    <xf numFmtId="4" fontId="66" fillId="78" borderId="51" applyNumberFormat="0" applyProtection="0">
      <alignment horizontal="left" vertical="center" indent="1"/>
    </xf>
    <xf numFmtId="0" fontId="66" fillId="78" borderId="51" applyNumberFormat="0" applyProtection="0">
      <alignment horizontal="left" vertical="top" indent="1"/>
    </xf>
    <xf numFmtId="4" fontId="66" fillId="80" borderId="0" applyNumberFormat="0" applyProtection="0">
      <alignment horizontal="left" vertical="center" indent="1"/>
    </xf>
    <xf numFmtId="4" fontId="50" fillId="40" borderId="51" applyNumberFormat="0" applyProtection="0">
      <alignment horizontal="right" vertical="center"/>
    </xf>
    <xf numFmtId="4" fontId="50" fillId="46" borderId="51" applyNumberFormat="0" applyProtection="0">
      <alignment horizontal="right" vertical="center"/>
    </xf>
    <xf numFmtId="4" fontId="50" fillId="58" borderId="51" applyNumberFormat="0" applyProtection="0">
      <alignment horizontal="right" vertical="center"/>
    </xf>
    <xf numFmtId="4" fontId="50" fillId="48" borderId="51" applyNumberFormat="0" applyProtection="0">
      <alignment horizontal="right" vertical="center"/>
    </xf>
    <xf numFmtId="4" fontId="50" fillId="52" borderId="51" applyNumberFormat="0" applyProtection="0">
      <alignment horizontal="right" vertical="center"/>
    </xf>
    <xf numFmtId="4" fontId="50" fillId="69" borderId="51" applyNumberFormat="0" applyProtection="0">
      <alignment horizontal="right" vertical="center"/>
    </xf>
    <xf numFmtId="4" fontId="50" fillId="63" borderId="51" applyNumberFormat="0" applyProtection="0">
      <alignment horizontal="right" vertical="center"/>
    </xf>
    <xf numFmtId="4" fontId="50" fillId="81" borderId="51" applyNumberFormat="0" applyProtection="0">
      <alignment horizontal="right" vertical="center"/>
    </xf>
    <xf numFmtId="4" fontId="50" fillId="47" borderId="51" applyNumberFormat="0" applyProtection="0">
      <alignment horizontal="right" vertical="center"/>
    </xf>
    <xf numFmtId="4" fontId="66" fillId="82" borderId="52" applyNumberFormat="0" applyProtection="0">
      <alignment horizontal="left" vertical="center" indent="1"/>
    </xf>
    <xf numFmtId="4" fontId="50" fillId="83" borderId="0" applyNumberFormat="0" applyProtection="0">
      <alignment horizontal="left" vertical="center" indent="1"/>
    </xf>
    <xf numFmtId="4" fontId="68" fillId="84" borderId="0" applyNumberFormat="0" applyProtection="0">
      <alignment horizontal="left" vertical="center" indent="1"/>
    </xf>
    <xf numFmtId="4" fontId="50" fillId="80" borderId="51" applyNumberFormat="0" applyProtection="0">
      <alignment horizontal="right" vertical="center"/>
    </xf>
    <xf numFmtId="4" fontId="50" fillId="83" borderId="0" applyNumberFormat="0" applyProtection="0">
      <alignment horizontal="left" vertical="center" indent="1"/>
    </xf>
    <xf numFmtId="4" fontId="50" fillId="80" borderId="0" applyNumberFormat="0" applyProtection="0">
      <alignment horizontal="left" vertical="center" indent="1"/>
    </xf>
    <xf numFmtId="0" fontId="3" fillId="84" borderId="51" applyNumberFormat="0" applyProtection="0">
      <alignment horizontal="left" vertical="center" indent="1"/>
    </xf>
    <xf numFmtId="0" fontId="3" fillId="84" borderId="51" applyNumberFormat="0" applyProtection="0">
      <alignment horizontal="left" vertical="top" indent="1"/>
    </xf>
    <xf numFmtId="0" fontId="3" fillId="80" borderId="51" applyNumberFormat="0" applyProtection="0">
      <alignment horizontal="left" vertical="center" indent="1"/>
    </xf>
    <xf numFmtId="0" fontId="3" fillId="80" borderId="51" applyNumberFormat="0" applyProtection="0">
      <alignment horizontal="left" vertical="top" indent="1"/>
    </xf>
    <xf numFmtId="0" fontId="3" fillId="45" borderId="51" applyNumberFormat="0" applyProtection="0">
      <alignment horizontal="left" vertical="center" indent="1"/>
    </xf>
    <xf numFmtId="0" fontId="3" fillId="45" borderId="51" applyNumberFormat="0" applyProtection="0">
      <alignment horizontal="left" vertical="top" indent="1"/>
    </xf>
    <xf numFmtId="0" fontId="3" fillId="83" borderId="51" applyNumberFormat="0" applyProtection="0">
      <alignment horizontal="left" vertical="center" indent="1"/>
    </xf>
    <xf numFmtId="0" fontId="3" fillId="83" borderId="51" applyNumberFormat="0" applyProtection="0">
      <alignment horizontal="left" vertical="top" indent="1"/>
    </xf>
    <xf numFmtId="0" fontId="3" fillId="85" borderId="33" applyNumberFormat="0">
      <protection locked="0"/>
    </xf>
    <xf numFmtId="4" fontId="50" fillId="79" borderId="51" applyNumberFormat="0" applyProtection="0">
      <alignment vertical="center"/>
    </xf>
    <xf numFmtId="4" fontId="69" fillId="79" borderId="51" applyNumberFormat="0" applyProtection="0">
      <alignment vertical="center"/>
    </xf>
    <xf numFmtId="4" fontId="50" fillId="79" borderId="51" applyNumberFormat="0" applyProtection="0">
      <alignment horizontal="left" vertical="center" indent="1"/>
    </xf>
    <xf numFmtId="0" fontId="50" fillId="79" borderId="51" applyNumberFormat="0" applyProtection="0">
      <alignment horizontal="left" vertical="top" indent="1"/>
    </xf>
    <xf numFmtId="4" fontId="50" fillId="83" borderId="51" applyNumberFormat="0" applyProtection="0">
      <alignment horizontal="right" vertical="center"/>
    </xf>
    <xf numFmtId="4" fontId="69" fillId="83" borderId="51" applyNumberFormat="0" applyProtection="0">
      <alignment horizontal="right" vertical="center"/>
    </xf>
    <xf numFmtId="4" fontId="50" fillId="80" borderId="51" applyNumberFormat="0" applyProtection="0">
      <alignment horizontal="left" vertical="center" indent="1"/>
    </xf>
    <xf numFmtId="0" fontId="50" fillId="80" borderId="51" applyNumberFormat="0" applyProtection="0">
      <alignment horizontal="left" vertical="top" indent="1"/>
    </xf>
    <xf numFmtId="4" fontId="70" fillId="86" borderId="0" applyNumberFormat="0" applyProtection="0">
      <alignment horizontal="left" vertical="center" indent="1"/>
    </xf>
    <xf numFmtId="4" fontId="71" fillId="83" borderId="51" applyNumberFormat="0" applyProtection="0">
      <alignment horizontal="right" vertical="center"/>
    </xf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56" fillId="0" borderId="53" applyNumberFormat="0" applyFill="0" applyAlignment="0" applyProtection="0"/>
    <xf numFmtId="0" fontId="74" fillId="0" borderId="0" applyNumberFormat="0" applyFill="0" applyBorder="0" applyAlignment="0" applyProtection="0"/>
    <xf numFmtId="0" fontId="3" fillId="0" borderId="0"/>
    <xf numFmtId="0" fontId="3" fillId="0" borderId="0"/>
    <xf numFmtId="0" fontId="75" fillId="16" borderId="0" applyNumberFormat="0" applyBorder="0" applyAlignment="0" applyProtection="0"/>
    <xf numFmtId="0" fontId="75" fillId="20" borderId="0" applyNumberFormat="0" applyBorder="0" applyAlignment="0" applyProtection="0"/>
    <xf numFmtId="0" fontId="75" fillId="24" borderId="0" applyNumberFormat="0" applyBorder="0" applyAlignment="0" applyProtection="0"/>
    <xf numFmtId="0" fontId="75" fillId="28" borderId="0" applyNumberFormat="0" applyBorder="0" applyAlignment="0" applyProtection="0"/>
    <xf numFmtId="0" fontId="75" fillId="32" borderId="0" applyNumberFormat="0" applyBorder="0" applyAlignment="0" applyProtection="0"/>
    <xf numFmtId="0" fontId="75" fillId="36" borderId="0" applyNumberFormat="0" applyBorder="0" applyAlignment="0" applyProtection="0"/>
    <xf numFmtId="0" fontId="75" fillId="17" borderId="0" applyNumberFormat="0" applyBorder="0" applyAlignment="0" applyProtection="0"/>
    <xf numFmtId="0" fontId="75" fillId="21" borderId="0" applyNumberFormat="0" applyBorder="0" applyAlignment="0" applyProtection="0"/>
    <xf numFmtId="0" fontId="75" fillId="25" borderId="0" applyNumberFormat="0" applyBorder="0" applyAlignment="0" applyProtection="0"/>
    <xf numFmtId="0" fontId="75" fillId="29" borderId="0" applyNumberFormat="0" applyBorder="0" applyAlignment="0" applyProtection="0"/>
    <xf numFmtId="0" fontId="75" fillId="33" borderId="0" applyNumberFormat="0" applyBorder="0" applyAlignment="0" applyProtection="0"/>
    <xf numFmtId="0" fontId="75" fillId="37" borderId="0" applyNumberFormat="0" applyBorder="0" applyAlignment="0" applyProtection="0"/>
    <xf numFmtId="164" fontId="75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5" fillId="0" borderId="0"/>
    <xf numFmtId="0" fontId="75" fillId="14" borderId="41" applyNumberFormat="0" applyFont="0" applyAlignment="0" applyProtection="0"/>
    <xf numFmtId="0" fontId="75" fillId="14" borderId="41" applyNumberFormat="0" applyFont="0" applyAlignment="0" applyProtection="0"/>
    <xf numFmtId="0" fontId="2" fillId="0" borderId="0"/>
    <xf numFmtId="0" fontId="2" fillId="0" borderId="0"/>
    <xf numFmtId="0" fontId="33" fillId="0" borderId="0"/>
    <xf numFmtId="164" fontId="2" fillId="0" borderId="0" applyFont="0" applyFill="0" applyBorder="0" applyAlignment="0" applyProtection="0"/>
    <xf numFmtId="0" fontId="77" fillId="69" borderId="0" applyNumberFormat="0" applyBorder="0" applyAlignment="0" applyProtection="0"/>
    <xf numFmtId="0" fontId="77" fillId="51" borderId="0" applyNumberFormat="0" applyBorder="0" applyAlignment="0" applyProtection="0"/>
    <xf numFmtId="0" fontId="77" fillId="50" borderId="0" applyNumberFormat="0" applyBorder="0" applyAlignment="0" applyProtection="0"/>
    <xf numFmtId="0" fontId="33" fillId="0" borderId="0"/>
    <xf numFmtId="0" fontId="76" fillId="43" borderId="0" applyNumberFormat="0" applyBorder="0" applyAlignment="0" applyProtection="0"/>
    <xf numFmtId="0" fontId="76" fillId="47" borderId="0" applyNumberFormat="0" applyBorder="0" applyAlignment="0" applyProtection="0"/>
    <xf numFmtId="0" fontId="76" fillId="45" borderId="0" applyNumberFormat="0" applyBorder="0" applyAlignment="0" applyProtection="0"/>
    <xf numFmtId="0" fontId="76" fillId="44" borderId="0" applyNumberFormat="0" applyBorder="0" applyAlignment="0" applyProtection="0"/>
    <xf numFmtId="0" fontId="76" fillId="40" borderId="0" applyNumberFormat="0" applyBorder="0" applyAlignment="0" applyProtection="0"/>
    <xf numFmtId="0" fontId="76" fillId="46" borderId="0" applyNumberFormat="0" applyBorder="0" applyAlignment="0" applyProtection="0"/>
    <xf numFmtId="0" fontId="76" fillId="42" borderId="0" applyNumberFormat="0" applyBorder="0" applyAlignment="0" applyProtection="0"/>
    <xf numFmtId="0" fontId="76" fillId="42" borderId="0" applyNumberFormat="0" applyBorder="0" applyAlignment="0" applyProtection="0"/>
    <xf numFmtId="164" fontId="3" fillId="0" borderId="0" applyFont="0" applyFill="0" applyBorder="0" applyAlignment="0" applyProtection="0"/>
    <xf numFmtId="0" fontId="76" fillId="39" borderId="0" applyNumberFormat="0" applyBorder="0" applyAlignment="0" applyProtection="0"/>
    <xf numFmtId="0" fontId="76" fillId="41" borderId="0" applyNumberFormat="0" applyBorder="0" applyAlignment="0" applyProtection="0"/>
    <xf numFmtId="0" fontId="76" fillId="45" borderId="0" applyNumberFormat="0" applyBorder="0" applyAlignment="0" applyProtection="0"/>
    <xf numFmtId="0" fontId="76" fillId="48" borderId="0" applyNumberFormat="0" applyBorder="0" applyAlignment="0" applyProtection="0"/>
    <xf numFmtId="0" fontId="77" fillId="49" borderId="0" applyNumberFormat="0" applyBorder="0" applyAlignment="0" applyProtection="0"/>
    <xf numFmtId="0" fontId="77" fillId="46" borderId="0" applyNumberFormat="0" applyBorder="0" applyAlignment="0" applyProtection="0"/>
    <xf numFmtId="0" fontId="77" fillId="47" borderId="0" applyNumberFormat="0" applyBorder="0" applyAlignment="0" applyProtection="0"/>
    <xf numFmtId="0" fontId="77" fillId="50" borderId="0" applyNumberFormat="0" applyBorder="0" applyAlignment="0" applyProtection="0"/>
    <xf numFmtId="0" fontId="77" fillId="51" borderId="0" applyNumberFormat="0" applyBorder="0" applyAlignment="0" applyProtection="0"/>
    <xf numFmtId="0" fontId="77" fillId="52" borderId="0" applyNumberFormat="0" applyBorder="0" applyAlignment="0" applyProtection="0"/>
    <xf numFmtId="0" fontId="77" fillId="53" borderId="0" applyNumberFormat="0" applyBorder="0" applyAlignment="0" applyProtection="0"/>
    <xf numFmtId="0" fontId="77" fillId="58" borderId="0" applyNumberFormat="0" applyBorder="0" applyAlignment="0" applyProtection="0"/>
    <xf numFmtId="0" fontId="77" fillId="63" borderId="0" applyNumberFormat="0" applyBorder="0" applyAlignment="0" applyProtection="0"/>
    <xf numFmtId="0" fontId="77" fillId="50" borderId="0" applyNumberFormat="0" applyBorder="0" applyAlignment="0" applyProtection="0"/>
    <xf numFmtId="0" fontId="77" fillId="51" borderId="0" applyNumberFormat="0" applyBorder="0" applyAlignment="0" applyProtection="0"/>
    <xf numFmtId="0" fontId="77" fillId="69" borderId="0" applyNumberFormat="0" applyBorder="0" applyAlignment="0" applyProtection="0"/>
    <xf numFmtId="0" fontId="78" fillId="40" borderId="0" applyNumberFormat="0" applyBorder="0" applyAlignment="0" applyProtection="0"/>
    <xf numFmtId="0" fontId="79" fillId="73" borderId="43" applyNumberFormat="0" applyAlignment="0" applyProtection="0"/>
    <xf numFmtId="0" fontId="80" fillId="74" borderId="44" applyNumberFormat="0" applyAlignment="0" applyProtection="0"/>
    <xf numFmtId="164" fontId="3" fillId="0" borderId="0" applyFont="0" applyFill="0" applyBorder="0" applyAlignment="0" applyProtection="0"/>
    <xf numFmtId="0" fontId="81" fillId="0" borderId="0" applyNumberFormat="0" applyFill="0" applyBorder="0" applyAlignment="0" applyProtection="0"/>
    <xf numFmtId="0" fontId="82" fillId="41" borderId="0" applyNumberFormat="0" applyBorder="0" applyAlignment="0" applyProtection="0"/>
    <xf numFmtId="0" fontId="83" fillId="0" borderId="45" applyNumberFormat="0" applyFill="0" applyAlignment="0" applyProtection="0"/>
    <xf numFmtId="0" fontId="84" fillId="0" borderId="46" applyNumberFormat="0" applyFill="0" applyAlignment="0" applyProtection="0"/>
    <xf numFmtId="0" fontId="85" fillId="0" borderId="47" applyNumberFormat="0" applyFill="0" applyAlignment="0" applyProtection="0"/>
    <xf numFmtId="0" fontId="85" fillId="0" borderId="0" applyNumberFormat="0" applyFill="0" applyBorder="0" applyAlignment="0" applyProtection="0"/>
    <xf numFmtId="0" fontId="86" fillId="44" borderId="43" applyNumberFormat="0" applyAlignment="0" applyProtection="0"/>
    <xf numFmtId="0" fontId="87" fillId="0" borderId="48" applyNumberFormat="0" applyFill="0" applyAlignment="0" applyProtection="0"/>
    <xf numFmtId="0" fontId="88" fillId="78" borderId="0" applyNumberFormat="0" applyBorder="0" applyAlignment="0" applyProtection="0"/>
    <xf numFmtId="0" fontId="89" fillId="73" borderId="50" applyNumberFormat="0" applyAlignment="0" applyProtection="0"/>
    <xf numFmtId="0" fontId="90" fillId="0" borderId="0" applyNumberFormat="0" applyFill="0" applyBorder="0" applyAlignment="0" applyProtection="0"/>
    <xf numFmtId="0" fontId="91" fillId="0" borderId="53" applyNumberFormat="0" applyFill="0" applyAlignment="0" applyProtection="0"/>
    <xf numFmtId="0" fontId="92" fillId="0" borderId="0" applyNumberFormat="0" applyFill="0" applyBorder="0" applyAlignment="0" applyProtection="0"/>
    <xf numFmtId="0" fontId="3" fillId="0" borderId="0"/>
    <xf numFmtId="0" fontId="50" fillId="80" borderId="0" applyNumberFormat="0" applyBorder="0" applyAlignment="0" applyProtection="0"/>
    <xf numFmtId="0" fontId="50" fillId="46" borderId="0" applyNumberFormat="0" applyBorder="0" applyAlignment="0" applyProtection="0"/>
    <xf numFmtId="0" fontId="50" fillId="79" borderId="0" applyNumberFormat="0" applyBorder="0" applyAlignment="0" applyProtection="0"/>
    <xf numFmtId="0" fontId="50" fillId="85" borderId="0" applyNumberFormat="0" applyBorder="0" applyAlignment="0" applyProtection="0"/>
    <xf numFmtId="0" fontId="50" fillId="45" borderId="0" applyNumberFormat="0" applyBorder="0" applyAlignment="0" applyProtection="0"/>
    <xf numFmtId="0" fontId="50" fillId="40" borderId="0" applyNumberFormat="0" applyBorder="0" applyAlignment="0" applyProtection="0"/>
    <xf numFmtId="0" fontId="50" fillId="84" borderId="0" applyNumberFormat="0" applyBorder="0" applyAlignment="0" applyProtection="0"/>
    <xf numFmtId="0" fontId="50" fillId="46" borderId="0" applyNumberFormat="0" applyBorder="0" applyAlignment="0" applyProtection="0"/>
    <xf numFmtId="0" fontId="50" fillId="63" borderId="0" applyNumberFormat="0" applyBorder="0" applyAlignment="0" applyProtection="0"/>
    <xf numFmtId="0" fontId="50" fillId="73" borderId="0" applyNumberFormat="0" applyBorder="0" applyAlignment="0" applyProtection="0"/>
    <xf numFmtId="0" fontId="50" fillId="84" borderId="0" applyNumberFormat="0" applyBorder="0" applyAlignment="0" applyProtection="0"/>
    <xf numFmtId="0" fontId="50" fillId="44" borderId="0" applyNumberFormat="0" applyBorder="0" applyAlignment="0" applyProtection="0"/>
    <xf numFmtId="0" fontId="93" fillId="84" borderId="0" applyNumberFormat="0" applyBorder="0" applyAlignment="0" applyProtection="0"/>
    <xf numFmtId="0" fontId="93" fillId="46" borderId="0" applyNumberFormat="0" applyBorder="0" applyAlignment="0" applyProtection="0"/>
    <xf numFmtId="0" fontId="93" fillId="63" borderId="0" applyNumberFormat="0" applyBorder="0" applyAlignment="0" applyProtection="0"/>
    <xf numFmtId="0" fontId="93" fillId="73" borderId="0" applyNumberFormat="0" applyBorder="0" applyAlignment="0" applyProtection="0"/>
    <xf numFmtId="0" fontId="93" fillId="84" borderId="0" applyNumberFormat="0" applyBorder="0" applyAlignment="0" applyProtection="0"/>
    <xf numFmtId="0" fontId="93" fillId="44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94" fillId="60" borderId="0" applyNumberFormat="0" applyBorder="0" applyAlignment="0" applyProtection="0"/>
    <xf numFmtId="0" fontId="95" fillId="87" borderId="43" applyNumberFormat="0" applyAlignment="0" applyProtection="0"/>
    <xf numFmtId="0" fontId="55" fillId="61" borderId="44" applyNumberFormat="0" applyAlignment="0" applyProtection="0"/>
    <xf numFmtId="171" fontId="3" fillId="0" borderId="0" applyFont="0" applyFill="0" applyBorder="0" applyAlignment="0" applyProtection="0"/>
    <xf numFmtId="0" fontId="96" fillId="0" borderId="0" applyNumberFormat="0" applyFill="0" applyBorder="0" applyAlignment="0" applyProtection="0"/>
    <xf numFmtId="0" fontId="58" fillId="88" borderId="0" applyNumberFormat="0" applyBorder="0" applyAlignment="0" applyProtection="0"/>
    <xf numFmtId="0" fontId="97" fillId="0" borderId="54" applyNumberFormat="0" applyFill="0" applyAlignment="0" applyProtection="0"/>
    <xf numFmtId="0" fontId="98" fillId="0" borderId="46" applyNumberFormat="0" applyFill="0" applyAlignment="0" applyProtection="0"/>
    <xf numFmtId="0" fontId="99" fillId="0" borderId="55" applyNumberFormat="0" applyFill="0" applyAlignment="0" applyProtection="0"/>
    <xf numFmtId="0" fontId="99" fillId="0" borderId="0" applyNumberFormat="0" applyFill="0" applyBorder="0" applyAlignment="0" applyProtection="0"/>
    <xf numFmtId="0" fontId="100" fillId="71" borderId="43" applyNumberFormat="0" applyAlignment="0" applyProtection="0"/>
    <xf numFmtId="0" fontId="101" fillId="0" borderId="56" applyNumberFormat="0" applyFill="0" applyAlignment="0" applyProtection="0"/>
    <xf numFmtId="0" fontId="64" fillId="71" borderId="0" applyNumberFormat="0" applyBorder="0" applyAlignment="0" applyProtection="0"/>
    <xf numFmtId="0" fontId="3" fillId="70" borderId="49" applyNumberFormat="0" applyFont="0" applyAlignment="0" applyProtection="0"/>
    <xf numFmtId="0" fontId="65" fillId="87" borderId="50" applyNumberFormat="0" applyAlignment="0" applyProtection="0"/>
    <xf numFmtId="0" fontId="77" fillId="69" borderId="0" applyNumberFormat="0" applyBorder="0" applyAlignment="0" applyProtection="0"/>
    <xf numFmtId="0" fontId="77" fillId="51" borderId="0" applyNumberFormat="0" applyBorder="0" applyAlignment="0" applyProtection="0"/>
    <xf numFmtId="0" fontId="77" fillId="50" borderId="0" applyNumberFormat="0" applyBorder="0" applyAlignment="0" applyProtection="0"/>
    <xf numFmtId="0" fontId="77" fillId="63" borderId="0" applyNumberFormat="0" applyBorder="0" applyAlignment="0" applyProtection="0"/>
    <xf numFmtId="0" fontId="77" fillId="58" borderId="0" applyNumberFormat="0" applyBorder="0" applyAlignment="0" applyProtection="0"/>
    <xf numFmtId="0" fontId="77" fillId="53" borderId="0" applyNumberFormat="0" applyBorder="0" applyAlignment="0" applyProtection="0"/>
    <xf numFmtId="0" fontId="72" fillId="0" borderId="0" applyNumberFormat="0" applyFill="0" applyBorder="0" applyAlignment="0" applyProtection="0"/>
    <xf numFmtId="0" fontId="56" fillId="0" borderId="57" applyNumberFormat="0" applyFill="0" applyAlignment="0" applyProtection="0"/>
    <xf numFmtId="0" fontId="74" fillId="0" borderId="0" applyNumberFormat="0" applyFill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15" fillId="0" borderId="0" applyFill="0" applyBorder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2" fillId="72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1" borderId="0" applyNumberFormat="0" applyBorder="0" applyAlignment="0" applyProtection="0"/>
    <xf numFmtId="0" fontId="52" fillId="68" borderId="0" applyNumberFormat="0" applyBorder="0" applyAlignment="0" applyProtection="0"/>
    <xf numFmtId="0" fontId="2" fillId="0" borderId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72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9" fontId="3" fillId="0" borderId="0" applyFont="0" applyFill="0" applyBorder="0" applyAlignment="0" applyProtection="0"/>
    <xf numFmtId="0" fontId="52" fillId="61" borderId="0" applyNumberFormat="0" applyBorder="0" applyAlignment="0" applyProtection="0"/>
    <xf numFmtId="0" fontId="52" fillId="72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52" fillId="62" borderId="0" applyNumberFormat="0" applyBorder="0" applyAlignment="0" applyProtection="0"/>
    <xf numFmtId="0" fontId="52" fillId="57" borderId="0" applyNumberFormat="0" applyBorder="0" applyAlignment="0" applyProtection="0"/>
    <xf numFmtId="0" fontId="3" fillId="0" borderId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71" fontId="3" fillId="0" borderId="0" applyFont="0" applyFill="0" applyBorder="0" applyAlignment="0" applyProtection="0"/>
    <xf numFmtId="0" fontId="49" fillId="18" borderId="0" applyNumberFormat="0" applyBorder="0" applyAlignment="0" applyProtection="0"/>
    <xf numFmtId="0" fontId="49" fillId="22" borderId="0" applyNumberFormat="0" applyBorder="0" applyAlignment="0" applyProtection="0"/>
    <xf numFmtId="0" fontId="49" fillId="26" borderId="0" applyNumberFormat="0" applyBorder="0" applyAlignment="0" applyProtection="0"/>
    <xf numFmtId="0" fontId="49" fillId="30" borderId="0" applyNumberFormat="0" applyBorder="0" applyAlignment="0" applyProtection="0"/>
    <xf numFmtId="0" fontId="49" fillId="34" borderId="0" applyNumberFormat="0" applyBorder="0" applyAlignment="0" applyProtection="0"/>
    <xf numFmtId="0" fontId="49" fillId="38" borderId="0" applyNumberFormat="0" applyBorder="0" applyAlignment="0" applyProtection="0"/>
    <xf numFmtId="0" fontId="79" fillId="73" borderId="43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86" fillId="44" borderId="43" applyNumberFormat="0" applyAlignment="0" applyProtection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79" borderId="49" applyNumberFormat="0" applyFont="0" applyAlignment="0" applyProtection="0"/>
    <xf numFmtId="0" fontId="89" fillId="73" borderId="50" applyNumberFormat="0" applyAlignment="0" applyProtection="0"/>
    <xf numFmtId="0" fontId="91" fillId="0" borderId="53" applyNumberFormat="0" applyFill="0" applyAlignment="0" applyProtection="0"/>
    <xf numFmtId="0" fontId="49" fillId="15" borderId="0" applyNumberFormat="0" applyBorder="0" applyAlignment="0" applyProtection="0"/>
    <xf numFmtId="0" fontId="49" fillId="19" borderId="0" applyNumberFormat="0" applyBorder="0" applyAlignment="0" applyProtection="0"/>
    <xf numFmtId="0" fontId="49" fillId="23" borderId="0" applyNumberFormat="0" applyBorder="0" applyAlignment="0" applyProtection="0"/>
    <xf numFmtId="0" fontId="49" fillId="27" borderId="0" applyNumberFormat="0" applyBorder="0" applyAlignment="0" applyProtection="0"/>
    <xf numFmtId="0" fontId="49" fillId="31" borderId="0" applyNumberFormat="0" applyBorder="0" applyAlignment="0" applyProtection="0"/>
    <xf numFmtId="0" fontId="49" fillId="35" borderId="0" applyNumberFormat="0" applyBorder="0" applyAlignment="0" applyProtection="0"/>
    <xf numFmtId="0" fontId="2" fillId="14" borderId="41" applyNumberFormat="0" applyFont="0" applyAlignment="0" applyProtection="0"/>
    <xf numFmtId="0" fontId="2" fillId="14" borderId="41" applyNumberFormat="0" applyFont="0" applyAlignment="0" applyProtection="0"/>
    <xf numFmtId="0" fontId="2" fillId="14" borderId="41" applyNumberFormat="0" applyFont="0" applyAlignment="0" applyProtection="0"/>
    <xf numFmtId="0" fontId="2" fillId="14" borderId="41" applyNumberFormat="0" applyFont="0" applyAlignment="0" applyProtection="0"/>
    <xf numFmtId="0" fontId="76" fillId="79" borderId="49" applyNumberFormat="0" applyFont="0" applyAlignment="0" applyProtection="0"/>
    <xf numFmtId="0" fontId="2" fillId="14" borderId="41" applyNumberFormat="0" applyFont="0" applyAlignment="0" applyProtection="0"/>
    <xf numFmtId="0" fontId="43" fillId="12" borderId="37" applyNumberFormat="0" applyAlignment="0" applyProtection="0"/>
    <xf numFmtId="0" fontId="79" fillId="73" borderId="43" applyNumberFormat="0" applyAlignment="0" applyProtection="0"/>
    <xf numFmtId="0" fontId="38" fillId="8" borderId="0" applyNumberFormat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5" fillId="0" borderId="34" applyNumberFormat="0" applyFill="0" applyAlignment="0" applyProtection="0"/>
    <xf numFmtId="0" fontId="36" fillId="0" borderId="35" applyNumberFormat="0" applyFill="0" applyAlignment="0" applyProtection="0"/>
    <xf numFmtId="0" fontId="37" fillId="0" borderId="36" applyNumberFormat="0" applyFill="0" applyAlignment="0" applyProtection="0"/>
    <xf numFmtId="0" fontId="3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0" fillId="10" borderId="0" applyNumberFormat="0" applyBorder="0" applyAlignment="0" applyProtection="0"/>
    <xf numFmtId="0" fontId="48" fillId="0" borderId="42" applyNumberFormat="0" applyFill="0" applyAlignment="0" applyProtection="0"/>
    <xf numFmtId="0" fontId="91" fillId="0" borderId="53" applyNumberFormat="0" applyFill="0" applyAlignment="0" applyProtection="0"/>
    <xf numFmtId="0" fontId="42" fillId="12" borderId="38" applyNumberFormat="0" applyAlignment="0" applyProtection="0"/>
    <xf numFmtId="0" fontId="89" fillId="73" borderId="50" applyNumberFormat="0" applyAlignment="0" applyProtection="0"/>
    <xf numFmtId="0" fontId="41" fillId="11" borderId="37" applyNumberFormat="0" applyAlignment="0" applyProtection="0"/>
    <xf numFmtId="0" fontId="86" fillId="44" borderId="43" applyNumberFormat="0" applyAlignment="0" applyProtection="0"/>
    <xf numFmtId="0" fontId="39" fillId="9" borderId="0" applyNumberFormat="0" applyBorder="0" applyAlignment="0" applyProtection="0"/>
    <xf numFmtId="0" fontId="45" fillId="13" borderId="40" applyNumberFormat="0" applyAlignment="0" applyProtection="0"/>
    <xf numFmtId="0" fontId="44" fillId="0" borderId="39" applyNumberFormat="0" applyFill="0" applyAlignment="0" applyProtection="0"/>
    <xf numFmtId="0" fontId="3" fillId="0" borderId="0"/>
    <xf numFmtId="0" fontId="3" fillId="14" borderId="41" applyNumberFormat="0" applyFont="0" applyAlignment="0" applyProtection="0"/>
    <xf numFmtId="0" fontId="2" fillId="0" borderId="0"/>
    <xf numFmtId="0" fontId="2" fillId="0" borderId="0"/>
    <xf numFmtId="0" fontId="3" fillId="0" borderId="0"/>
    <xf numFmtId="0" fontId="91" fillId="0" borderId="53" applyNumberFormat="0" applyFill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78" fillId="40" borderId="0" applyNumberFormat="0" applyBorder="0" applyAlignment="0" applyProtection="0"/>
    <xf numFmtId="0" fontId="80" fillId="74" borderId="44" applyNumberFormat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7" borderId="0" applyNumberFormat="0" applyBorder="0" applyAlignment="0" applyProtection="0"/>
    <xf numFmtId="0" fontId="76" fillId="39" borderId="0" applyNumberFormat="0" applyBorder="0" applyAlignment="0" applyProtection="0"/>
    <xf numFmtId="0" fontId="76" fillId="41" borderId="0" applyNumberFormat="0" applyBorder="0" applyAlignment="0" applyProtection="0"/>
    <xf numFmtId="0" fontId="76" fillId="43" borderId="0" applyNumberFormat="0" applyBorder="0" applyAlignment="0" applyProtection="0"/>
    <xf numFmtId="0" fontId="76" fillId="47" borderId="0" applyNumberFormat="0" applyBorder="0" applyAlignment="0" applyProtection="0"/>
    <xf numFmtId="0" fontId="77" fillId="49" borderId="0" applyNumberFormat="0" applyBorder="0" applyAlignment="0" applyProtection="0"/>
    <xf numFmtId="0" fontId="77" fillId="51" borderId="0" applyNumberFormat="0" applyBorder="0" applyAlignment="0" applyProtection="0"/>
    <xf numFmtId="0" fontId="77" fillId="63" borderId="0" applyNumberFormat="0" applyBorder="0" applyAlignment="0" applyProtection="0"/>
    <xf numFmtId="0" fontId="85" fillId="0" borderId="0" applyNumberFormat="0" applyFill="0" applyBorder="0" applyAlignment="0" applyProtection="0"/>
    <xf numFmtId="0" fontId="3" fillId="79" borderId="49" applyNumberFormat="0" applyFont="0" applyAlignment="0" applyProtection="0"/>
    <xf numFmtId="0" fontId="89" fillId="73" borderId="50" applyNumberFormat="0" applyAlignment="0" applyProtection="0"/>
    <xf numFmtId="0" fontId="84" fillId="0" borderId="46" applyNumberFormat="0" applyFill="0" applyAlignment="0" applyProtection="0"/>
    <xf numFmtId="0" fontId="3" fillId="0" borderId="0"/>
    <xf numFmtId="0" fontId="52" fillId="61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76" fillId="40" borderId="0" applyNumberFormat="0" applyBorder="0" applyAlignment="0" applyProtection="0"/>
    <xf numFmtId="0" fontId="76" fillId="45" borderId="0" applyNumberFormat="0" applyBorder="0" applyAlignment="0" applyProtection="0"/>
    <xf numFmtId="0" fontId="76" fillId="45" borderId="0" applyNumberFormat="0" applyBorder="0" applyAlignment="0" applyProtection="0"/>
    <xf numFmtId="0" fontId="77" fillId="47" borderId="0" applyNumberFormat="0" applyBorder="0" applyAlignment="0" applyProtection="0"/>
    <xf numFmtId="0" fontId="77" fillId="53" borderId="0" applyNumberFormat="0" applyBorder="0" applyAlignment="0" applyProtection="0"/>
    <xf numFmtId="0" fontId="77" fillId="51" borderId="0" applyNumberFormat="0" applyBorder="0" applyAlignment="0" applyProtection="0"/>
    <xf numFmtId="0" fontId="82" fillId="41" borderId="0" applyNumberFormat="0" applyBorder="0" applyAlignment="0" applyProtection="0"/>
    <xf numFmtId="0" fontId="87" fillId="0" borderId="48" applyNumberFormat="0" applyFill="0" applyAlignment="0" applyProtection="0"/>
    <xf numFmtId="0" fontId="90" fillId="0" borderId="0" applyNumberFormat="0" applyFill="0" applyBorder="0" applyAlignment="0" applyProtection="0"/>
    <xf numFmtId="0" fontId="76" fillId="42" borderId="0" applyNumberFormat="0" applyBorder="0" applyAlignment="0" applyProtection="0"/>
    <xf numFmtId="0" fontId="76" fillId="44" borderId="0" applyNumberFormat="0" applyBorder="0" applyAlignment="0" applyProtection="0"/>
    <xf numFmtId="0" fontId="76" fillId="46" borderId="0" applyNumberFormat="0" applyBorder="0" applyAlignment="0" applyProtection="0"/>
    <xf numFmtId="0" fontId="76" fillId="42" borderId="0" applyNumberFormat="0" applyBorder="0" applyAlignment="0" applyProtection="0"/>
    <xf numFmtId="0" fontId="76" fillId="48" borderId="0" applyNumberFormat="0" applyBorder="0" applyAlignment="0" applyProtection="0"/>
    <xf numFmtId="0" fontId="77" fillId="46" borderId="0" applyNumberFormat="0" applyBorder="0" applyAlignment="0" applyProtection="0"/>
    <xf numFmtId="0" fontId="77" fillId="50" borderId="0" applyNumberFormat="0" applyBorder="0" applyAlignment="0" applyProtection="0"/>
    <xf numFmtId="0" fontId="77" fillId="52" borderId="0" applyNumberFormat="0" applyBorder="0" applyAlignment="0" applyProtection="0"/>
    <xf numFmtId="0" fontId="77" fillId="58" borderId="0" applyNumberFormat="0" applyBorder="0" applyAlignment="0" applyProtection="0"/>
    <xf numFmtId="0" fontId="77" fillId="50" borderId="0" applyNumberFormat="0" applyBorder="0" applyAlignment="0" applyProtection="0"/>
    <xf numFmtId="0" fontId="77" fillId="69" borderId="0" applyNumberFormat="0" applyBorder="0" applyAlignment="0" applyProtection="0"/>
    <xf numFmtId="0" fontId="79" fillId="73" borderId="43" applyNumberFormat="0" applyAlignment="0" applyProtection="0"/>
    <xf numFmtId="0" fontId="81" fillId="0" borderId="0" applyNumberFormat="0" applyFill="0" applyBorder="0" applyAlignment="0" applyProtection="0"/>
    <xf numFmtId="0" fontId="83" fillId="0" borderId="45" applyNumberFormat="0" applyFill="0" applyAlignment="0" applyProtection="0"/>
    <xf numFmtId="0" fontId="85" fillId="0" borderId="47" applyNumberFormat="0" applyFill="0" applyAlignment="0" applyProtection="0"/>
    <xf numFmtId="0" fontId="86" fillId="44" borderId="43" applyNumberFormat="0" applyAlignment="0" applyProtection="0"/>
    <xf numFmtId="0" fontId="88" fillId="78" borderId="0" applyNumberFormat="0" applyBorder="0" applyAlignment="0" applyProtection="0"/>
    <xf numFmtId="0" fontId="91" fillId="0" borderId="53" applyNumberFormat="0" applyFill="0" applyAlignment="0" applyProtection="0"/>
    <xf numFmtId="0" fontId="92" fillId="0" borderId="0" applyNumberFormat="0" applyFill="0" applyBorder="0" applyAlignment="0" applyProtection="0"/>
    <xf numFmtId="171" fontId="3" fillId="0" borderId="0" applyFont="0" applyFill="0" applyBorder="0" applyAlignment="0" applyProtection="0"/>
    <xf numFmtId="0" fontId="77" fillId="53" borderId="0" applyNumberFormat="0" applyBorder="0" applyAlignment="0" applyProtection="0"/>
    <xf numFmtId="0" fontId="77" fillId="58" borderId="0" applyNumberFormat="0" applyBorder="0" applyAlignment="0" applyProtection="0"/>
    <xf numFmtId="0" fontId="77" fillId="63" borderId="0" applyNumberFormat="0" applyBorder="0" applyAlignment="0" applyProtection="0"/>
    <xf numFmtId="0" fontId="77" fillId="50" borderId="0" applyNumberFormat="0" applyBorder="0" applyAlignment="0" applyProtection="0"/>
    <xf numFmtId="0" fontId="77" fillId="51" borderId="0" applyNumberFormat="0" applyBorder="0" applyAlignment="0" applyProtection="0"/>
    <xf numFmtId="0" fontId="77" fillId="69" borderId="0" applyNumberFormat="0" applyBorder="0" applyAlignment="0" applyProtection="0"/>
    <xf numFmtId="0" fontId="52" fillId="68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7" borderId="0" applyNumberFormat="0" applyBorder="0" applyAlignment="0" applyProtection="0"/>
    <xf numFmtId="0" fontId="52" fillId="61" borderId="0" applyNumberFormat="0" applyBorder="0" applyAlignment="0" applyProtection="0"/>
    <xf numFmtId="0" fontId="52" fillId="57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52" fillId="62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52" fillId="61" borderId="0" applyNumberFormat="0" applyBorder="0" applyAlignment="0" applyProtection="0"/>
    <xf numFmtId="0" fontId="52" fillId="72" borderId="0" applyNumberFormat="0" applyBorder="0" applyAlignment="0" applyProtection="0"/>
    <xf numFmtId="0" fontId="52" fillId="67" borderId="0" applyNumberFormat="0" applyBorder="0" applyAlignment="0" applyProtection="0"/>
    <xf numFmtId="0" fontId="52" fillId="72" borderId="0" applyNumberFormat="0" applyBorder="0" applyAlignment="0" applyProtection="0"/>
    <xf numFmtId="0" fontId="52" fillId="72" borderId="0" applyNumberFormat="0" applyBorder="0" applyAlignment="0" applyProtection="0"/>
    <xf numFmtId="0" fontId="52" fillId="72" borderId="0" applyNumberFormat="0" applyBorder="0" applyAlignment="0" applyProtection="0"/>
    <xf numFmtId="0" fontId="52" fillId="62" borderId="0" applyNumberFormat="0" applyBorder="0" applyAlignment="0" applyProtection="0"/>
    <xf numFmtId="0" fontId="52" fillId="68" borderId="0" applyNumberFormat="0" applyBorder="0" applyAlignment="0" applyProtection="0"/>
    <xf numFmtId="0" fontId="52" fillId="57" borderId="0" applyNumberFormat="0" applyBorder="0" applyAlignment="0" applyProtection="0"/>
    <xf numFmtId="0" fontId="52" fillId="67" borderId="0" applyNumberFormat="0" applyBorder="0" applyAlignment="0" applyProtection="0"/>
    <xf numFmtId="0" fontId="52" fillId="61" borderId="0" applyNumberFormat="0" applyBorder="0" applyAlignment="0" applyProtection="0"/>
    <xf numFmtId="0" fontId="52" fillId="62" borderId="0" applyNumberFormat="0" applyBorder="0" applyAlignment="0" applyProtection="0"/>
    <xf numFmtId="0" fontId="52" fillId="57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52" fillId="61" borderId="0" applyNumberFormat="0" applyBorder="0" applyAlignment="0" applyProtection="0"/>
    <xf numFmtId="0" fontId="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6" fillId="39" borderId="0" applyNumberFormat="0" applyBorder="0" applyAlignment="0" applyProtection="0"/>
    <xf numFmtId="0" fontId="76" fillId="40" borderId="0" applyNumberFormat="0" applyBorder="0" applyAlignment="0" applyProtection="0"/>
    <xf numFmtId="0" fontId="76" fillId="41" borderId="0" applyNumberFormat="0" applyBorder="0" applyAlignment="0" applyProtection="0"/>
    <xf numFmtId="0" fontId="76" fillId="42" borderId="0" applyNumberFormat="0" applyBorder="0" applyAlignment="0" applyProtection="0"/>
    <xf numFmtId="0" fontId="76" fillId="43" borderId="0" applyNumberFormat="0" applyBorder="0" applyAlignment="0" applyProtection="0"/>
    <xf numFmtId="0" fontId="76" fillId="44" borderId="0" applyNumberFormat="0" applyBorder="0" applyAlignment="0" applyProtection="0"/>
    <xf numFmtId="0" fontId="76" fillId="45" borderId="0" applyNumberFormat="0" applyBorder="0" applyAlignment="0" applyProtection="0"/>
    <xf numFmtId="0" fontId="76" fillId="46" borderId="0" applyNumberFormat="0" applyBorder="0" applyAlignment="0" applyProtection="0"/>
    <xf numFmtId="0" fontId="76" fillId="47" borderId="0" applyNumberFormat="0" applyBorder="0" applyAlignment="0" applyProtection="0"/>
    <xf numFmtId="0" fontId="76" fillId="42" borderId="0" applyNumberFormat="0" applyBorder="0" applyAlignment="0" applyProtection="0"/>
    <xf numFmtId="0" fontId="76" fillId="45" borderId="0" applyNumberFormat="0" applyBorder="0" applyAlignment="0" applyProtection="0"/>
    <xf numFmtId="0" fontId="76" fillId="48" borderId="0" applyNumberFormat="0" applyBorder="0" applyAlignment="0" applyProtection="0"/>
    <xf numFmtId="0" fontId="77" fillId="49" borderId="0" applyNumberFormat="0" applyBorder="0" applyAlignment="0" applyProtection="0"/>
    <xf numFmtId="0" fontId="77" fillId="46" borderId="0" applyNumberFormat="0" applyBorder="0" applyAlignment="0" applyProtection="0"/>
    <xf numFmtId="0" fontId="77" fillId="47" borderId="0" applyNumberFormat="0" applyBorder="0" applyAlignment="0" applyProtection="0"/>
    <xf numFmtId="0" fontId="77" fillId="50" borderId="0" applyNumberFormat="0" applyBorder="0" applyAlignment="0" applyProtection="0"/>
    <xf numFmtId="0" fontId="77" fillId="51" borderId="0" applyNumberFormat="0" applyBorder="0" applyAlignment="0" applyProtection="0"/>
    <xf numFmtId="0" fontId="77" fillId="52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172" fontId="3" fillId="0" borderId="0" applyFont="0" applyFill="0" applyBorder="0" applyAlignment="0" applyProtection="0"/>
    <xf numFmtId="0" fontId="52" fillId="72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52" fillId="61" borderId="0" applyNumberFormat="0" applyBorder="0" applyAlignment="0" applyProtection="0"/>
    <xf numFmtId="0" fontId="77" fillId="53" borderId="0" applyNumberFormat="0" applyBorder="0" applyAlignment="0" applyProtection="0"/>
    <xf numFmtId="0" fontId="77" fillId="58" borderId="0" applyNumberFormat="0" applyBorder="0" applyAlignment="0" applyProtection="0"/>
    <xf numFmtId="0" fontId="77" fillId="63" borderId="0" applyNumberFormat="0" applyBorder="0" applyAlignment="0" applyProtection="0"/>
    <xf numFmtId="0" fontId="77" fillId="50" borderId="0" applyNumberFormat="0" applyBorder="0" applyAlignment="0" applyProtection="0"/>
    <xf numFmtId="0" fontId="77" fillId="51" borderId="0" applyNumberFormat="0" applyBorder="0" applyAlignment="0" applyProtection="0"/>
    <xf numFmtId="0" fontId="77" fillId="69" borderId="0" applyNumberFormat="0" applyBorder="0" applyAlignment="0" applyProtection="0"/>
    <xf numFmtId="0" fontId="52" fillId="57" borderId="0" applyNumberFormat="0" applyBorder="0" applyAlignment="0" applyProtection="0"/>
    <xf numFmtId="0" fontId="82" fillId="41" borderId="0" applyNumberFormat="0" applyBorder="0" applyAlignment="0" applyProtection="0"/>
    <xf numFmtId="0" fontId="92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3" fillId="0" borderId="45" applyNumberFormat="0" applyFill="0" applyAlignment="0" applyProtection="0"/>
    <xf numFmtId="0" fontId="84" fillId="0" borderId="46" applyNumberFormat="0" applyFill="0" applyAlignment="0" applyProtection="0"/>
    <xf numFmtId="0" fontId="85" fillId="0" borderId="47" applyNumberFormat="0" applyFill="0" applyAlignment="0" applyProtection="0"/>
    <xf numFmtId="0" fontId="85" fillId="0" borderId="0" applyNumberFormat="0" applyFill="0" applyBorder="0" applyAlignment="0" applyProtection="0"/>
    <xf numFmtId="0" fontId="88" fillId="78" borderId="0" applyNumberFormat="0" applyBorder="0" applyAlignment="0" applyProtection="0"/>
    <xf numFmtId="0" fontId="78" fillId="40" borderId="0" applyNumberFormat="0" applyBorder="0" applyAlignment="0" applyProtection="0"/>
    <xf numFmtId="0" fontId="80" fillId="74" borderId="44" applyNumberFormat="0" applyAlignment="0" applyProtection="0"/>
    <xf numFmtId="0" fontId="87" fillId="0" borderId="48" applyNumberFormat="0" applyFill="0" applyAlignment="0" applyProtection="0"/>
    <xf numFmtId="171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4" fontId="50" fillId="83" borderId="0" applyNumberFormat="0" applyProtection="0">
      <alignment horizontal="left" vertical="center" indent="1"/>
    </xf>
    <xf numFmtId="4" fontId="50" fillId="80" borderId="0" applyNumberFormat="0" applyProtection="0">
      <alignment horizontal="left" vertical="center" indent="1"/>
    </xf>
    <xf numFmtId="0" fontId="3" fillId="84" borderId="51" applyNumberFormat="0" applyProtection="0">
      <alignment horizontal="left" vertical="center" indent="1"/>
    </xf>
    <xf numFmtId="0" fontId="3" fillId="84" borderId="51" applyNumberFormat="0" applyProtection="0">
      <alignment horizontal="left" vertical="top" indent="1"/>
    </xf>
    <xf numFmtId="0" fontId="3" fillId="80" borderId="51" applyNumberFormat="0" applyProtection="0">
      <alignment horizontal="left" vertical="center" indent="1"/>
    </xf>
    <xf numFmtId="0" fontId="3" fillId="80" borderId="51" applyNumberFormat="0" applyProtection="0">
      <alignment horizontal="left" vertical="top" indent="1"/>
    </xf>
    <xf numFmtId="0" fontId="3" fillId="45" borderId="51" applyNumberFormat="0" applyProtection="0">
      <alignment horizontal="left" vertical="center" indent="1"/>
    </xf>
    <xf numFmtId="0" fontId="3" fillId="45" borderId="51" applyNumberFormat="0" applyProtection="0">
      <alignment horizontal="left" vertical="top" indent="1"/>
    </xf>
    <xf numFmtId="0" fontId="3" fillId="83" borderId="51" applyNumberFormat="0" applyProtection="0">
      <alignment horizontal="left" vertical="center" indent="1"/>
    </xf>
    <xf numFmtId="0" fontId="3" fillId="83" borderId="51" applyNumberFormat="0" applyProtection="0">
      <alignment horizontal="left" vertical="top" indent="1"/>
    </xf>
    <xf numFmtId="0" fontId="3" fillId="85" borderId="33" applyNumberFormat="0">
      <protection locked="0"/>
    </xf>
    <xf numFmtId="0" fontId="52" fillId="62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52" fillId="72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52" fillId="61" borderId="0" applyNumberFormat="0" applyBorder="0" applyAlignment="0" applyProtection="0"/>
    <xf numFmtId="0" fontId="52" fillId="62" borderId="0" applyNumberFormat="0" applyBorder="0" applyAlignment="0" applyProtection="0"/>
    <xf numFmtId="0" fontId="52" fillId="57" borderId="0" applyNumberFormat="0" applyBorder="0" applyAlignment="0" applyProtection="0"/>
    <xf numFmtId="171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2" fillId="0" borderId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52" fillId="72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3" fillId="0" borderId="0"/>
    <xf numFmtId="0" fontId="52" fillId="61" borderId="0" applyNumberFormat="0" applyBorder="0" applyAlignment="0" applyProtection="0"/>
    <xf numFmtId="0" fontId="52" fillId="62" borderId="0" applyNumberFormat="0" applyBorder="0" applyAlignment="0" applyProtection="0"/>
    <xf numFmtId="9" fontId="3" fillId="0" borderId="0" applyFont="0" applyFill="0" applyBorder="0" applyAlignment="0" applyProtection="0"/>
    <xf numFmtId="0" fontId="52" fillId="57" borderId="0" applyNumberFormat="0" applyBorder="0" applyAlignment="0" applyProtection="0"/>
    <xf numFmtId="164" fontId="3" fillId="0" borderId="0" applyFont="0" applyFill="0" applyBorder="0" applyAlignment="0" applyProtection="0"/>
    <xf numFmtId="0" fontId="91" fillId="0" borderId="53" applyNumberFormat="0" applyFill="0" applyAlignment="0" applyProtection="0"/>
    <xf numFmtId="0" fontId="3" fillId="0" borderId="0"/>
    <xf numFmtId="0" fontId="2" fillId="0" borderId="0"/>
    <xf numFmtId="0" fontId="3" fillId="0" borderId="0"/>
    <xf numFmtId="0" fontId="3" fillId="0" borderId="0"/>
    <xf numFmtId="0" fontId="91" fillId="0" borderId="53" applyNumberFormat="0" applyFill="0" applyAlignment="0" applyProtection="0"/>
    <xf numFmtId="0" fontId="3" fillId="0" borderId="0"/>
    <xf numFmtId="164" fontId="2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52" fillId="72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52" fillId="72" borderId="0" applyNumberFormat="0" applyBorder="0" applyAlignment="0" applyProtection="0"/>
    <xf numFmtId="0" fontId="52" fillId="68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52" fillId="61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7" borderId="0" applyNumberFormat="0" applyBorder="0" applyAlignment="0" applyProtection="0"/>
    <xf numFmtId="0" fontId="52" fillId="62" borderId="0" applyNumberFormat="0" applyBorder="0" applyAlignment="0" applyProtection="0"/>
    <xf numFmtId="0" fontId="52" fillId="72" borderId="0" applyNumberFormat="0" applyBorder="0" applyAlignment="0" applyProtection="0"/>
    <xf numFmtId="0" fontId="52" fillId="61" borderId="0" applyNumberFormat="0" applyBorder="0" applyAlignment="0" applyProtection="0"/>
    <xf numFmtId="0" fontId="52" fillId="72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52" fillId="72" borderId="0" applyNumberFormat="0" applyBorder="0" applyAlignment="0" applyProtection="0"/>
    <xf numFmtId="0" fontId="52" fillId="72" borderId="0" applyNumberFormat="0" applyBorder="0" applyAlignment="0" applyProtection="0"/>
    <xf numFmtId="0" fontId="52" fillId="68" borderId="0" applyNumberFormat="0" applyBorder="0" applyAlignment="0" applyProtection="0"/>
    <xf numFmtId="0" fontId="3" fillId="0" borderId="0"/>
    <xf numFmtId="0" fontId="52" fillId="67" borderId="0" applyNumberFormat="0" applyBorder="0" applyAlignment="0" applyProtection="0"/>
    <xf numFmtId="9" fontId="3" fillId="0" borderId="0" applyFont="0" applyFill="0" applyBorder="0" applyAlignment="0" applyProtection="0"/>
    <xf numFmtId="0" fontId="52" fillId="61" borderId="0" applyNumberFormat="0" applyBorder="0" applyAlignment="0" applyProtection="0"/>
    <xf numFmtId="0" fontId="52" fillId="62" borderId="0" applyNumberFormat="0" applyBorder="0" applyAlignment="0" applyProtection="0"/>
    <xf numFmtId="0" fontId="52" fillId="57" borderId="0" applyNumberFormat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3" fillId="0" borderId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52" fillId="72" borderId="0" applyNumberFormat="0" applyBorder="0" applyAlignment="0" applyProtection="0"/>
    <xf numFmtId="164" fontId="3" fillId="0" borderId="0" applyFont="0" applyFill="0" applyBorder="0" applyAlignment="0" applyProtection="0"/>
    <xf numFmtId="0" fontId="52" fillId="72" borderId="0" applyNumberFormat="0" applyBorder="0" applyAlignment="0" applyProtection="0"/>
    <xf numFmtId="0" fontId="52" fillId="67" borderId="0" applyNumberFormat="0" applyBorder="0" applyAlignment="0" applyProtection="0"/>
    <xf numFmtId="0" fontId="52" fillId="57" borderId="0" applyNumberFormat="0" applyBorder="0" applyAlignment="0" applyProtection="0"/>
    <xf numFmtId="0" fontId="52" fillId="72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52" fillId="61" borderId="0" applyNumberFormat="0" applyBorder="0" applyAlignment="0" applyProtection="0"/>
    <xf numFmtId="0" fontId="52" fillId="62" borderId="0" applyNumberFormat="0" applyBorder="0" applyAlignment="0" applyProtection="0"/>
    <xf numFmtId="0" fontId="52" fillId="57" borderId="0" applyNumberFormat="0" applyBorder="0" applyAlignment="0" applyProtection="0"/>
    <xf numFmtId="164" fontId="3" fillId="0" borderId="0" applyFont="0" applyFill="0" applyBorder="0" applyAlignment="0" applyProtection="0"/>
    <xf numFmtId="0" fontId="52" fillId="61" borderId="0" applyNumberFormat="0" applyBorder="0" applyAlignment="0" applyProtection="0"/>
    <xf numFmtId="0" fontId="52" fillId="62" borderId="0" applyNumberFormat="0" applyBorder="0" applyAlignment="0" applyProtection="0"/>
    <xf numFmtId="0" fontId="52" fillId="68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62" borderId="0" applyNumberFormat="0" applyBorder="0" applyAlignment="0" applyProtection="0"/>
    <xf numFmtId="0" fontId="52" fillId="67" borderId="0" applyNumberFormat="0" applyBorder="0" applyAlignment="0" applyProtection="0"/>
    <xf numFmtId="0" fontId="52" fillId="61" borderId="0" applyNumberFormat="0" applyBorder="0" applyAlignment="0" applyProtection="0"/>
    <xf numFmtId="0" fontId="52" fillId="61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52" fillId="72" borderId="0" applyNumberFormat="0" applyBorder="0" applyAlignment="0" applyProtection="0"/>
    <xf numFmtId="0" fontId="52" fillId="67" borderId="0" applyNumberFormat="0" applyBorder="0" applyAlignment="0" applyProtection="0"/>
    <xf numFmtId="0" fontId="52" fillId="68" borderId="0" applyNumberFormat="0" applyBorder="0" applyAlignment="0" applyProtection="0"/>
    <xf numFmtId="0" fontId="52" fillId="68" borderId="0" applyNumberFormat="0" applyBorder="0" applyAlignment="0" applyProtection="0"/>
    <xf numFmtId="0" fontId="52" fillId="67" borderId="0" applyNumberFormat="0" applyBorder="0" applyAlignment="0" applyProtection="0"/>
    <xf numFmtId="0" fontId="52" fillId="72" borderId="0" applyNumberFormat="0" applyBorder="0" applyAlignment="0" applyProtection="0"/>
    <xf numFmtId="0" fontId="52" fillId="68" borderId="0" applyNumberFormat="0" applyBorder="0" applyAlignment="0" applyProtection="0"/>
    <xf numFmtId="0" fontId="52" fillId="61" borderId="0" applyNumberFormat="0" applyBorder="0" applyAlignment="0" applyProtection="0"/>
    <xf numFmtId="0" fontId="52" fillId="67" borderId="0" applyNumberFormat="0" applyBorder="0" applyAlignment="0" applyProtection="0"/>
    <xf numFmtId="0" fontId="52" fillId="62" borderId="0" applyNumberFormat="0" applyBorder="0" applyAlignment="0" applyProtection="0"/>
    <xf numFmtId="0" fontId="52" fillId="61" borderId="0" applyNumberFormat="0" applyBorder="0" applyAlignment="0" applyProtection="0"/>
    <xf numFmtId="0" fontId="52" fillId="57" borderId="0" applyNumberFormat="0" applyBorder="0" applyAlignment="0" applyProtection="0"/>
    <xf numFmtId="0" fontId="52" fillId="62" borderId="0" applyNumberFormat="0" applyBorder="0" applyAlignment="0" applyProtection="0"/>
    <xf numFmtId="0" fontId="52" fillId="57" borderId="0" applyNumberFormat="0" applyBorder="0" applyAlignment="0" applyProtection="0"/>
    <xf numFmtId="0" fontId="52" fillId="72" borderId="0" applyNumberFormat="0" applyBorder="0" applyAlignment="0" applyProtection="0"/>
    <xf numFmtId="0" fontId="52" fillId="68" borderId="0" applyNumberFormat="0" applyBorder="0" applyAlignment="0" applyProtection="0"/>
    <xf numFmtId="0" fontId="52" fillId="72" borderId="0" applyNumberFormat="0" applyBorder="0" applyAlignment="0" applyProtection="0"/>
    <xf numFmtId="0" fontId="52" fillId="72" borderId="0" applyNumberFormat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77" fillId="69" borderId="0" applyNumberFormat="0" applyBorder="0" applyAlignment="0" applyProtection="0"/>
    <xf numFmtId="0" fontId="77" fillId="63" borderId="0" applyNumberFormat="0" applyBorder="0" applyAlignment="0" applyProtection="0"/>
    <xf numFmtId="0" fontId="77" fillId="51" borderId="0" applyNumberFormat="0" applyBorder="0" applyAlignment="0" applyProtection="0"/>
    <xf numFmtId="0" fontId="77" fillId="58" borderId="0" applyNumberFormat="0" applyBorder="0" applyAlignment="0" applyProtection="0"/>
    <xf numFmtId="0" fontId="77" fillId="50" borderId="0" applyNumberFormat="0" applyBorder="0" applyAlignment="0" applyProtection="0"/>
    <xf numFmtId="0" fontId="77" fillId="53" borderId="0" applyNumberFormat="0" applyBorder="0" applyAlignment="0" applyProtection="0"/>
    <xf numFmtId="0" fontId="51" fillId="39" borderId="0" applyNumberFormat="0" applyBorder="0" applyAlignment="0" applyProtection="0"/>
    <xf numFmtId="0" fontId="51" fillId="40" borderId="0" applyNumberFormat="0" applyBorder="0" applyAlignment="0" applyProtection="0"/>
    <xf numFmtId="0" fontId="51" fillId="41" borderId="0" applyNumberFormat="0" applyBorder="0" applyAlignment="0" applyProtection="0"/>
    <xf numFmtId="0" fontId="51" fillId="42" borderId="0" applyNumberFormat="0" applyBorder="0" applyAlignment="0" applyProtection="0"/>
    <xf numFmtId="0" fontId="51" fillId="43" borderId="0" applyNumberFormat="0" applyBorder="0" applyAlignment="0" applyProtection="0"/>
    <xf numFmtId="0" fontId="51" fillId="44" borderId="0" applyNumberFormat="0" applyBorder="0" applyAlignment="0" applyProtection="0"/>
    <xf numFmtId="0" fontId="51" fillId="45" borderId="0" applyNumberFormat="0" applyBorder="0" applyAlignment="0" applyProtection="0"/>
    <xf numFmtId="0" fontId="51" fillId="46" borderId="0" applyNumberFormat="0" applyBorder="0" applyAlignment="0" applyProtection="0"/>
    <xf numFmtId="0" fontId="51" fillId="47" borderId="0" applyNumberFormat="0" applyBorder="0" applyAlignment="0" applyProtection="0"/>
    <xf numFmtId="0" fontId="51" fillId="42" borderId="0" applyNumberFormat="0" applyBorder="0" applyAlignment="0" applyProtection="0"/>
    <xf numFmtId="0" fontId="51" fillId="45" borderId="0" applyNumberFormat="0" applyBorder="0" applyAlignment="0" applyProtection="0"/>
    <xf numFmtId="0" fontId="51" fillId="48" borderId="0" applyNumberFormat="0" applyBorder="0" applyAlignment="0" applyProtection="0"/>
    <xf numFmtId="0" fontId="52" fillId="49" borderId="0" applyNumberFormat="0" applyBorder="0" applyAlignment="0" applyProtection="0"/>
    <xf numFmtId="0" fontId="52" fillId="46" borderId="0" applyNumberFormat="0" applyBorder="0" applyAlignment="0" applyProtection="0"/>
    <xf numFmtId="0" fontId="52" fillId="47" borderId="0" applyNumberFormat="0" applyBorder="0" applyAlignment="0" applyProtection="0"/>
    <xf numFmtId="0" fontId="52" fillId="50" borderId="0" applyNumberFormat="0" applyBorder="0" applyAlignment="0" applyProtection="0"/>
    <xf numFmtId="0" fontId="52" fillId="51" borderId="0" applyNumberFormat="0" applyBorder="0" applyAlignment="0" applyProtection="0"/>
    <xf numFmtId="0" fontId="52" fillId="52" borderId="0" applyNumberFormat="0" applyBorder="0" applyAlignment="0" applyProtection="0"/>
    <xf numFmtId="0" fontId="52" fillId="53" borderId="0" applyNumberFormat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52" fillId="58" borderId="0" applyNumberFormat="0" applyBorder="0" applyAlignment="0" applyProtection="0"/>
    <xf numFmtId="0" fontId="52" fillId="63" borderId="0" applyNumberFormat="0" applyBorder="0" applyAlignment="0" applyProtection="0"/>
    <xf numFmtId="0" fontId="52" fillId="50" borderId="0" applyNumberFormat="0" applyBorder="0" applyAlignment="0" applyProtection="0"/>
    <xf numFmtId="0" fontId="52" fillId="51" borderId="0" applyNumberFormat="0" applyBorder="0" applyAlignment="0" applyProtection="0"/>
    <xf numFmtId="0" fontId="52" fillId="69" borderId="0" applyNumberFormat="0" applyBorder="0" applyAlignment="0" applyProtection="0"/>
    <xf numFmtId="0" fontId="53" fillId="40" borderId="0" applyNumberFormat="0" applyBorder="0" applyAlignment="0" applyProtection="0"/>
    <xf numFmtId="0" fontId="54" fillId="73" borderId="43" applyNumberFormat="0" applyAlignment="0" applyProtection="0"/>
    <xf numFmtId="0" fontId="55" fillId="74" borderId="44" applyNumberFormat="0" applyAlignment="0" applyProtection="0"/>
    <xf numFmtId="164" fontId="3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41" borderId="0" applyNumberFormat="0" applyBorder="0" applyAlignment="0" applyProtection="0"/>
    <xf numFmtId="0" fontId="59" fillId="0" borderId="45" applyNumberFormat="0" applyFill="0" applyAlignment="0" applyProtection="0"/>
    <xf numFmtId="0" fontId="60" fillId="0" borderId="46" applyNumberFormat="0" applyFill="0" applyAlignment="0" applyProtection="0"/>
    <xf numFmtId="0" fontId="61" fillId="0" borderId="47" applyNumberFormat="0" applyFill="0" applyAlignment="0" applyProtection="0"/>
    <xf numFmtId="0" fontId="61" fillId="0" borderId="0" applyNumberFormat="0" applyFill="0" applyBorder="0" applyAlignment="0" applyProtection="0"/>
    <xf numFmtId="0" fontId="62" fillId="44" borderId="43" applyNumberFormat="0" applyAlignment="0" applyProtection="0"/>
    <xf numFmtId="0" fontId="63" fillId="0" borderId="48" applyNumberFormat="0" applyFill="0" applyAlignment="0" applyProtection="0"/>
    <xf numFmtId="0" fontId="64" fillId="78" borderId="0" applyNumberFormat="0" applyBorder="0" applyAlignment="0" applyProtection="0"/>
    <xf numFmtId="0" fontId="3" fillId="0" borderId="0"/>
    <xf numFmtId="0" fontId="65" fillId="73" borderId="50" applyNumberFormat="0" applyAlignment="0" applyProtection="0"/>
    <xf numFmtId="9" fontId="3" fillId="0" borderId="0" applyFont="0" applyFill="0" applyBorder="0" applyAlignment="0" applyProtection="0"/>
    <xf numFmtId="0" fontId="52" fillId="50" borderId="0" applyNumberFormat="0" applyBorder="0" applyAlignment="0" applyProtection="0"/>
    <xf numFmtId="0" fontId="52" fillId="53" borderId="0" applyNumberFormat="0" applyBorder="0" applyAlignment="0" applyProtection="0"/>
    <xf numFmtId="0" fontId="52" fillId="53" borderId="0" applyNumberFormat="0" applyBorder="0" applyAlignment="0" applyProtection="0"/>
    <xf numFmtId="0" fontId="52" fillId="58" borderId="0" applyNumberFormat="0" applyBorder="0" applyAlignment="0" applyProtection="0"/>
    <xf numFmtId="0" fontId="52" fillId="63" borderId="0" applyNumberFormat="0" applyBorder="0" applyAlignment="0" applyProtection="0"/>
    <xf numFmtId="0" fontId="73" fillId="0" borderId="0" applyNumberFormat="0" applyFill="0" applyBorder="0" applyAlignment="0" applyProtection="0"/>
    <xf numFmtId="0" fontId="56" fillId="0" borderId="53" applyNumberFormat="0" applyFill="0" applyAlignment="0" applyProtection="0"/>
    <xf numFmtId="0" fontId="75" fillId="16" borderId="0" applyNumberFormat="0" applyBorder="0" applyAlignment="0" applyProtection="0"/>
    <xf numFmtId="0" fontId="75" fillId="20" borderId="0" applyNumberFormat="0" applyBorder="0" applyAlignment="0" applyProtection="0"/>
    <xf numFmtId="0" fontId="75" fillId="24" borderId="0" applyNumberFormat="0" applyBorder="0" applyAlignment="0" applyProtection="0"/>
    <xf numFmtId="0" fontId="75" fillId="28" borderId="0" applyNumberFormat="0" applyBorder="0" applyAlignment="0" applyProtection="0"/>
    <xf numFmtId="0" fontId="75" fillId="32" borderId="0" applyNumberFormat="0" applyBorder="0" applyAlignment="0" applyProtection="0"/>
    <xf numFmtId="0" fontId="75" fillId="36" borderId="0" applyNumberFormat="0" applyBorder="0" applyAlignment="0" applyProtection="0"/>
    <xf numFmtId="0" fontId="75" fillId="17" borderId="0" applyNumberFormat="0" applyBorder="0" applyAlignment="0" applyProtection="0"/>
    <xf numFmtId="0" fontId="75" fillId="21" borderId="0" applyNumberFormat="0" applyBorder="0" applyAlignment="0" applyProtection="0"/>
    <xf numFmtId="0" fontId="75" fillId="25" borderId="0" applyNumberFormat="0" applyBorder="0" applyAlignment="0" applyProtection="0"/>
    <xf numFmtId="0" fontId="75" fillId="29" borderId="0" applyNumberFormat="0" applyBorder="0" applyAlignment="0" applyProtection="0"/>
    <xf numFmtId="0" fontId="75" fillId="33" borderId="0" applyNumberFormat="0" applyBorder="0" applyAlignment="0" applyProtection="0"/>
    <xf numFmtId="0" fontId="75" fillId="37" borderId="0" applyNumberFormat="0" applyBorder="0" applyAlignment="0" applyProtection="0"/>
    <xf numFmtId="164" fontId="75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5" fillId="0" borderId="0"/>
    <xf numFmtId="0" fontId="75" fillId="14" borderId="41" applyNumberFormat="0" applyFont="0" applyAlignment="0" applyProtection="0"/>
    <xf numFmtId="0" fontId="75" fillId="14" borderId="41" applyNumberFormat="0" applyFont="0" applyAlignment="0" applyProtection="0"/>
    <xf numFmtId="164" fontId="2" fillId="0" borderId="0" applyFont="0" applyFill="0" applyBorder="0" applyAlignment="0" applyProtection="0"/>
    <xf numFmtId="0" fontId="3" fillId="0" borderId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2" fillId="50" borderId="0" applyNumberFormat="0" applyBorder="0" applyAlignment="0" applyProtection="0"/>
    <xf numFmtId="0" fontId="3" fillId="0" borderId="0"/>
    <xf numFmtId="0" fontId="3" fillId="0" borderId="0"/>
    <xf numFmtId="0" fontId="3" fillId="79" borderId="49" applyNumberFormat="0" applyFont="0" applyAlignment="0" applyProtection="0"/>
    <xf numFmtId="0" fontId="3" fillId="79" borderId="49" applyNumberFormat="0" applyFont="0" applyAlignment="0" applyProtection="0"/>
    <xf numFmtId="0" fontId="3" fillId="79" borderId="49" applyNumberFormat="0" applyFon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79" borderId="49" applyNumberFormat="0" applyFont="0" applyAlignment="0" applyProtection="0"/>
    <xf numFmtId="164" fontId="2" fillId="0" borderId="0" applyFont="0" applyFill="0" applyBorder="0" applyAlignment="0" applyProtection="0"/>
    <xf numFmtId="0" fontId="75" fillId="0" borderId="0"/>
    <xf numFmtId="0" fontId="56" fillId="0" borderId="53" applyNumberFormat="0" applyFill="0" applyAlignment="0" applyProtection="0"/>
    <xf numFmtId="0" fontId="52" fillId="53" borderId="0" applyNumberFormat="0" applyBorder="0" applyAlignment="0" applyProtection="0"/>
    <xf numFmtId="0" fontId="52" fillId="69" borderId="0" applyNumberFormat="0" applyBorder="0" applyAlignment="0" applyProtection="0"/>
    <xf numFmtId="0" fontId="33" fillId="0" borderId="0"/>
    <xf numFmtId="164" fontId="2" fillId="0" borderId="0" applyFont="0" applyFill="0" applyBorder="0" applyAlignment="0" applyProtection="0"/>
    <xf numFmtId="164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2" fillId="0" borderId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3" fillId="0" borderId="0"/>
    <xf numFmtId="0" fontId="33" fillId="0" borderId="0"/>
    <xf numFmtId="0" fontId="52" fillId="69" borderId="0" applyNumberFormat="0" applyBorder="0" applyAlignment="0" applyProtection="0"/>
    <xf numFmtId="0" fontId="2" fillId="0" borderId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69" borderId="0" applyNumberFormat="0" applyBorder="0" applyAlignment="0" applyProtection="0"/>
    <xf numFmtId="0" fontId="2" fillId="14" borderId="41" applyNumberFormat="0" applyFont="0" applyAlignment="0" applyProtection="0"/>
    <xf numFmtId="0" fontId="2" fillId="14" borderId="41" applyNumberFormat="0" applyFont="0" applyAlignment="0" applyProtection="0"/>
    <xf numFmtId="0" fontId="52" fillId="50" borderId="0" applyNumberFormat="0" applyBorder="0" applyAlignment="0" applyProtection="0"/>
    <xf numFmtId="0" fontId="76" fillId="79" borderId="49" applyNumberFormat="0" applyFont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58" borderId="0" applyNumberFormat="0" applyBorder="0" applyAlignment="0" applyProtection="0"/>
    <xf numFmtId="0" fontId="52" fillId="69" borderId="0" applyNumberFormat="0" applyBorder="0" applyAlignment="0" applyProtection="0"/>
    <xf numFmtId="0" fontId="2" fillId="0" borderId="0"/>
    <xf numFmtId="0" fontId="3" fillId="0" borderId="0"/>
    <xf numFmtId="0" fontId="52" fillId="63" borderId="0" applyNumberFormat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52" fillId="51" borderId="0" applyNumberFormat="0" applyBorder="0" applyAlignment="0" applyProtection="0"/>
    <xf numFmtId="0" fontId="52" fillId="53" borderId="0" applyNumberFormat="0" applyBorder="0" applyAlignment="0" applyProtection="0"/>
    <xf numFmtId="0" fontId="52" fillId="63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2" fillId="51" borderId="0" applyNumberFormat="0" applyBorder="0" applyAlignment="0" applyProtection="0"/>
    <xf numFmtId="0" fontId="3" fillId="0" borderId="0"/>
    <xf numFmtId="0" fontId="52" fillId="58" borderId="0" applyNumberFormat="0" applyBorder="0" applyAlignment="0" applyProtection="0"/>
    <xf numFmtId="9" fontId="3" fillId="0" borderId="0" applyFont="0" applyFill="0" applyBorder="0" applyAlignment="0" applyProtection="0"/>
    <xf numFmtId="0" fontId="52" fillId="51" borderId="0" applyNumberFormat="0" applyBorder="0" applyAlignment="0" applyProtection="0"/>
    <xf numFmtId="0" fontId="3" fillId="0" borderId="0"/>
    <xf numFmtId="0" fontId="52" fillId="53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14" borderId="41" applyNumberFormat="0" applyFont="0" applyAlignment="0" applyProtection="0"/>
    <xf numFmtId="9" fontId="3" fillId="0" borderId="0" applyFont="0" applyFill="0" applyBorder="0" applyAlignment="0" applyProtection="0"/>
    <xf numFmtId="0" fontId="52" fillId="69" borderId="0" applyNumberFormat="0" applyBorder="0" applyAlignment="0" applyProtection="0"/>
    <xf numFmtId="0" fontId="52" fillId="50" borderId="0" applyNumberFormat="0" applyBorder="0" applyAlignment="0" applyProtection="0"/>
    <xf numFmtId="0" fontId="52" fillId="58" borderId="0" applyNumberFormat="0" applyBorder="0" applyAlignment="0" applyProtection="0"/>
    <xf numFmtId="0" fontId="52" fillId="58" borderId="0" applyNumberFormat="0" applyBorder="0" applyAlignment="0" applyProtection="0"/>
    <xf numFmtId="0" fontId="52" fillId="50" borderId="0" applyNumberFormat="0" applyBorder="0" applyAlignment="0" applyProtection="0"/>
    <xf numFmtId="0" fontId="52" fillId="51" borderId="0" applyNumberFormat="0" applyBorder="0" applyAlignment="0" applyProtection="0"/>
    <xf numFmtId="0" fontId="52" fillId="51" borderId="0" applyNumberFormat="0" applyBorder="0" applyAlignment="0" applyProtection="0"/>
    <xf numFmtId="0" fontId="77" fillId="69" borderId="0" applyNumberFormat="0" applyBorder="0" applyAlignment="0" applyProtection="0"/>
    <xf numFmtId="0" fontId="77" fillId="63" borderId="0" applyNumberFormat="0" applyBorder="0" applyAlignment="0" applyProtection="0"/>
    <xf numFmtId="0" fontId="77" fillId="51" borderId="0" applyNumberFormat="0" applyBorder="0" applyAlignment="0" applyProtection="0"/>
    <xf numFmtId="0" fontId="77" fillId="58" borderId="0" applyNumberFormat="0" applyBorder="0" applyAlignment="0" applyProtection="0"/>
    <xf numFmtId="0" fontId="77" fillId="50" borderId="0" applyNumberFormat="0" applyBorder="0" applyAlignment="0" applyProtection="0"/>
    <xf numFmtId="0" fontId="77" fillId="53" borderId="0" applyNumberFormat="0" applyBorder="0" applyAlignment="0" applyProtection="0"/>
    <xf numFmtId="0" fontId="52" fillId="50" borderId="0" applyNumberFormat="0" applyBorder="0" applyAlignment="0" applyProtection="0"/>
    <xf numFmtId="0" fontId="52" fillId="69" borderId="0" applyNumberFormat="0" applyBorder="0" applyAlignment="0" applyProtection="0"/>
    <xf numFmtId="0" fontId="52" fillId="53" borderId="0" applyNumberFormat="0" applyBorder="0" applyAlignment="0" applyProtection="0"/>
    <xf numFmtId="0" fontId="52" fillId="58" borderId="0" applyNumberFormat="0" applyBorder="0" applyAlignment="0" applyProtection="0"/>
    <xf numFmtId="0" fontId="52" fillId="51" borderId="0" applyNumberFormat="0" applyBorder="0" applyAlignment="0" applyProtection="0"/>
    <xf numFmtId="0" fontId="52" fillId="58" borderId="0" applyNumberFormat="0" applyBorder="0" applyAlignment="0" applyProtection="0"/>
    <xf numFmtId="0" fontId="52" fillId="50" borderId="0" applyNumberFormat="0" applyBorder="0" applyAlignment="0" applyProtection="0"/>
    <xf numFmtId="0" fontId="52" fillId="63" borderId="0" applyNumberFormat="0" applyBorder="0" applyAlignment="0" applyProtection="0"/>
    <xf numFmtId="0" fontId="52" fillId="51" borderId="0" applyNumberFormat="0" applyBorder="0" applyAlignment="0" applyProtection="0"/>
    <xf numFmtId="0" fontId="52" fillId="63" borderId="0" applyNumberFormat="0" applyBorder="0" applyAlignment="0" applyProtection="0"/>
    <xf numFmtId="0" fontId="52" fillId="53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52" fillId="69" borderId="0" applyNumberFormat="0" applyBorder="0" applyAlignment="0" applyProtection="0"/>
    <xf numFmtId="0" fontId="52" fillId="53" borderId="0" applyNumberFormat="0" applyBorder="0" applyAlignment="0" applyProtection="0"/>
    <xf numFmtId="0" fontId="52" fillId="51" borderId="0" applyNumberFormat="0" applyBorder="0" applyAlignment="0" applyProtection="0"/>
    <xf numFmtId="0" fontId="52" fillId="53" borderId="0" applyNumberFormat="0" applyBorder="0" applyAlignment="0" applyProtection="0"/>
    <xf numFmtId="0" fontId="52" fillId="58" borderId="0" applyNumberFormat="0" applyBorder="0" applyAlignment="0" applyProtection="0"/>
    <xf numFmtId="0" fontId="52" fillId="63" borderId="0" applyNumberFormat="0" applyBorder="0" applyAlignment="0" applyProtection="0"/>
    <xf numFmtId="0" fontId="52" fillId="50" borderId="0" applyNumberFormat="0" applyBorder="0" applyAlignment="0" applyProtection="0"/>
    <xf numFmtId="0" fontId="52" fillId="51" borderId="0" applyNumberFormat="0" applyBorder="0" applyAlignment="0" applyProtection="0"/>
    <xf numFmtId="0" fontId="52" fillId="69" borderId="0" applyNumberFormat="0" applyBorder="0" applyAlignment="0" applyProtection="0"/>
    <xf numFmtId="0" fontId="52" fillId="51" borderId="0" applyNumberFormat="0" applyBorder="0" applyAlignment="0" applyProtection="0"/>
    <xf numFmtId="0" fontId="52" fillId="69" borderId="0" applyNumberFormat="0" applyBorder="0" applyAlignment="0" applyProtection="0"/>
    <xf numFmtId="0" fontId="52" fillId="50" borderId="0" applyNumberFormat="0" applyBorder="0" applyAlignment="0" applyProtection="0"/>
    <xf numFmtId="0" fontId="52" fillId="58" borderId="0" applyNumberFormat="0" applyBorder="0" applyAlignment="0" applyProtection="0"/>
    <xf numFmtId="0" fontId="52" fillId="50" borderId="0" applyNumberFormat="0" applyBorder="0" applyAlignment="0" applyProtection="0"/>
    <xf numFmtId="164" fontId="3" fillId="0" borderId="0" applyFont="0" applyFill="0" applyBorder="0" applyAlignment="0" applyProtection="0"/>
    <xf numFmtId="0" fontId="52" fillId="58" borderId="0" applyNumberFormat="0" applyBorder="0" applyAlignment="0" applyProtection="0"/>
    <xf numFmtId="0" fontId="52" fillId="69" borderId="0" applyNumberFormat="0" applyBorder="0" applyAlignment="0" applyProtection="0"/>
    <xf numFmtId="0" fontId="52" fillId="63" borderId="0" applyNumberFormat="0" applyBorder="0" applyAlignment="0" applyProtection="0"/>
    <xf numFmtId="0" fontId="52" fillId="63" borderId="0" applyNumberFormat="0" applyBorder="0" applyAlignment="0" applyProtection="0"/>
    <xf numFmtId="0" fontId="52" fillId="53" borderId="0" applyNumberFormat="0" applyBorder="0" applyAlignment="0" applyProtection="0"/>
    <xf numFmtId="164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41" applyNumberFormat="0" applyFont="0" applyAlignment="0" applyProtection="0"/>
    <xf numFmtId="0" fontId="1" fillId="14" borderId="41" applyNumberFormat="0" applyFont="0" applyAlignment="0" applyProtection="0"/>
    <xf numFmtId="0" fontId="1" fillId="14" borderId="41" applyNumberFormat="0" applyFont="0" applyAlignment="0" applyProtection="0"/>
    <xf numFmtId="0" fontId="1" fillId="14" borderId="41" applyNumberFormat="0" applyFont="0" applyAlignment="0" applyProtection="0"/>
    <xf numFmtId="0" fontId="1" fillId="14" borderId="41" applyNumberFormat="0" applyFont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41" applyNumberFormat="0" applyFont="0" applyAlignment="0" applyProtection="0"/>
    <xf numFmtId="0" fontId="1" fillId="14" borderId="41" applyNumberFormat="0" applyFont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4" borderId="41" applyNumberFormat="0" applyFont="0" applyAlignment="0" applyProtection="0"/>
  </cellStyleXfs>
  <cellXfs count="234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7" fillId="0" borderId="0" xfId="7" applyFont="1" applyAlignment="1">
      <alignment horizontal="justify" readingOrder="2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0" fontId="11" fillId="0" borderId="6" xfId="7" applyFont="1" applyBorder="1" applyAlignment="1">
      <alignment horizontal="center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right" vertical="center" wrapText="1" indent="2" readingOrder="2"/>
    </xf>
    <xf numFmtId="0" fontId="24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3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5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11" fillId="0" borderId="0" xfId="7" applyFont="1" applyBorder="1" applyAlignment="1">
      <alignment horizontal="center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6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/>
    </xf>
    <xf numFmtId="0" fontId="29" fillId="0" borderId="28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3"/>
    </xf>
    <xf numFmtId="0" fontId="30" fillId="0" borderId="0" xfId="0" applyFont="1" applyFill="1" applyBorder="1" applyAlignment="1">
      <alignment horizontal="right" indent="4"/>
    </xf>
    <xf numFmtId="0" fontId="30" fillId="0" borderId="0" xfId="0" applyFont="1" applyFill="1" applyBorder="1" applyAlignment="1">
      <alignment horizontal="right" indent="3"/>
    </xf>
    <xf numFmtId="4" fontId="29" fillId="0" borderId="28" xfId="0" applyNumberFormat="1" applyFont="1" applyFill="1" applyBorder="1" applyAlignment="1">
      <alignment horizontal="right"/>
    </xf>
    <xf numFmtId="10" fontId="29" fillId="0" borderId="28" xfId="0" applyNumberFormat="1" applyFont="1" applyFill="1" applyBorder="1" applyAlignment="1">
      <alignment horizontal="right"/>
    </xf>
    <xf numFmtId="2" fontId="29" fillId="0" borderId="28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167" fontId="29" fillId="0" borderId="28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14" fontId="30" fillId="0" borderId="0" xfId="0" applyNumberFormat="1" applyFont="1" applyFill="1" applyBorder="1" applyAlignment="1">
      <alignment horizontal="right"/>
    </xf>
    <xf numFmtId="168" fontId="30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2"/>
    </xf>
    <xf numFmtId="0" fontId="30" fillId="0" borderId="29" xfId="0" applyFont="1" applyFill="1" applyBorder="1" applyAlignment="1">
      <alignment horizontal="right" indent="3"/>
    </xf>
    <xf numFmtId="0" fontId="30" fillId="0" borderId="29" xfId="0" applyFont="1" applyFill="1" applyBorder="1" applyAlignment="1">
      <alignment horizontal="right" indent="2"/>
    </xf>
    <xf numFmtId="0" fontId="30" fillId="0" borderId="30" xfId="0" applyFont="1" applyFill="1" applyBorder="1" applyAlignment="1">
      <alignment horizontal="right" indent="2"/>
    </xf>
    <xf numFmtId="0" fontId="30" fillId="0" borderId="25" xfId="0" applyNumberFormat="1" applyFont="1" applyFill="1" applyBorder="1" applyAlignment="1">
      <alignment horizontal="right"/>
    </xf>
    <xf numFmtId="2" fontId="30" fillId="0" borderId="25" xfId="0" applyNumberFormat="1" applyFont="1" applyFill="1" applyBorder="1" applyAlignment="1">
      <alignment horizontal="right"/>
    </xf>
    <xf numFmtId="10" fontId="30" fillId="0" borderId="25" xfId="0" applyNumberFormat="1" applyFont="1" applyFill="1" applyBorder="1" applyAlignment="1">
      <alignment horizontal="right"/>
    </xf>
    <xf numFmtId="4" fontId="30" fillId="0" borderId="25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164" fontId="7" fillId="0" borderId="31" xfId="13" applyFont="1" applyBorder="1" applyAlignment="1">
      <alignment horizontal="right"/>
    </xf>
    <xf numFmtId="10" fontId="7" fillId="0" borderId="31" xfId="14" applyNumberFormat="1" applyFont="1" applyBorder="1" applyAlignment="1">
      <alignment horizontal="center"/>
    </xf>
    <xf numFmtId="2" fontId="7" fillId="0" borderId="31" xfId="7" applyNumberFormat="1" applyFont="1" applyBorder="1" applyAlignment="1">
      <alignment horizontal="right"/>
    </xf>
    <xf numFmtId="169" fontId="7" fillId="0" borderId="31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0" fontId="31" fillId="0" borderId="0" xfId="0" applyFont="1" applyFill="1" applyBorder="1" applyAlignment="1">
      <alignment horizontal="right" indent="2"/>
    </xf>
    <xf numFmtId="2" fontId="31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1"/>
    </xf>
    <xf numFmtId="49" fontId="31" fillId="0" borderId="0" xfId="0" applyNumberFormat="1" applyFont="1" applyFill="1" applyBorder="1" applyAlignment="1">
      <alignment horizontal="right"/>
    </xf>
    <xf numFmtId="164" fontId="31" fillId="0" borderId="0" xfId="0" applyNumberFormat="1" applyFont="1" applyFill="1" applyBorder="1" applyAlignment="1">
      <alignment horizontal="right"/>
    </xf>
    <xf numFmtId="0" fontId="32" fillId="0" borderId="32" xfId="0" applyFont="1" applyBorder="1" applyAlignment="1">
      <alignment horizontal="right"/>
    </xf>
    <xf numFmtId="164" fontId="0" fillId="0" borderId="0" xfId="0" applyNumberFormat="1"/>
    <xf numFmtId="14" fontId="0" fillId="0" borderId="0" xfId="0" applyNumberFormat="1"/>
    <xf numFmtId="4" fontId="6" fillId="0" borderId="0" xfId="7" applyNumberFormat="1" applyFont="1" applyAlignment="1">
      <alignment horizontal="center"/>
    </xf>
    <xf numFmtId="170" fontId="6" fillId="0" borderId="0" xfId="7" applyNumberFormat="1" applyFont="1" applyAlignment="1">
      <alignment horizontal="center"/>
    </xf>
    <xf numFmtId="164" fontId="7" fillId="0" borderId="31" xfId="13" applyFont="1" applyFill="1" applyBorder="1" applyAlignment="1">
      <alignment horizontal="right"/>
    </xf>
    <xf numFmtId="169" fontId="7" fillId="0" borderId="31" xfId="7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 readingOrder="2"/>
    </xf>
    <xf numFmtId="0" fontId="30" fillId="0" borderId="0" xfId="15" applyFont="1" applyFill="1" applyBorder="1" applyAlignment="1">
      <alignment horizontal="right" indent="3"/>
    </xf>
    <xf numFmtId="0" fontId="30" fillId="0" borderId="0" xfId="16" applyFont="1" applyFill="1" applyBorder="1" applyAlignment="1">
      <alignment horizontal="right" indent="3"/>
    </xf>
    <xf numFmtId="0" fontId="12" fillId="0" borderId="0" xfId="0" applyFont="1" applyFill="1" applyAlignment="1">
      <alignment horizontal="right" readingOrder="2"/>
    </xf>
    <xf numFmtId="10" fontId="31" fillId="0" borderId="0" xfId="14" applyNumberFormat="1" applyFont="1" applyFill="1" applyBorder="1" applyAlignment="1">
      <alignment horizontal="right"/>
    </xf>
    <xf numFmtId="10" fontId="30" fillId="0" borderId="0" xfId="14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33" xfId="0" applyFill="1" applyBorder="1" applyAlignment="1">
      <alignment horizontal="right"/>
    </xf>
    <xf numFmtId="0" fontId="30" fillId="0" borderId="0" xfId="0" applyFont="1" applyFill="1" applyBorder="1" applyAlignment="1"/>
    <xf numFmtId="0" fontId="3" fillId="0" borderId="33" xfId="0" applyFont="1" applyFill="1" applyBorder="1" applyAlignment="1">
      <alignment horizontal="right"/>
    </xf>
    <xf numFmtId="0" fontId="32" fillId="0" borderId="32" xfId="0" applyFont="1" applyFill="1" applyBorder="1" applyAlignment="1">
      <alignment horizontal="right"/>
    </xf>
    <xf numFmtId="0" fontId="25" fillId="0" borderId="0" xfId="7" applyFont="1" applyAlignment="1">
      <alignment horizontal="right"/>
    </xf>
    <xf numFmtId="0" fontId="25" fillId="0" borderId="0" xfId="7" applyFont="1" applyFill="1" applyBorder="1" applyAlignment="1">
      <alignment horizontal="right"/>
    </xf>
    <xf numFmtId="0" fontId="6" fillId="0" borderId="0" xfId="212" applyFont="1" applyAlignment="1">
      <alignment horizontal="center"/>
    </xf>
    <xf numFmtId="0" fontId="6" fillId="0" borderId="0" xfId="212" applyFont="1" applyAlignment="1">
      <alignment horizontal="right"/>
    </xf>
    <xf numFmtId="0" fontId="33" fillId="0" borderId="0" xfId="212"/>
    <xf numFmtId="0" fontId="8" fillId="0" borderId="0" xfId="212" applyFont="1" applyAlignment="1">
      <alignment horizontal="center" vertical="center" wrapText="1"/>
    </xf>
    <xf numFmtId="0" fontId="10" fillId="0" borderId="0" xfId="212" applyFont="1" applyAlignment="1">
      <alignment horizontal="center" wrapText="1"/>
    </xf>
    <xf numFmtId="0" fontId="13" fillId="2" borderId="1" xfId="212" applyFont="1" applyFill="1" applyBorder="1" applyAlignment="1">
      <alignment horizontal="center" vertical="center" wrapText="1"/>
    </xf>
    <xf numFmtId="0" fontId="7" fillId="2" borderId="2" xfId="212" applyFont="1" applyFill="1" applyBorder="1" applyAlignment="1">
      <alignment horizontal="center" vertical="center" wrapText="1"/>
    </xf>
    <xf numFmtId="0" fontId="11" fillId="2" borderId="1" xfId="212" applyFont="1" applyFill="1" applyBorder="1" applyAlignment="1">
      <alignment horizontal="center" vertical="center" wrapText="1"/>
    </xf>
    <xf numFmtId="0" fontId="11" fillId="2" borderId="2" xfId="212" applyFont="1" applyFill="1" applyBorder="1" applyAlignment="1">
      <alignment horizontal="center" vertical="center" wrapText="1"/>
    </xf>
    <xf numFmtId="49" fontId="7" fillId="2" borderId="1" xfId="212" applyNumberFormat="1" applyFont="1" applyFill="1" applyBorder="1" applyAlignment="1">
      <alignment horizontal="center" wrapText="1"/>
    </xf>
    <xf numFmtId="49" fontId="7" fillId="2" borderId="2" xfId="212" applyNumberFormat="1" applyFont="1" applyFill="1" applyBorder="1" applyAlignment="1">
      <alignment horizontal="center" wrapText="1"/>
    </xf>
    <xf numFmtId="0" fontId="30" fillId="0" borderId="0" xfId="212" applyFont="1" applyFill="1" applyBorder="1" applyAlignment="1">
      <alignment horizontal="right"/>
    </xf>
    <xf numFmtId="0" fontId="30" fillId="0" borderId="0" xfId="212" applyNumberFormat="1" applyFont="1" applyFill="1" applyBorder="1" applyAlignment="1">
      <alignment horizontal="right"/>
    </xf>
    <xf numFmtId="0" fontId="29" fillId="0" borderId="0" xfId="212" applyNumberFormat="1" applyFont="1" applyFill="1" applyBorder="1" applyAlignment="1">
      <alignment horizontal="right"/>
    </xf>
    <xf numFmtId="0" fontId="30" fillId="0" borderId="0" xfId="212" applyFont="1" applyFill="1" applyBorder="1" applyAlignment="1">
      <alignment horizontal="right" indent="2"/>
    </xf>
    <xf numFmtId="0" fontId="30" fillId="0" borderId="0" xfId="212" applyFont="1" applyFill="1" applyBorder="1" applyAlignment="1">
      <alignment horizontal="right" indent="3"/>
    </xf>
    <xf numFmtId="4" fontId="30" fillId="0" borderId="0" xfId="212" applyNumberFormat="1" applyFont="1" applyFill="1" applyBorder="1" applyAlignment="1">
      <alignment horizontal="right"/>
    </xf>
    <xf numFmtId="10" fontId="30" fillId="0" borderId="0" xfId="212" applyNumberFormat="1" applyFont="1" applyFill="1" applyBorder="1" applyAlignment="1">
      <alignment horizontal="right"/>
    </xf>
    <xf numFmtId="4" fontId="29" fillId="0" borderId="0" xfId="212" applyNumberFormat="1" applyFont="1" applyFill="1" applyBorder="1" applyAlignment="1">
      <alignment horizontal="right"/>
    </xf>
    <xf numFmtId="10" fontId="29" fillId="0" borderId="0" xfId="212" applyNumberFormat="1" applyFont="1" applyFill="1" applyBorder="1" applyAlignment="1">
      <alignment horizontal="right"/>
    </xf>
    <xf numFmtId="49" fontId="30" fillId="0" borderId="0" xfId="212" applyNumberFormat="1" applyFont="1" applyFill="1" applyBorder="1" applyAlignment="1">
      <alignment horizontal="right"/>
    </xf>
    <xf numFmtId="167" fontId="30" fillId="0" borderId="0" xfId="212" applyNumberFormat="1" applyFont="1" applyFill="1" applyBorder="1" applyAlignment="1">
      <alignment horizontal="right"/>
    </xf>
    <xf numFmtId="0" fontId="29" fillId="0" borderId="0" xfId="212" applyFont="1" applyFill="1" applyBorder="1" applyAlignment="1">
      <alignment horizontal="right" indent="2"/>
    </xf>
    <xf numFmtId="0" fontId="8" fillId="0" borderId="0" xfId="212" applyFont="1" applyAlignment="1">
      <alignment horizontal="right"/>
    </xf>
    <xf numFmtId="0" fontId="31" fillId="0" borderId="0" xfId="212" applyFont="1" applyFill="1" applyBorder="1" applyAlignment="1">
      <alignment horizontal="right"/>
    </xf>
    <xf numFmtId="0" fontId="31" fillId="0" borderId="0" xfId="212" applyNumberFormat="1" applyFont="1" applyFill="1" applyBorder="1" applyAlignment="1">
      <alignment horizontal="right"/>
    </xf>
    <xf numFmtId="4" fontId="31" fillId="0" borderId="0" xfId="212" applyNumberFormat="1" applyFont="1" applyFill="1" applyBorder="1" applyAlignment="1">
      <alignment horizontal="right"/>
    </xf>
    <xf numFmtId="10" fontId="31" fillId="0" borderId="0" xfId="212" applyNumberFormat="1" applyFont="1" applyFill="1" applyBorder="1" applyAlignment="1">
      <alignment horizontal="right"/>
    </xf>
    <xf numFmtId="0" fontId="31" fillId="0" borderId="0" xfId="212" applyFont="1" applyFill="1" applyBorder="1" applyAlignment="1">
      <alignment horizontal="right" indent="1"/>
    </xf>
    <xf numFmtId="0" fontId="10" fillId="0" borderId="0" xfId="212" applyFont="1" applyFill="1" applyAlignment="1">
      <alignment horizontal="center" wrapText="1"/>
    </xf>
    <xf numFmtId="0" fontId="8" fillId="0" borderId="0" xfId="212" applyFont="1" applyFill="1" applyAlignment="1">
      <alignment horizontal="center"/>
    </xf>
    <xf numFmtId="0" fontId="6" fillId="0" borderId="0" xfId="212" applyFont="1" applyFill="1" applyAlignment="1">
      <alignment horizontal="center"/>
    </xf>
    <xf numFmtId="0" fontId="7" fillId="0" borderId="0" xfId="212" applyFont="1" applyAlignment="1">
      <alignment horizontal="right" readingOrder="2"/>
    </xf>
    <xf numFmtId="0" fontId="10" fillId="0" borderId="0" xfId="207" applyFont="1" applyAlignment="1">
      <alignment horizontal="center" wrapText="1"/>
    </xf>
    <xf numFmtId="0" fontId="33" fillId="0" borderId="0" xfId="207"/>
    <xf numFmtId="0" fontId="8" fillId="0" borderId="0" xfId="207" applyFont="1" applyAlignment="1">
      <alignment horizontal="center" vertical="center" wrapText="1"/>
    </xf>
    <xf numFmtId="4" fontId="102" fillId="0" borderId="0" xfId="417" applyNumberFormat="1" applyFont="1"/>
    <xf numFmtId="0" fontId="2" fillId="0" borderId="0" xfId="417" applyAlignment="1">
      <alignment horizontal="right"/>
    </xf>
    <xf numFmtId="164" fontId="2" fillId="0" borderId="0" xfId="983" applyFont="1"/>
    <xf numFmtId="0" fontId="2" fillId="0" borderId="0" xfId="417" applyAlignment="1">
      <alignment horizontal="right" indent="1"/>
    </xf>
    <xf numFmtId="0" fontId="30" fillId="0" borderId="0" xfId="207" applyNumberFormat="1" applyFont="1" applyFill="1" applyBorder="1" applyAlignment="1">
      <alignment horizontal="right"/>
    </xf>
    <xf numFmtId="4" fontId="30" fillId="0" borderId="0" xfId="207" applyNumberFormat="1" applyFont="1" applyFill="1" applyBorder="1" applyAlignment="1">
      <alignment horizontal="right"/>
    </xf>
    <xf numFmtId="10" fontId="30" fillId="0" borderId="0" xfId="207" applyNumberFormat="1" applyFont="1" applyFill="1" applyBorder="1" applyAlignment="1">
      <alignment horizontal="right"/>
    </xf>
    <xf numFmtId="0" fontId="8" fillId="0" borderId="0" xfId="207" applyFont="1" applyAlignment="1">
      <alignment horizontal="center"/>
    </xf>
    <xf numFmtId="0" fontId="31" fillId="0" borderId="0" xfId="207" applyNumberFormat="1" applyFont="1" applyFill="1" applyBorder="1" applyAlignment="1">
      <alignment horizontal="right"/>
    </xf>
    <xf numFmtId="4" fontId="31" fillId="0" borderId="0" xfId="207" applyNumberFormat="1" applyFont="1" applyFill="1" applyBorder="1" applyAlignment="1">
      <alignment horizontal="right"/>
    </xf>
    <xf numFmtId="10" fontId="31" fillId="0" borderId="0" xfId="207" applyNumberFormat="1" applyFont="1" applyFill="1" applyBorder="1" applyAlignment="1">
      <alignment horizontal="right"/>
    </xf>
    <xf numFmtId="0" fontId="31" fillId="0" borderId="0" xfId="207" applyFont="1" applyFill="1" applyBorder="1" applyAlignment="1">
      <alignment horizontal="right" indent="1"/>
    </xf>
    <xf numFmtId="0" fontId="31" fillId="0" borderId="0" xfId="207" applyFont="1" applyFill="1" applyBorder="1" applyAlignment="1">
      <alignment horizontal="right"/>
    </xf>
    <xf numFmtId="0" fontId="30" fillId="0" borderId="0" xfId="207" applyFont="1" applyFill="1" applyBorder="1" applyAlignment="1"/>
    <xf numFmtId="0" fontId="33" fillId="0" borderId="0" xfId="207"/>
    <xf numFmtId="4" fontId="30" fillId="0" borderId="0" xfId="207" applyNumberFormat="1" applyFont="1" applyFill="1" applyBorder="1" applyAlignment="1">
      <alignment horizontal="right"/>
    </xf>
    <xf numFmtId="10" fontId="30" fillId="0" borderId="0" xfId="207" applyNumberFormat="1" applyFont="1" applyFill="1" applyBorder="1" applyAlignment="1">
      <alignment horizontal="right"/>
    </xf>
    <xf numFmtId="0" fontId="30" fillId="0" borderId="0" xfId="207" applyFont="1" applyFill="1" applyBorder="1" applyAlignment="1">
      <alignment horizontal="right"/>
    </xf>
    <xf numFmtId="0" fontId="30" fillId="0" borderId="0" xfId="207" applyFont="1" applyFill="1" applyBorder="1" applyAlignment="1"/>
    <xf numFmtId="0" fontId="9" fillId="2" borderId="17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4" xfId="212" applyFont="1" applyFill="1" applyBorder="1" applyAlignment="1">
      <alignment horizontal="center" vertical="center" wrapText="1" readingOrder="2"/>
    </xf>
    <xf numFmtId="0" fontId="9" fillId="2" borderId="25" xfId="212" applyFont="1" applyFill="1" applyBorder="1" applyAlignment="1">
      <alignment horizontal="center" vertical="center" wrapText="1" readingOrder="2"/>
    </xf>
    <xf numFmtId="0" fontId="22" fillId="2" borderId="19" xfId="0" applyFont="1" applyFill="1" applyBorder="1" applyAlignment="1">
      <alignment horizontal="center" vertical="center" wrapText="1" readingOrder="2"/>
    </xf>
    <xf numFmtId="0" fontId="18" fillId="0" borderId="20" xfId="0" applyFont="1" applyBorder="1" applyAlignment="1">
      <alignment horizontal="center" readingOrder="2"/>
    </xf>
    <xf numFmtId="0" fontId="18" fillId="0" borderId="16" xfId="0" applyFont="1" applyBorder="1" applyAlignment="1">
      <alignment horizontal="center" readingOrder="2"/>
    </xf>
    <xf numFmtId="0" fontId="22" fillId="2" borderId="21" xfId="0" applyFont="1" applyFill="1" applyBorder="1" applyAlignment="1">
      <alignment horizontal="center" vertical="center" wrapText="1" readingOrder="2"/>
    </xf>
    <xf numFmtId="0" fontId="18" fillId="0" borderId="22" xfId="0" applyFont="1" applyBorder="1" applyAlignment="1">
      <alignment horizontal="center" readingOrder="2"/>
    </xf>
    <xf numFmtId="0" fontId="18" fillId="0" borderId="23" xfId="0" applyFont="1" applyBorder="1" applyAlignment="1">
      <alignment horizontal="center" readingOrder="2"/>
    </xf>
    <xf numFmtId="0" fontId="7" fillId="0" borderId="0" xfId="0" applyFont="1" applyAlignment="1">
      <alignment horizontal="right" readingOrder="2"/>
    </xf>
    <xf numFmtId="0" fontId="22" fillId="2" borderId="22" xfId="0" applyFont="1" applyFill="1" applyBorder="1" applyAlignment="1">
      <alignment horizontal="center" vertical="center" wrapText="1" readingOrder="2"/>
    </xf>
    <xf numFmtId="0" fontId="22" fillId="2" borderId="23" xfId="0" applyFont="1" applyFill="1" applyBorder="1" applyAlignment="1">
      <alignment horizontal="center" vertical="center" wrapText="1" readingOrder="2"/>
    </xf>
    <xf numFmtId="0" fontId="9" fillId="2" borderId="21" xfId="0" applyFont="1" applyFill="1" applyBorder="1" applyAlignment="1">
      <alignment horizontal="center" vertical="center" wrapText="1" readingOrder="2"/>
    </xf>
    <xf numFmtId="0" fontId="9" fillId="2" borderId="22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  <xf numFmtId="0" fontId="7" fillId="0" borderId="0" xfId="0" applyFont="1" applyFill="1" applyAlignment="1">
      <alignment horizontal="right" readingOrder="2"/>
    </xf>
  </cellXfs>
  <cellStyles count="1224">
    <cellStyle name="20% - Accent1" xfId="71"/>
    <cellStyle name="20% - Accent1 2" xfId="256"/>
    <cellStyle name="20% - Accent1 3" xfId="489"/>
    <cellStyle name="20% - Accent1 4" xfId="222"/>
    <cellStyle name="20% - Accent1 5" xfId="857"/>
    <cellStyle name="20% - Accent2" xfId="72"/>
    <cellStyle name="20% - Accent2 2" xfId="257"/>
    <cellStyle name="20% - Accent2 3" xfId="504"/>
    <cellStyle name="20% - Accent2 4" xfId="217"/>
    <cellStyle name="20% - Accent2 5" xfId="858"/>
    <cellStyle name="20% - Accent3" xfId="73"/>
    <cellStyle name="20% - Accent3 2" xfId="258"/>
    <cellStyle name="20% - Accent3 3" xfId="490"/>
    <cellStyle name="20% - Accent3 4" xfId="223"/>
    <cellStyle name="20% - Accent3 5" xfId="859"/>
    <cellStyle name="20% - Accent4" xfId="74"/>
    <cellStyle name="20% - Accent4 2" xfId="259"/>
    <cellStyle name="20% - Accent4 3" xfId="513"/>
    <cellStyle name="20% - Accent4 4" xfId="220"/>
    <cellStyle name="20% - Accent4 5" xfId="860"/>
    <cellStyle name="20% - Accent5" xfId="75"/>
    <cellStyle name="20% - Accent5 2" xfId="260"/>
    <cellStyle name="20% - Accent5 3" xfId="491"/>
    <cellStyle name="20% - Accent5 4" xfId="213"/>
    <cellStyle name="20% - Accent5 5" xfId="861"/>
    <cellStyle name="20% - Accent6" xfId="76"/>
    <cellStyle name="20% - Accent6 2" xfId="261"/>
    <cellStyle name="20% - Accent6 3" xfId="514"/>
    <cellStyle name="20% - Accent6 4" xfId="216"/>
    <cellStyle name="20% - Accent6 5" xfId="862"/>
    <cellStyle name="20% - הדגשה1" xfId="34" builtinId="30" customBuiltin="1"/>
    <cellStyle name="20% - הדגשה1 2" xfId="188"/>
    <cellStyle name="20% - הדגשה1 2 2" xfId="346"/>
    <cellStyle name="20% - הדגשה1 2 2 2" xfId="1077"/>
    <cellStyle name="20% - הדגשה1 2 3" xfId="345"/>
    <cellStyle name="20% - הדגשה1 2 3 2" xfId="1076"/>
    <cellStyle name="20% - הדגשה1 2 4" xfId="907"/>
    <cellStyle name="20% - הדגשה1 3" xfId="347"/>
    <cellStyle name="20% - הדגשה1 3 2" xfId="348"/>
    <cellStyle name="20% - הדגשה1 3 2 2" xfId="1079"/>
    <cellStyle name="20% - הדגשה1 3 3" xfId="1078"/>
    <cellStyle name="20% - הדגשה1 4" xfId="349"/>
    <cellStyle name="20% - הדגשה1 4 2" xfId="1080"/>
    <cellStyle name="20% - הדגשה1 5" xfId="578"/>
    <cellStyle name="20% - הדגשה1 6" xfId="1059"/>
    <cellStyle name="20% - הדגשה2" xfId="38" builtinId="34" customBuiltin="1"/>
    <cellStyle name="20% - הדגשה2 2" xfId="189"/>
    <cellStyle name="20% - הדגשה2 2 2" xfId="351"/>
    <cellStyle name="20% - הדגשה2 2 2 2" xfId="1082"/>
    <cellStyle name="20% - הדגשה2 2 3" xfId="350"/>
    <cellStyle name="20% - הדגשה2 2 3 2" xfId="1081"/>
    <cellStyle name="20% - הדגשה2 2 4" xfId="908"/>
    <cellStyle name="20% - הדגשה2 3" xfId="352"/>
    <cellStyle name="20% - הדגשה2 3 2" xfId="353"/>
    <cellStyle name="20% - הדגשה2 3 2 2" xfId="1084"/>
    <cellStyle name="20% - הדגשה2 3 3" xfId="1083"/>
    <cellStyle name="20% - הדגשה2 4" xfId="354"/>
    <cellStyle name="20% - הדגשה2 4 2" xfId="1085"/>
    <cellStyle name="20% - הדגשה2 5" xfId="579"/>
    <cellStyle name="20% - הדגשה2 6" xfId="1061"/>
    <cellStyle name="20% - הדגשה3" xfId="42" builtinId="38" customBuiltin="1"/>
    <cellStyle name="20% - הדגשה3 2" xfId="190"/>
    <cellStyle name="20% - הדגשה3 2 2" xfId="356"/>
    <cellStyle name="20% - הדגשה3 2 2 2" xfId="1087"/>
    <cellStyle name="20% - הדגשה3 2 3" xfId="355"/>
    <cellStyle name="20% - הדגשה3 2 3 2" xfId="1086"/>
    <cellStyle name="20% - הדגשה3 2 4" xfId="909"/>
    <cellStyle name="20% - הדגשה3 3" xfId="357"/>
    <cellStyle name="20% - הדגשה3 3 2" xfId="358"/>
    <cellStyle name="20% - הדגשה3 3 2 2" xfId="1089"/>
    <cellStyle name="20% - הדגשה3 3 3" xfId="1088"/>
    <cellStyle name="20% - הדגשה3 4" xfId="359"/>
    <cellStyle name="20% - הדגשה3 4 2" xfId="1090"/>
    <cellStyle name="20% - הדגשה3 5" xfId="580"/>
    <cellStyle name="20% - הדגשה3 6" xfId="1063"/>
    <cellStyle name="20% - הדגשה4" xfId="46" builtinId="42" customBuiltin="1"/>
    <cellStyle name="20% - הדגשה4 2" xfId="191"/>
    <cellStyle name="20% - הדגשה4 2 2" xfId="361"/>
    <cellStyle name="20% - הדגשה4 2 2 2" xfId="1092"/>
    <cellStyle name="20% - הדגשה4 2 3" xfId="360"/>
    <cellStyle name="20% - הדגשה4 2 3 2" xfId="1091"/>
    <cellStyle name="20% - הדגשה4 2 4" xfId="910"/>
    <cellStyle name="20% - הדגשה4 3" xfId="362"/>
    <cellStyle name="20% - הדגשה4 3 2" xfId="363"/>
    <cellStyle name="20% - הדגשה4 3 2 2" xfId="1094"/>
    <cellStyle name="20% - הדגשה4 3 3" xfId="1093"/>
    <cellStyle name="20% - הדגשה4 4" xfId="364"/>
    <cellStyle name="20% - הדגשה4 4 2" xfId="1095"/>
    <cellStyle name="20% - הדגשה4 5" xfId="581"/>
    <cellStyle name="20% - הדגשה4 6" xfId="1065"/>
    <cellStyle name="20% - הדגשה5" xfId="50" builtinId="46" customBuiltin="1"/>
    <cellStyle name="20% - הדגשה5 2" xfId="192"/>
    <cellStyle name="20% - הדגשה5 2 2" xfId="366"/>
    <cellStyle name="20% - הדגשה5 2 2 2" xfId="1097"/>
    <cellStyle name="20% - הדגשה5 2 3" xfId="365"/>
    <cellStyle name="20% - הדגשה5 2 3 2" xfId="1096"/>
    <cellStyle name="20% - הדגשה5 2 4" xfId="911"/>
    <cellStyle name="20% - הדגשה5 3" xfId="367"/>
    <cellStyle name="20% - הדגשה5 3 2" xfId="368"/>
    <cellStyle name="20% - הדגשה5 3 2 2" xfId="1099"/>
    <cellStyle name="20% - הדגשה5 3 3" xfId="1098"/>
    <cellStyle name="20% - הדגשה5 4" xfId="369"/>
    <cellStyle name="20% - הדגשה5 4 2" xfId="1100"/>
    <cellStyle name="20% - הדגשה5 5" xfId="582"/>
    <cellStyle name="20% - הדגשה5 6" xfId="1067"/>
    <cellStyle name="20% - הדגשה6" xfId="54" builtinId="50" customBuiltin="1"/>
    <cellStyle name="20% - הדגשה6 2" xfId="193"/>
    <cellStyle name="20% - הדגשה6 2 2" xfId="371"/>
    <cellStyle name="20% - הדגשה6 2 2 2" xfId="1102"/>
    <cellStyle name="20% - הדגשה6 2 3" xfId="370"/>
    <cellStyle name="20% - הדגשה6 2 3 2" xfId="1101"/>
    <cellStyle name="20% - הדגשה6 2 4" xfId="912"/>
    <cellStyle name="20% - הדגשה6 3" xfId="372"/>
    <cellStyle name="20% - הדגשה6 3 2" xfId="373"/>
    <cellStyle name="20% - הדגשה6 3 2 2" xfId="1104"/>
    <cellStyle name="20% - הדגשה6 3 3" xfId="1103"/>
    <cellStyle name="20% - הדגשה6 4" xfId="374"/>
    <cellStyle name="20% - הדגשה6 4 2" xfId="1105"/>
    <cellStyle name="20% - הדגשה6 5" xfId="583"/>
    <cellStyle name="20% - הדגשה6 6" xfId="1069"/>
    <cellStyle name="40% - Accent1" xfId="77"/>
    <cellStyle name="40% - Accent1 2" xfId="262"/>
    <cellStyle name="40% - Accent1 3" xfId="505"/>
    <cellStyle name="40% - Accent1 4" xfId="215"/>
    <cellStyle name="40% - Accent1 5" xfId="863"/>
    <cellStyle name="40% - Accent2" xfId="78"/>
    <cellStyle name="40% - Accent2 2" xfId="263"/>
    <cellStyle name="40% - Accent2 3" xfId="515"/>
    <cellStyle name="40% - Accent2 4" xfId="218"/>
    <cellStyle name="40% - Accent2 5" xfId="864"/>
    <cellStyle name="40% - Accent3" xfId="79"/>
    <cellStyle name="40% - Accent3 2" xfId="264"/>
    <cellStyle name="40% - Accent3 3" xfId="492"/>
    <cellStyle name="40% - Accent3 4" xfId="214"/>
    <cellStyle name="40% - Accent3 5" xfId="865"/>
    <cellStyle name="40% - Accent4" xfId="80"/>
    <cellStyle name="40% - Accent4 2" xfId="265"/>
    <cellStyle name="40% - Accent4 3" xfId="516"/>
    <cellStyle name="40% - Accent4 4" xfId="219"/>
    <cellStyle name="40% - Accent4 5" xfId="866"/>
    <cellStyle name="40% - Accent5" xfId="81"/>
    <cellStyle name="40% - Accent5 2" xfId="266"/>
    <cellStyle name="40% - Accent5 3" xfId="506"/>
    <cellStyle name="40% - Accent5 4" xfId="224"/>
    <cellStyle name="40% - Accent5 5" xfId="867"/>
    <cellStyle name="40% - Accent6" xfId="82"/>
    <cellStyle name="40% - Accent6 2" xfId="267"/>
    <cellStyle name="40% - Accent6 3" xfId="517"/>
    <cellStyle name="40% - Accent6 4" xfId="225"/>
    <cellStyle name="40% - Accent6 5" xfId="868"/>
    <cellStyle name="40% - הדגשה1" xfId="35" builtinId="31" customBuiltin="1"/>
    <cellStyle name="40% - הדגשה1 2" xfId="194"/>
    <cellStyle name="40% - הדגשה1 2 2" xfId="376"/>
    <cellStyle name="40% - הדגשה1 2 2 2" xfId="1107"/>
    <cellStyle name="40% - הדגשה1 2 3" xfId="375"/>
    <cellStyle name="40% - הדגשה1 2 3 2" xfId="1106"/>
    <cellStyle name="40% - הדגשה1 2 4" xfId="913"/>
    <cellStyle name="40% - הדגשה1 3" xfId="377"/>
    <cellStyle name="40% - הדגשה1 3 2" xfId="378"/>
    <cellStyle name="40% - הדגשה1 3 2 2" xfId="1109"/>
    <cellStyle name="40% - הדגשה1 3 3" xfId="1108"/>
    <cellStyle name="40% - הדגשה1 4" xfId="379"/>
    <cellStyle name="40% - הדגשה1 4 2" xfId="1110"/>
    <cellStyle name="40% - הדגשה1 5" xfId="584"/>
    <cellStyle name="40% - הדגשה1 6" xfId="1060"/>
    <cellStyle name="40% - הדגשה2" xfId="39" builtinId="35" customBuiltin="1"/>
    <cellStyle name="40% - הדגשה2 2" xfId="195"/>
    <cellStyle name="40% - הדגשה2 2 2" xfId="381"/>
    <cellStyle name="40% - הדגשה2 2 2 2" xfId="1112"/>
    <cellStyle name="40% - הדגשה2 2 3" xfId="380"/>
    <cellStyle name="40% - הדגשה2 2 3 2" xfId="1111"/>
    <cellStyle name="40% - הדגשה2 2 4" xfId="914"/>
    <cellStyle name="40% - הדגשה2 3" xfId="382"/>
    <cellStyle name="40% - הדגשה2 3 2" xfId="383"/>
    <cellStyle name="40% - הדגשה2 3 2 2" xfId="1114"/>
    <cellStyle name="40% - הדגשה2 3 3" xfId="1113"/>
    <cellStyle name="40% - הדגשה2 4" xfId="384"/>
    <cellStyle name="40% - הדגשה2 4 2" xfId="1115"/>
    <cellStyle name="40% - הדגשה2 5" xfId="585"/>
    <cellStyle name="40% - הדגשה2 6" xfId="1062"/>
    <cellStyle name="40% - הדגשה3" xfId="43" builtinId="39" customBuiltin="1"/>
    <cellStyle name="40% - הדגשה3 2" xfId="196"/>
    <cellStyle name="40% - הדגשה3 2 2" xfId="386"/>
    <cellStyle name="40% - הדגשה3 2 2 2" xfId="1117"/>
    <cellStyle name="40% - הדגשה3 2 3" xfId="385"/>
    <cellStyle name="40% - הדגשה3 2 3 2" xfId="1116"/>
    <cellStyle name="40% - הדגשה3 2 4" xfId="915"/>
    <cellStyle name="40% - הדגשה3 3" xfId="387"/>
    <cellStyle name="40% - הדגשה3 3 2" xfId="388"/>
    <cellStyle name="40% - הדגשה3 3 2 2" xfId="1119"/>
    <cellStyle name="40% - הדגשה3 3 3" xfId="1118"/>
    <cellStyle name="40% - הדגשה3 4" xfId="389"/>
    <cellStyle name="40% - הדגשה3 4 2" xfId="1120"/>
    <cellStyle name="40% - הדגשה3 5" xfId="586"/>
    <cellStyle name="40% - הדגשה3 6" xfId="1064"/>
    <cellStyle name="40% - הדגשה4" xfId="47" builtinId="43" customBuiltin="1"/>
    <cellStyle name="40% - הדגשה4 2" xfId="197"/>
    <cellStyle name="40% - הדגשה4 2 2" xfId="391"/>
    <cellStyle name="40% - הדגשה4 2 2 2" xfId="1122"/>
    <cellStyle name="40% - הדגשה4 2 3" xfId="390"/>
    <cellStyle name="40% - הדגשה4 2 3 2" xfId="1121"/>
    <cellStyle name="40% - הדגשה4 2 4" xfId="916"/>
    <cellStyle name="40% - הדגשה4 3" xfId="392"/>
    <cellStyle name="40% - הדגשה4 3 2" xfId="393"/>
    <cellStyle name="40% - הדגשה4 3 2 2" xfId="1124"/>
    <cellStyle name="40% - הדגשה4 3 3" xfId="1123"/>
    <cellStyle name="40% - הדגשה4 4" xfId="394"/>
    <cellStyle name="40% - הדגשה4 4 2" xfId="1125"/>
    <cellStyle name="40% - הדגשה4 5" xfId="587"/>
    <cellStyle name="40% - הדגשה4 6" xfId="1066"/>
    <cellStyle name="40% - הדגשה5" xfId="51" builtinId="47" customBuiltin="1"/>
    <cellStyle name="40% - הדגשה5 2" xfId="198"/>
    <cellStyle name="40% - הדגשה5 2 2" xfId="396"/>
    <cellStyle name="40% - הדגשה5 2 2 2" xfId="1127"/>
    <cellStyle name="40% - הדגשה5 2 3" xfId="395"/>
    <cellStyle name="40% - הדגשה5 2 3 2" xfId="1126"/>
    <cellStyle name="40% - הדגשה5 2 4" xfId="917"/>
    <cellStyle name="40% - הדגשה5 3" xfId="397"/>
    <cellStyle name="40% - הדגשה5 3 2" xfId="398"/>
    <cellStyle name="40% - הדגשה5 3 2 2" xfId="1129"/>
    <cellStyle name="40% - הדגשה5 3 3" xfId="1128"/>
    <cellStyle name="40% - הדגשה5 4" xfId="399"/>
    <cellStyle name="40% - הדגשה5 4 2" xfId="1130"/>
    <cellStyle name="40% - הדגשה5 5" xfId="588"/>
    <cellStyle name="40% - הדגשה5 6" xfId="1068"/>
    <cellStyle name="40% - הדגשה6" xfId="55" builtinId="51" customBuiltin="1"/>
    <cellStyle name="40% - הדגשה6 2" xfId="199"/>
    <cellStyle name="40% - הדגשה6 2 2" xfId="401"/>
    <cellStyle name="40% - הדגשה6 2 2 2" xfId="1132"/>
    <cellStyle name="40% - הדגשה6 2 3" xfId="400"/>
    <cellStyle name="40% - הדגשה6 2 3 2" xfId="1131"/>
    <cellStyle name="40% - הדגשה6 2 4" xfId="918"/>
    <cellStyle name="40% - הדגשה6 3" xfId="402"/>
    <cellStyle name="40% - הדגשה6 3 2" xfId="403"/>
    <cellStyle name="40% - הדגשה6 3 2 2" xfId="1134"/>
    <cellStyle name="40% - הדגשה6 3 3" xfId="1133"/>
    <cellStyle name="40% - הדגשה6 4" xfId="404"/>
    <cellStyle name="40% - הדגשה6 4 2" xfId="1135"/>
    <cellStyle name="40% - הדגשה6 5" xfId="589"/>
    <cellStyle name="40% - הדגשה6 6" xfId="1070"/>
    <cellStyle name="60% - Accent1" xfId="83"/>
    <cellStyle name="60% - Accent1 2" xfId="268"/>
    <cellStyle name="60% - Accent1 3" xfId="493"/>
    <cellStyle name="60% - Accent1 4" xfId="226"/>
    <cellStyle name="60% - Accent1 5" xfId="869"/>
    <cellStyle name="60% - Accent2" xfId="84"/>
    <cellStyle name="60% - Accent2 2" xfId="269"/>
    <cellStyle name="60% - Accent2 3" xfId="518"/>
    <cellStyle name="60% - Accent2 4" xfId="227"/>
    <cellStyle name="60% - Accent2 5" xfId="870"/>
    <cellStyle name="60% - Accent3" xfId="85"/>
    <cellStyle name="60% - Accent3 2" xfId="270"/>
    <cellStyle name="60% - Accent3 3" xfId="507"/>
    <cellStyle name="60% - Accent3 4" xfId="228"/>
    <cellStyle name="60% - Accent3 5" xfId="871"/>
    <cellStyle name="60% - Accent4" xfId="86"/>
    <cellStyle name="60% - Accent4 2" xfId="271"/>
    <cellStyle name="60% - Accent4 3" xfId="519"/>
    <cellStyle name="60% - Accent4 4" xfId="229"/>
    <cellStyle name="60% - Accent4 5" xfId="872"/>
    <cellStyle name="60% - Accent5" xfId="87"/>
    <cellStyle name="60% - Accent5 2" xfId="272"/>
    <cellStyle name="60% - Accent5 3" xfId="494"/>
    <cellStyle name="60% - Accent5 4" xfId="230"/>
    <cellStyle name="60% - Accent5 5" xfId="873"/>
    <cellStyle name="60% - Accent6" xfId="88"/>
    <cellStyle name="60% - Accent6 2" xfId="273"/>
    <cellStyle name="60% - Accent6 3" xfId="520"/>
    <cellStyle name="60% - Accent6 4" xfId="231"/>
    <cellStyle name="60% - Accent6 5" xfId="874"/>
    <cellStyle name="60% - הדגשה1" xfId="36" builtinId="32" customBuiltin="1"/>
    <cellStyle name="60% - הדגשה1 2" xfId="406"/>
    <cellStyle name="60% - הדגשה1 3" xfId="590"/>
    <cellStyle name="60% - הדגשה2" xfId="40" builtinId="36" customBuiltin="1"/>
    <cellStyle name="60% - הדגשה2 2" xfId="407"/>
    <cellStyle name="60% - הדגשה2 3" xfId="591"/>
    <cellStyle name="60% - הדגשה3" xfId="44" builtinId="40" customBuiltin="1"/>
    <cellStyle name="60% - הדגשה3 2" xfId="408"/>
    <cellStyle name="60% - הדגשה3 3" xfId="592"/>
    <cellStyle name="60% - הדגשה4" xfId="48" builtinId="44" customBuiltin="1"/>
    <cellStyle name="60% - הדגשה4 2" xfId="409"/>
    <cellStyle name="60% - הדגשה4 3" xfId="593"/>
    <cellStyle name="60% - הדגשה5" xfId="52" builtinId="48" customBuiltin="1"/>
    <cellStyle name="60% - הדגשה5 2" xfId="410"/>
    <cellStyle name="60% - הדגשה5 3" xfId="594"/>
    <cellStyle name="60% - הדגשה6" xfId="56" builtinId="52" customBuiltin="1"/>
    <cellStyle name="60% - הדגשה6 2" xfId="411"/>
    <cellStyle name="60% - הדגשה6 3" xfId="595"/>
    <cellStyle name="Accent1" xfId="89"/>
    <cellStyle name="Accent1 - 20%" xfId="90"/>
    <cellStyle name="Accent1 - 40%" xfId="91"/>
    <cellStyle name="Accent1 - 60%" xfId="92"/>
    <cellStyle name="Accent1 10" xfId="543"/>
    <cellStyle name="Accent1 11" xfId="565"/>
    <cellStyle name="Accent1 12" xfId="547"/>
    <cellStyle name="Accent1 13" xfId="561"/>
    <cellStyle name="Accent1 14" xfId="540"/>
    <cellStyle name="Accent1 15" xfId="596"/>
    <cellStyle name="Accent1 16" xfId="613"/>
    <cellStyle name="Accent1 17" xfId="641"/>
    <cellStyle name="Accent1 18" xfId="652"/>
    <cellStyle name="Accent1 19" xfId="656"/>
    <cellStyle name="Accent1 2" xfId="274"/>
    <cellStyle name="Accent1 20" xfId="673"/>
    <cellStyle name="Accent1 21" xfId="715"/>
    <cellStyle name="Accent1 22" xfId="721"/>
    <cellStyle name="Accent1 23" xfId="750"/>
    <cellStyle name="Accent1 24" xfId="728"/>
    <cellStyle name="Accent1 25" xfId="747"/>
    <cellStyle name="Accent1 26" xfId="727"/>
    <cellStyle name="Accent1 27" xfId="746"/>
    <cellStyle name="Accent1 28" xfId="757"/>
    <cellStyle name="Accent1 29" xfId="765"/>
    <cellStyle name="Accent1 3" xfId="304"/>
    <cellStyle name="Accent1 30" xfId="782"/>
    <cellStyle name="Accent1 31" xfId="763"/>
    <cellStyle name="Accent1 32" xfId="787"/>
    <cellStyle name="Accent1 33" xfId="807"/>
    <cellStyle name="Accent1 34" xfId="786"/>
    <cellStyle name="Accent1 35" xfId="801"/>
    <cellStyle name="Accent1 36" xfId="812"/>
    <cellStyle name="Accent1 37" xfId="819"/>
    <cellStyle name="Accent1 38" xfId="843"/>
    <cellStyle name="Accent1 39" xfId="820"/>
    <cellStyle name="Accent1 4" xfId="317"/>
    <cellStyle name="Accent1 4 2" xfId="508"/>
    <cellStyle name="Accent1 40" xfId="841"/>
    <cellStyle name="Accent1 41" xfId="818"/>
    <cellStyle name="Accent1 42" xfId="232"/>
    <cellStyle name="Accent1 43" xfId="300"/>
    <cellStyle name="Accent1 44" xfId="875"/>
    <cellStyle name="Accent1 45" xfId="940"/>
    <cellStyle name="Accent1 46" xfId="902"/>
    <cellStyle name="Accent1 47" xfId="980"/>
    <cellStyle name="Accent1 48" xfId="992"/>
    <cellStyle name="Accent1 49" xfId="901"/>
    <cellStyle name="Accent1 5" xfId="335"/>
    <cellStyle name="Accent1 5 2" xfId="533"/>
    <cellStyle name="Accent1 50" xfId="856"/>
    <cellStyle name="Accent1 51" xfId="1012"/>
    <cellStyle name="Accent1 52" xfId="1020"/>
    <cellStyle name="Accent1 53" xfId="1029"/>
    <cellStyle name="Accent1 54" xfId="1045"/>
    <cellStyle name="Accent1 55" xfId="1027"/>
    <cellStyle name="Accent1 56" xfId="66"/>
    <cellStyle name="Accent1 57" xfId="1009"/>
    <cellStyle name="Accent1 6" xfId="324"/>
    <cellStyle name="Accent1 7" xfId="337"/>
    <cellStyle name="Accent1 8" xfId="478"/>
    <cellStyle name="Accent1 9" xfId="486"/>
    <cellStyle name="Accent1_30 6 11 (3)" xfId="93"/>
    <cellStyle name="Accent2" xfId="94"/>
    <cellStyle name="Accent2 - 20%" xfId="95"/>
    <cellStyle name="Accent2 - 40%" xfId="96"/>
    <cellStyle name="Accent2 - 60%" xfId="97"/>
    <cellStyle name="Accent2 10" xfId="544"/>
    <cellStyle name="Accent2 11" xfId="564"/>
    <cellStyle name="Accent2 12" xfId="550"/>
    <cellStyle name="Accent2 13" xfId="559"/>
    <cellStyle name="Accent2 14" xfId="541"/>
    <cellStyle name="Accent2 15" xfId="597"/>
    <cellStyle name="Accent2 16" xfId="640"/>
    <cellStyle name="Accent2 17" xfId="642"/>
    <cellStyle name="Accent2 18" xfId="651"/>
    <cellStyle name="Accent2 19" xfId="657"/>
    <cellStyle name="Accent2 2" xfId="275"/>
    <cellStyle name="Accent2 20" xfId="671"/>
    <cellStyle name="Accent2 21" xfId="716"/>
    <cellStyle name="Accent2 22" xfId="722"/>
    <cellStyle name="Accent2 23" xfId="744"/>
    <cellStyle name="Accent2 24" xfId="730"/>
    <cellStyle name="Accent2 25" xfId="751"/>
    <cellStyle name="Accent2 26" xfId="729"/>
    <cellStyle name="Accent2 27" xfId="753"/>
    <cellStyle name="Accent2 28" xfId="758"/>
    <cellStyle name="Accent2 29" xfId="766"/>
    <cellStyle name="Accent2 3" xfId="305"/>
    <cellStyle name="Accent2 30" xfId="781"/>
    <cellStyle name="Accent2 31" xfId="764"/>
    <cellStyle name="Accent2 32" xfId="789"/>
    <cellStyle name="Accent2 33" xfId="806"/>
    <cellStyle name="Accent2 34" xfId="788"/>
    <cellStyle name="Accent2 35" xfId="810"/>
    <cellStyle name="Accent2 36" xfId="813"/>
    <cellStyle name="Accent2 37" xfId="821"/>
    <cellStyle name="Accent2 38" xfId="842"/>
    <cellStyle name="Accent2 39" xfId="824"/>
    <cellStyle name="Accent2 4" xfId="318"/>
    <cellStyle name="Accent2 4 2" xfId="521"/>
    <cellStyle name="Accent2 40" xfId="839"/>
    <cellStyle name="Accent2 41" xfId="822"/>
    <cellStyle name="Accent2 42" xfId="233"/>
    <cellStyle name="Accent2 43" xfId="299"/>
    <cellStyle name="Accent2 44" xfId="879"/>
    <cellStyle name="Accent2 45" xfId="969"/>
    <cellStyle name="Accent2 46" xfId="903"/>
    <cellStyle name="Accent2 47" xfId="988"/>
    <cellStyle name="Accent2 48" xfId="999"/>
    <cellStyle name="Accent2 49" xfId="1000"/>
    <cellStyle name="Accent2 5" xfId="334"/>
    <cellStyle name="Accent2 5 2" xfId="534"/>
    <cellStyle name="Accent2 50" xfId="854"/>
    <cellStyle name="Accent2 51" xfId="1013"/>
    <cellStyle name="Accent2 52" xfId="1015"/>
    <cellStyle name="Accent2 53" xfId="1030"/>
    <cellStyle name="Accent2 54" xfId="1038"/>
    <cellStyle name="Accent2 55" xfId="1041"/>
    <cellStyle name="Accent2 56" xfId="61"/>
    <cellStyle name="Accent2 57" xfId="1007"/>
    <cellStyle name="Accent2 6" xfId="325"/>
    <cellStyle name="Accent2 7" xfId="338"/>
    <cellStyle name="Accent2 8" xfId="479"/>
    <cellStyle name="Accent2 9" xfId="487"/>
    <cellStyle name="Accent2_30 6 11 (3)" xfId="98"/>
    <cellStyle name="Accent3" xfId="99"/>
    <cellStyle name="Accent3 - 20%" xfId="100"/>
    <cellStyle name="Accent3 - 40%" xfId="101"/>
    <cellStyle name="Accent3 - 60%" xfId="102"/>
    <cellStyle name="Accent3 10" xfId="546"/>
    <cellStyle name="Accent3 11" xfId="563"/>
    <cellStyle name="Accent3 12" xfId="553"/>
    <cellStyle name="Accent3 13" xfId="568"/>
    <cellStyle name="Accent3 14" xfId="542"/>
    <cellStyle name="Accent3 15" xfId="598"/>
    <cellStyle name="Accent3 16" xfId="606"/>
    <cellStyle name="Accent3 17" xfId="643"/>
    <cellStyle name="Accent3 18" xfId="650"/>
    <cellStyle name="Accent3 19" xfId="658"/>
    <cellStyle name="Accent3 2" xfId="276"/>
    <cellStyle name="Accent3 20" xfId="670"/>
    <cellStyle name="Accent3 21" xfId="717"/>
    <cellStyle name="Accent3 22" xfId="723"/>
    <cellStyle name="Accent3 23" xfId="743"/>
    <cellStyle name="Accent3 24" xfId="732"/>
    <cellStyle name="Accent3 25" xfId="745"/>
    <cellStyle name="Accent3 26" xfId="731"/>
    <cellStyle name="Accent3 27" xfId="755"/>
    <cellStyle name="Accent3 28" xfId="759"/>
    <cellStyle name="Accent3 29" xfId="768"/>
    <cellStyle name="Accent3 3" xfId="306"/>
    <cellStyle name="Accent3 30" xfId="780"/>
    <cellStyle name="Accent3 31" xfId="767"/>
    <cellStyle name="Accent3 32" xfId="791"/>
    <cellStyle name="Accent3 33" xfId="805"/>
    <cellStyle name="Accent3 34" xfId="790"/>
    <cellStyle name="Accent3 35" xfId="809"/>
    <cellStyle name="Accent3 36" xfId="814"/>
    <cellStyle name="Accent3 37" xfId="823"/>
    <cellStyle name="Accent3 38" xfId="840"/>
    <cellStyle name="Accent3 39" xfId="827"/>
    <cellStyle name="Accent3 4" xfId="319"/>
    <cellStyle name="Accent3 4 2" xfId="495"/>
    <cellStyle name="Accent3 40" xfId="837"/>
    <cellStyle name="Accent3 41" xfId="826"/>
    <cellStyle name="Accent3 42" xfId="234"/>
    <cellStyle name="Accent3 43" xfId="298"/>
    <cellStyle name="Accent3 44" xfId="880"/>
    <cellStyle name="Accent3 45" xfId="967"/>
    <cellStyle name="Accent3 46" xfId="904"/>
    <cellStyle name="Accent3 47" xfId="973"/>
    <cellStyle name="Accent3 48" xfId="968"/>
    <cellStyle name="Accent3 49" xfId="981"/>
    <cellStyle name="Accent3 5" xfId="330"/>
    <cellStyle name="Accent3 5 2" xfId="535"/>
    <cellStyle name="Accent3 50" xfId="852"/>
    <cellStyle name="Accent3 51" xfId="1017"/>
    <cellStyle name="Accent3 52" xfId="1019"/>
    <cellStyle name="Accent3 53" xfId="1031"/>
    <cellStyle name="Accent3 54" xfId="1044"/>
    <cellStyle name="Accent3 55" xfId="1043"/>
    <cellStyle name="Accent3 56" xfId="60"/>
    <cellStyle name="Accent3 57" xfId="1005"/>
    <cellStyle name="Accent3 6" xfId="321"/>
    <cellStyle name="Accent3 7" xfId="339"/>
    <cellStyle name="Accent3 8" xfId="480"/>
    <cellStyle name="Accent3 9" xfId="501"/>
    <cellStyle name="Accent3_30 6 11 (3)" xfId="103"/>
    <cellStyle name="Accent4" xfId="104"/>
    <cellStyle name="Accent4 - 20%" xfId="105"/>
    <cellStyle name="Accent4 - 40%" xfId="106"/>
    <cellStyle name="Accent4 - 60%" xfId="107"/>
    <cellStyle name="Accent4 10" xfId="549"/>
    <cellStyle name="Accent4 11" xfId="562"/>
    <cellStyle name="Accent4 12" xfId="555"/>
    <cellStyle name="Accent4 13" xfId="567"/>
    <cellStyle name="Accent4 14" xfId="545"/>
    <cellStyle name="Accent4 15" xfId="599"/>
    <cellStyle name="Accent4 16" xfId="605"/>
    <cellStyle name="Accent4 17" xfId="644"/>
    <cellStyle name="Accent4 18" xfId="649"/>
    <cellStyle name="Accent4 19" xfId="660"/>
    <cellStyle name="Accent4 2" xfId="277"/>
    <cellStyle name="Accent4 20" xfId="668"/>
    <cellStyle name="Accent4 21" xfId="718"/>
    <cellStyle name="Accent4 22" xfId="724"/>
    <cellStyle name="Accent4 23" xfId="742"/>
    <cellStyle name="Accent4 24" xfId="733"/>
    <cellStyle name="Accent4 25" xfId="752"/>
    <cellStyle name="Accent4 26" xfId="748"/>
    <cellStyle name="Accent4 27" xfId="738"/>
    <cellStyle name="Accent4 28" xfId="760"/>
    <cellStyle name="Accent4 29" xfId="770"/>
    <cellStyle name="Accent4 3" xfId="307"/>
    <cellStyle name="Accent4 30" xfId="778"/>
    <cellStyle name="Accent4 31" xfId="769"/>
    <cellStyle name="Accent4 32" xfId="792"/>
    <cellStyle name="Accent4 33" xfId="804"/>
    <cellStyle name="Accent4 34" xfId="793"/>
    <cellStyle name="Accent4 35" xfId="800"/>
    <cellStyle name="Accent4 36" xfId="815"/>
    <cellStyle name="Accent4 37" xfId="825"/>
    <cellStyle name="Accent4 38" xfId="838"/>
    <cellStyle name="Accent4 39" xfId="829"/>
    <cellStyle name="Accent4 4" xfId="320"/>
    <cellStyle name="Accent4 4 2" xfId="522"/>
    <cellStyle name="Accent4 40" xfId="834"/>
    <cellStyle name="Accent4 41" xfId="831"/>
    <cellStyle name="Accent4 42" xfId="235"/>
    <cellStyle name="Accent4 43" xfId="297"/>
    <cellStyle name="Accent4 44" xfId="881"/>
    <cellStyle name="Accent4 45" xfId="965"/>
    <cellStyle name="Accent4 46" xfId="928"/>
    <cellStyle name="Accent4 47" xfId="900"/>
    <cellStyle name="Accent4 48" xfId="998"/>
    <cellStyle name="Accent4 49" xfId="1001"/>
    <cellStyle name="Accent4 5" xfId="333"/>
    <cellStyle name="Accent4 5 2" xfId="536"/>
    <cellStyle name="Accent4 50" xfId="855"/>
    <cellStyle name="Accent4 51" xfId="1010"/>
    <cellStyle name="Accent4 52" xfId="1016"/>
    <cellStyle name="Accent4 53" xfId="1032"/>
    <cellStyle name="Accent4 54" xfId="1037"/>
    <cellStyle name="Accent4 55" xfId="1039"/>
    <cellStyle name="Accent4 56" xfId="211"/>
    <cellStyle name="Accent4 57" xfId="1008"/>
    <cellStyle name="Accent4 6" xfId="327"/>
    <cellStyle name="Accent4 7" xfId="340"/>
    <cellStyle name="Accent4 8" xfId="481"/>
    <cellStyle name="Accent4 9" xfId="488"/>
    <cellStyle name="Accent4_30 6 11 (3)" xfId="108"/>
    <cellStyle name="Accent5" xfId="109"/>
    <cellStyle name="Accent5 - 20%" xfId="110"/>
    <cellStyle name="Accent5 - 40%" xfId="111"/>
    <cellStyle name="Accent5 - 60%" xfId="112"/>
    <cellStyle name="Accent5 10" xfId="551"/>
    <cellStyle name="Accent5 11" xfId="560"/>
    <cellStyle name="Accent5 12" xfId="566"/>
    <cellStyle name="Accent5 13" xfId="539"/>
    <cellStyle name="Accent5 14" xfId="548"/>
    <cellStyle name="Accent5 15" xfId="600"/>
    <cellStyle name="Accent5 16" xfId="604"/>
    <cellStyle name="Accent5 17" xfId="645"/>
    <cellStyle name="Accent5 18" xfId="648"/>
    <cellStyle name="Accent5 19" xfId="661"/>
    <cellStyle name="Accent5 2" xfId="278"/>
    <cellStyle name="Accent5 20" xfId="667"/>
    <cellStyle name="Accent5 21" xfId="719"/>
    <cellStyle name="Accent5 22" xfId="725"/>
    <cellStyle name="Accent5 23" xfId="740"/>
    <cellStyle name="Accent5 24" xfId="734"/>
    <cellStyle name="Accent5 25" xfId="741"/>
    <cellStyle name="Accent5 26" xfId="749"/>
    <cellStyle name="Accent5 27" xfId="737"/>
    <cellStyle name="Accent5 28" xfId="761"/>
    <cellStyle name="Accent5 29" xfId="772"/>
    <cellStyle name="Accent5 3" xfId="308"/>
    <cellStyle name="Accent5 30" xfId="776"/>
    <cellStyle name="Accent5 31" xfId="771"/>
    <cellStyle name="Accent5 32" xfId="794"/>
    <cellStyle name="Accent5 33" xfId="803"/>
    <cellStyle name="Accent5 34" xfId="795"/>
    <cellStyle name="Accent5 35" xfId="811"/>
    <cellStyle name="Accent5 36" xfId="816"/>
    <cellStyle name="Accent5 37" xfId="828"/>
    <cellStyle name="Accent5 38" xfId="836"/>
    <cellStyle name="Accent5 39" xfId="832"/>
    <cellStyle name="Accent5 4" xfId="322"/>
    <cellStyle name="Accent5 4 2" xfId="509"/>
    <cellStyle name="Accent5 40" xfId="845"/>
    <cellStyle name="Accent5 41" xfId="833"/>
    <cellStyle name="Accent5 42" xfId="236"/>
    <cellStyle name="Accent5 43" xfId="296"/>
    <cellStyle name="Accent5 44" xfId="882"/>
    <cellStyle name="Accent5 45" xfId="986"/>
    <cellStyle name="Accent5 46" xfId="990"/>
    <cellStyle name="Accent5 47" xfId="979"/>
    <cellStyle name="Accent5 48" xfId="1003"/>
    <cellStyle name="Accent5 49" xfId="1002"/>
    <cellStyle name="Accent5 5" xfId="332"/>
    <cellStyle name="Accent5 5 2" xfId="537"/>
    <cellStyle name="Accent5 50" xfId="853"/>
    <cellStyle name="Accent5 51" xfId="1018"/>
    <cellStyle name="Accent5 52" xfId="1014"/>
    <cellStyle name="Accent5 53" xfId="1033"/>
    <cellStyle name="Accent5 54" xfId="1028"/>
    <cellStyle name="Accent5 55" xfId="1035"/>
    <cellStyle name="Accent5 56" xfId="210"/>
    <cellStyle name="Accent5 57" xfId="1006"/>
    <cellStyle name="Accent5 6" xfId="328"/>
    <cellStyle name="Accent5 7" xfId="341"/>
    <cellStyle name="Accent5 8" xfId="482"/>
    <cellStyle name="Accent5 9" xfId="502"/>
    <cellStyle name="Accent5_30 6 11 (3)" xfId="113"/>
    <cellStyle name="Accent6" xfId="114"/>
    <cellStyle name="Accent6 - 20%" xfId="115"/>
    <cellStyle name="Accent6 - 40%" xfId="116"/>
    <cellStyle name="Accent6 - 60%" xfId="117"/>
    <cellStyle name="Accent6 10" xfId="554"/>
    <cellStyle name="Accent6 11" xfId="558"/>
    <cellStyle name="Accent6 12" xfId="556"/>
    <cellStyle name="Accent6 13" xfId="557"/>
    <cellStyle name="Accent6 14" xfId="552"/>
    <cellStyle name="Accent6 15" xfId="601"/>
    <cellStyle name="Accent6 16" xfId="603"/>
    <cellStyle name="Accent6 17" xfId="646"/>
    <cellStyle name="Accent6 18" xfId="647"/>
    <cellStyle name="Accent6 19" xfId="662"/>
    <cellStyle name="Accent6 2" xfId="279"/>
    <cellStyle name="Accent6 20" xfId="666"/>
    <cellStyle name="Accent6 21" xfId="720"/>
    <cellStyle name="Accent6 22" xfId="726"/>
    <cellStyle name="Accent6 23" xfId="739"/>
    <cellStyle name="Accent6 24" xfId="735"/>
    <cellStyle name="Accent6 25" xfId="754"/>
    <cellStyle name="Accent6 26" xfId="736"/>
    <cellStyle name="Accent6 27" xfId="756"/>
    <cellStyle name="Accent6 28" xfId="762"/>
    <cellStyle name="Accent6 29" xfId="773"/>
    <cellStyle name="Accent6 3" xfId="309"/>
    <cellStyle name="Accent6 30" xfId="775"/>
    <cellStyle name="Accent6 31" xfId="774"/>
    <cellStyle name="Accent6 32" xfId="796"/>
    <cellStyle name="Accent6 33" xfId="802"/>
    <cellStyle name="Accent6 34" xfId="797"/>
    <cellStyle name="Accent6 35" xfId="799"/>
    <cellStyle name="Accent6 36" xfId="817"/>
    <cellStyle name="Accent6 37" xfId="830"/>
    <cellStyle name="Accent6 38" xfId="835"/>
    <cellStyle name="Accent6 39" xfId="844"/>
    <cellStyle name="Accent6 4" xfId="326"/>
    <cellStyle name="Accent6 4 2" xfId="523"/>
    <cellStyle name="Accent6 40" xfId="847"/>
    <cellStyle name="Accent6 41" xfId="846"/>
    <cellStyle name="Accent6 42" xfId="237"/>
    <cellStyle name="Accent6 43" xfId="295"/>
    <cellStyle name="Accent6 44" xfId="883"/>
    <cellStyle name="Accent6 45" xfId="941"/>
    <cellStyle name="Accent6 46" xfId="970"/>
    <cellStyle name="Accent6 47" xfId="962"/>
    <cellStyle name="Accent6 48" xfId="951"/>
    <cellStyle name="Accent6 49" xfId="997"/>
    <cellStyle name="Accent6 5" xfId="331"/>
    <cellStyle name="Accent6 5 2" xfId="538"/>
    <cellStyle name="Accent6 50" xfId="851"/>
    <cellStyle name="Accent6 51" xfId="1011"/>
    <cellStyle name="Accent6 52" xfId="1026"/>
    <cellStyle name="Accent6 53" xfId="1034"/>
    <cellStyle name="Accent6 54" xfId="1036"/>
    <cellStyle name="Accent6 55" xfId="1042"/>
    <cellStyle name="Accent6 56" xfId="209"/>
    <cellStyle name="Accent6 57" xfId="1004"/>
    <cellStyle name="Accent6 6" xfId="316"/>
    <cellStyle name="Accent6 7" xfId="342"/>
    <cellStyle name="Accent6 8" xfId="483"/>
    <cellStyle name="Accent6 9" xfId="503"/>
    <cellStyle name="Accent6_30 6 11 (3)" xfId="118"/>
    <cellStyle name="Bad" xfId="119"/>
    <cellStyle name="Bad 2" xfId="280"/>
    <cellStyle name="Bad 3" xfId="484"/>
    <cellStyle name="Bad 4" xfId="238"/>
    <cellStyle name="Bad 5" xfId="884"/>
    <cellStyle name="Calculation" xfId="120"/>
    <cellStyle name="Calculation 2" xfId="281"/>
    <cellStyle name="Calculation 2 2" xfId="412"/>
    <cellStyle name="Calculation 3" xfId="524"/>
    <cellStyle name="Calculation 4" xfId="239"/>
    <cellStyle name="Calculation 5" xfId="885"/>
    <cellStyle name="Check Cell" xfId="121"/>
    <cellStyle name="Check Cell 2" xfId="282"/>
    <cellStyle name="Check Cell 3" xfId="485"/>
    <cellStyle name="Check Cell 4" xfId="240"/>
    <cellStyle name="Check Cell 5" xfId="886"/>
    <cellStyle name="Comma" xfId="13" builtinId="3"/>
    <cellStyle name="Comma 10" xfId="798"/>
    <cellStyle name="Comma 11" xfId="983"/>
    <cellStyle name="Comma 11 2" xfId="1221"/>
    <cellStyle name="Comma 12" xfId="208"/>
    <cellStyle name="Comma 13" xfId="1058"/>
    <cellStyle name="Comma 2" xfId="1"/>
    <cellStyle name="Comma 2 10" xfId="241"/>
    <cellStyle name="Comma 2 11" xfId="878"/>
    <cellStyle name="Comma 2 11 2" xfId="1201"/>
    <cellStyle name="Comma 2 12" xfId="59"/>
    <cellStyle name="Comma 2 13" xfId="1050"/>
    <cellStyle name="Comma 2 2" xfId="122"/>
    <cellStyle name="Comma 2 2 2" xfId="414"/>
    <cellStyle name="Comma 2 2 2 2" xfId="571"/>
    <cellStyle name="Comma 2 2 2 2 2" xfId="1160"/>
    <cellStyle name="Comma 2 2 2 3" xfId="706"/>
    <cellStyle name="Comma 2 2 2 3 2" xfId="1193"/>
    <cellStyle name="Comma 2 2 2 4" xfId="1137"/>
    <cellStyle name="Comma 2 2 3" xfId="699"/>
    <cellStyle name="Comma 2 2 3 2" xfId="1188"/>
    <cellStyle name="Comma 2 2 4" xfId="695"/>
    <cellStyle name="Comma 2 2 4 2" xfId="1184"/>
    <cellStyle name="Comma 2 2 5" xfId="849"/>
    <cellStyle name="Comma 2 2 5 2" xfId="1198"/>
    <cellStyle name="Comma 2 2 6" xfId="310"/>
    <cellStyle name="Comma 2 2 6 2" xfId="1071"/>
    <cellStyle name="Comma 2 2 7" xfId="887"/>
    <cellStyle name="Comma 2 3" xfId="413"/>
    <cellStyle name="Comma 2 3 2" xfId="570"/>
    <cellStyle name="Comma 2 3 2 2" xfId="1159"/>
    <cellStyle name="Comma 2 3 3" xfId="705"/>
    <cellStyle name="Comma 2 3 3 2" xfId="1192"/>
    <cellStyle name="Comma 2 3 4" xfId="954"/>
    <cellStyle name="Comma 2 3 4 2" xfId="1210"/>
    <cellStyle name="Comma 2 3 5" xfId="926"/>
    <cellStyle name="Comma 2 3 5 2" xfId="1204"/>
    <cellStyle name="Comma 2 3 6" xfId="1136"/>
    <cellStyle name="Comma 2 4" xfId="470"/>
    <cellStyle name="Comma 2 4 2" xfId="694"/>
    <cellStyle name="Comma 2 4 3" xfId="711"/>
    <cellStyle name="Comma 2 4 3 2" xfId="1196"/>
    <cellStyle name="Comma 2 4 4" xfId="974"/>
    <cellStyle name="Comma 2 4 5" xfId="943"/>
    <cellStyle name="Comma 2 4 5 2" xfId="1206"/>
    <cellStyle name="Comma 2 5" xfId="626"/>
    <cellStyle name="Comma 2 6" xfId="674"/>
    <cellStyle name="Comma 2 7" xfId="712"/>
    <cellStyle name="Comma 2 8" xfId="808"/>
    <cellStyle name="Comma 2 9" xfId="848"/>
    <cellStyle name="Comma 2 9 2" xfId="1197"/>
    <cellStyle name="Comma 2_זכויות מקרקעין" xfId="935"/>
    <cellStyle name="Comma 3" xfId="69"/>
    <cellStyle name="Comma 3 2" xfId="200"/>
    <cellStyle name="Comma 3 2 2" xfId="532"/>
    <cellStyle name="Comma 3 2 3" xfId="315"/>
    <cellStyle name="Comma 3 2 4" xfId="919"/>
    <cellStyle name="Comma 3 3" xfId="405"/>
    <cellStyle name="Comma 3 4" xfId="627"/>
    <cellStyle name="Comma 3 5" xfId="653"/>
    <cellStyle name="Comma 3 6" xfId="850"/>
    <cellStyle name="Comma 3 7" xfId="283"/>
    <cellStyle name="Comma 3 8" xfId="984"/>
    <cellStyle name="Comma 3 9" xfId="1040"/>
    <cellStyle name="Comma 3_זכויות מקרקעין" xfId="934"/>
    <cellStyle name="Comma 4" xfId="67"/>
    <cellStyle name="Comma 4 2" xfId="221"/>
    <cellStyle name="Comma 4 2 2" xfId="994"/>
    <cellStyle name="Comma 4 2 3" xfId="944"/>
    <cellStyle name="Comma 4 2 3 2" xfId="1046"/>
    <cellStyle name="Comma 4 2 3 3" xfId="1022"/>
    <cellStyle name="Comma 4 3" xfId="947"/>
    <cellStyle name="Comma 4 4" xfId="927"/>
    <cellStyle name="Comma 5" xfId="201"/>
    <cellStyle name="Comma 5 2" xfId="476"/>
    <cellStyle name="Comma 5 2 2" xfId="977"/>
    <cellStyle name="Comma 5 2 3" xfId="937"/>
    <cellStyle name="Comma 5 2 3 2" xfId="1205"/>
    <cellStyle name="Comma 5 3" xfId="474"/>
    <cellStyle name="Comma 5 3 2" xfId="976"/>
    <cellStyle name="Comma 5 3 3" xfId="948"/>
    <cellStyle name="Comma 5 3 3 2" xfId="1208"/>
    <cellStyle name="Comma 5 4" xfId="314"/>
    <cellStyle name="Comma 5 5" xfId="920"/>
    <cellStyle name="Comma 5 5 2" xfId="1202"/>
    <cellStyle name="Comma 5 6" xfId="1048"/>
    <cellStyle name="Comma 5 7" xfId="1055"/>
    <cellStyle name="Comma 6" xfId="343"/>
    <cellStyle name="Comma 6 2" xfId="953"/>
    <cellStyle name="Comma 6 3" xfId="924"/>
    <cellStyle name="Comma 6 3 2" xfId="1203"/>
    <cellStyle name="Comma 7" xfId="471"/>
    <cellStyle name="Comma 7 2" xfId="1157"/>
    <cellStyle name="Comma 8" xfId="664"/>
    <cellStyle name="Comma 8 2" xfId="1171"/>
    <cellStyle name="Comma 9" xfId="682"/>
    <cellStyle name="Comma 9 2" xfId="1173"/>
    <cellStyle name="Currency [0] _1" xfId="2"/>
    <cellStyle name="Emphasis 1" xfId="123"/>
    <cellStyle name="Emphasis 2" xfId="124"/>
    <cellStyle name="Emphasis 3" xfId="125"/>
    <cellStyle name="Euro" xfId="602"/>
    <cellStyle name="Euro 2" xfId="628"/>
    <cellStyle name="Explanatory Text" xfId="126"/>
    <cellStyle name="Explanatory Text 2" xfId="284"/>
    <cellStyle name="Explanatory Text 3" xfId="525"/>
    <cellStyle name="Explanatory Text 4" xfId="242"/>
    <cellStyle name="Explanatory Text 5" xfId="888"/>
    <cellStyle name="Good" xfId="127"/>
    <cellStyle name="Good 2" xfId="285"/>
    <cellStyle name="Good 3" xfId="510"/>
    <cellStyle name="Good 4" xfId="243"/>
    <cellStyle name="Good 5" xfId="889"/>
    <cellStyle name="Heading 1" xfId="128"/>
    <cellStyle name="Heading 1 2" xfId="286"/>
    <cellStyle name="Heading 1 3" xfId="526"/>
    <cellStyle name="Heading 1 4" xfId="244"/>
    <cellStyle name="Heading 1 5" xfId="890"/>
    <cellStyle name="Heading 2" xfId="129"/>
    <cellStyle name="Heading 2 2" xfId="287"/>
    <cellStyle name="Heading 2 3" xfId="499"/>
    <cellStyle name="Heading 2 4" xfId="245"/>
    <cellStyle name="Heading 2 5" xfId="891"/>
    <cellStyle name="Heading 3" xfId="130"/>
    <cellStyle name="Heading 3 2" xfId="288"/>
    <cellStyle name="Heading 3 3" xfId="527"/>
    <cellStyle name="Heading 3 4" xfId="246"/>
    <cellStyle name="Heading 3 5" xfId="892"/>
    <cellStyle name="Heading 4" xfId="131"/>
    <cellStyle name="Heading 4 2" xfId="289"/>
    <cellStyle name="Heading 4 3" xfId="496"/>
    <cellStyle name="Heading 4 4" xfId="247"/>
    <cellStyle name="Heading 4 5" xfId="893"/>
    <cellStyle name="Hyperlink 2" xfId="3"/>
    <cellStyle name="Input" xfId="132"/>
    <cellStyle name="Input 2" xfId="290"/>
    <cellStyle name="Input 2 2" xfId="415"/>
    <cellStyle name="Input 3" xfId="528"/>
    <cellStyle name="Input 4" xfId="248"/>
    <cellStyle name="Input 5" xfId="894"/>
    <cellStyle name="Linked Cell" xfId="133"/>
    <cellStyle name="Linked Cell 2" xfId="291"/>
    <cellStyle name="Linked Cell 3" xfId="511"/>
    <cellStyle name="Linked Cell 4" xfId="249"/>
    <cellStyle name="Linked Cell 5" xfId="895"/>
    <cellStyle name="Neutral" xfId="134"/>
    <cellStyle name="Neutral 2" xfId="292"/>
    <cellStyle name="Neutral 3" xfId="529"/>
    <cellStyle name="Neutral 4" xfId="250"/>
    <cellStyle name="Neutral 5" xfId="896"/>
    <cellStyle name="Normal" xfId="0" builtinId="0"/>
    <cellStyle name="Normal 10" xfId="16"/>
    <cellStyle name="Normal 10 2" xfId="417"/>
    <cellStyle name="Normal 10 2 2" xfId="955"/>
    <cellStyle name="Normal 10 2 2 2" xfId="1211"/>
    <cellStyle name="Normal 10 2 3" xfId="950"/>
    <cellStyle name="Normal 10 2 3 2" xfId="1025"/>
    <cellStyle name="Normal 10 2 4" xfId="1139"/>
    <cellStyle name="Normal 10 3" xfId="416"/>
    <cellStyle name="Normal 10 3 2" xfId="1138"/>
    <cellStyle name="Normal 10 4" xfId="929"/>
    <cellStyle name="Normal 10 5" xfId="212"/>
    <cellStyle name="Normal 11" xfId="4"/>
    <cellStyle name="Normal 11 2" xfId="323"/>
    <cellStyle name="Normal 11 2 2" xfId="573"/>
    <cellStyle name="Normal 11 2 2 2" xfId="692"/>
    <cellStyle name="Normal 11 2 2 2 2" xfId="1182"/>
    <cellStyle name="Normal 11 2 2 3" xfId="1162"/>
    <cellStyle name="Normal 11 2 3" xfId="710"/>
    <cellStyle name="Normal 11 2 3 2" xfId="1195"/>
    <cellStyle name="Normal 11 2 4" xfId="701"/>
    <cellStyle name="Normal 11 2 4 2" xfId="1189"/>
    <cellStyle name="Normal 11 2 5" xfId="952"/>
    <cellStyle name="Normal 11 2 5 2" xfId="1209"/>
    <cellStyle name="Normal 11 2 6" xfId="1074"/>
    <cellStyle name="Normal 11 3" xfId="418"/>
    <cellStyle name="Normal 11 3 2" xfId="572"/>
    <cellStyle name="Normal 11 3 2 2" xfId="1161"/>
    <cellStyle name="Normal 11 3 3" xfId="678"/>
    <cellStyle name="Normal 11 3 4" xfId="956"/>
    <cellStyle name="Normal 11 4" xfId="473"/>
    <cellStyle name="Normal 11 4 2" xfId="693"/>
    <cellStyle name="Normal 11 4 2 2" xfId="1183"/>
    <cellStyle name="Normal 11 4 3" xfId="1158"/>
    <cellStyle name="Normal 11 5" xfId="686"/>
    <cellStyle name="Normal 11 5 2" xfId="1176"/>
    <cellStyle name="Normal 11 6" xfId="685"/>
    <cellStyle name="Normal 11 6 2" xfId="1175"/>
    <cellStyle name="Normal 11 7" xfId="877"/>
    <cellStyle name="Normal 11 7 2" xfId="1200"/>
    <cellStyle name="Normal 11 8" xfId="62"/>
    <cellStyle name="Normal 11 9" xfId="1051"/>
    <cellStyle name="Normal 12" xfId="419"/>
    <cellStyle name="Normal 12 2" xfId="1140"/>
    <cellStyle name="Normal 13" xfId="464"/>
    <cellStyle name="Normal 14" xfId="467"/>
    <cellStyle name="Normal 14 2" xfId="1156"/>
    <cellStyle name="Normal 15" xfId="15"/>
    <cellStyle name="Normal 15 2" xfId="971"/>
    <cellStyle name="Normal 15 2 2" xfId="1219"/>
    <cellStyle name="Normal 15 3" xfId="930"/>
    <cellStyle name="Normal 15 4" xfId="466"/>
    <cellStyle name="Normal 15 5" xfId="1155"/>
    <cellStyle name="Normal 16" xfId="477"/>
    <cellStyle name="Normal 16 2" xfId="700"/>
    <cellStyle name="Normal 17" xfId="663"/>
    <cellStyle name="Normal 17 2" xfId="1170"/>
    <cellStyle name="Normal 18" xfId="683"/>
    <cellStyle name="Normal 18 2" xfId="1174"/>
    <cellStyle name="Normal 19" xfId="785"/>
    <cellStyle name="Normal 19 2" xfId="991"/>
    <cellStyle name="Normal 2" xfId="5"/>
    <cellStyle name="Normal 2 2" xfId="136"/>
    <cellStyle name="Normal 2 2 2" xfId="137"/>
    <cellStyle name="Normal 2 2 2 2" xfId="420"/>
    <cellStyle name="Normal 2 2 2 2 2" xfId="1141"/>
    <cellStyle name="Normal 2 2 2 3" xfId="897"/>
    <cellStyle name="Normal 2 2_גולמי" xfId="187"/>
    <cellStyle name="Normal 2 3" xfId="135"/>
    <cellStyle name="Normal 2 4" xfId="138"/>
    <cellStyle name="Normal 2 5" xfId="783"/>
    <cellStyle name="Normal 2 6" xfId="63"/>
    <cellStyle name="Normal 2_גולמי" xfId="186"/>
    <cellStyle name="Normal 20" xfId="982"/>
    <cellStyle name="Normal 20 2" xfId="1220"/>
    <cellStyle name="Normal 21" xfId="57"/>
    <cellStyle name="Normal 22" xfId="1049"/>
    <cellStyle name="Normal 3" xfId="6"/>
    <cellStyle name="Normal 3 2" xfId="202"/>
    <cellStyle name="Normal 3 2 2" xfId="575"/>
    <cellStyle name="Normal 3 2 2 2" xfId="691"/>
    <cellStyle name="Normal 3 2 2 2 2" xfId="1181"/>
    <cellStyle name="Normal 3 2 2 3" xfId="1164"/>
    <cellStyle name="Normal 3 2 3" xfId="659"/>
    <cellStyle name="Normal 3 2 3 2" xfId="1169"/>
    <cellStyle name="Normal 3 2 4" xfId="677"/>
    <cellStyle name="Normal 3 2 4 2" xfId="1172"/>
    <cellStyle name="Normal 3 2 5" xfId="311"/>
    <cellStyle name="Normal 3 2 5 2" xfId="1072"/>
    <cellStyle name="Normal 3 2 6" xfId="921"/>
    <cellStyle name="Normal 3 3" xfId="468"/>
    <cellStyle name="Normal 3 3 2" xfId="574"/>
    <cellStyle name="Normal 3 3 2 2" xfId="1163"/>
    <cellStyle name="Normal 3 3 3" xfId="669"/>
    <cellStyle name="Normal 3 3 4" xfId="972"/>
    <cellStyle name="Normal 3 4" xfId="676"/>
    <cellStyle name="Normal 3 4 2" xfId="713"/>
    <cellStyle name="Normal 3 4 3" xfId="698"/>
    <cellStyle name="Normal 3 4 3 2" xfId="1187"/>
    <cellStyle name="Normal 3 4 4" xfId="987"/>
    <cellStyle name="Normal 3 5" xfId="679"/>
    <cellStyle name="Normal 3 6" xfId="255"/>
    <cellStyle name="Normal 3 7" xfId="876"/>
    <cellStyle name="Normal 3 7 2" xfId="1199"/>
    <cellStyle name="Normal 3 8" xfId="64"/>
    <cellStyle name="Normal 3 9" xfId="1052"/>
    <cellStyle name="Normal 3_יתרת התחייבות להשקעה" xfId="938"/>
    <cellStyle name="Normal 4" xfId="12"/>
    <cellStyle name="Normal 4 2" xfId="336"/>
    <cellStyle name="Normal 4 2 2" xfId="421"/>
    <cellStyle name="Normal 4 2 2 2" xfId="1142"/>
    <cellStyle name="Normal 4 3" xfId="344"/>
    <cellStyle name="Normal 4 3 2" xfId="1075"/>
    <cellStyle name="Normal 4 4" xfId="665"/>
    <cellStyle name="Normal 4 5" xfId="681"/>
    <cellStyle name="Normal 5" xfId="70"/>
    <cellStyle name="Normal 5 2" xfId="422"/>
    <cellStyle name="Normal 5 2 2" xfId="777"/>
    <cellStyle name="Normal 5 2 3" xfId="957"/>
    <cellStyle name="Normal 5 2 3 2" xfId="1212"/>
    <cellStyle name="Normal 5 2 4" xfId="1143"/>
    <cellStyle name="Normal 5 3" xfId="500"/>
    <cellStyle name="Normal 5 3 2" xfId="703"/>
    <cellStyle name="Normal 5 3 3" xfId="978"/>
    <cellStyle name="Normal 5 3 4" xfId="946"/>
    <cellStyle name="Normal 5 3 4 2" xfId="1207"/>
    <cellStyle name="Normal 5 4" xfId="569"/>
    <cellStyle name="Normal 5 5" xfId="702"/>
    <cellStyle name="Normal 5 5 2" xfId="1190"/>
    <cellStyle name="Normal 5 6" xfId="1054"/>
    <cellStyle name="Normal 6" xfId="205"/>
    <cellStyle name="Normal 6 2" xfId="423"/>
    <cellStyle name="Normal 6 2 2" xfId="687"/>
    <cellStyle name="Normal 6 2 2 2" xfId="1177"/>
    <cellStyle name="Normal 6 2 3" xfId="958"/>
    <cellStyle name="Normal 6 2 3 2" xfId="1213"/>
    <cellStyle name="Normal 6 2 4" xfId="1144"/>
    <cellStyle name="Normal 6 3" xfId="709"/>
    <cellStyle name="Normal 6 3 2" xfId="1194"/>
    <cellStyle name="Normal 6 4" xfId="689"/>
    <cellStyle name="Normal 6 4 2" xfId="1179"/>
    <cellStyle name="Normal 6 5" xfId="1056"/>
    <cellStyle name="Normal 7" xfId="206"/>
    <cellStyle name="Normal 7 2" xfId="424"/>
    <cellStyle name="Normal 7 2 2" xfId="688"/>
    <cellStyle name="Normal 7 2 2 2" xfId="1178"/>
    <cellStyle name="Normal 7 2 3" xfId="959"/>
    <cellStyle name="Normal 7 2 3 2" xfId="1214"/>
    <cellStyle name="Normal 7 2 4" xfId="1145"/>
    <cellStyle name="Normal 7 3" xfId="697"/>
    <cellStyle name="Normal 7 3 2" xfId="1186"/>
    <cellStyle name="Normal 7 4" xfId="704"/>
    <cellStyle name="Normal 7 4 2" xfId="1191"/>
    <cellStyle name="Normal 7 5" xfId="1057"/>
    <cellStyle name="Normal 8" xfId="58"/>
    <cellStyle name="Normal 8 2" xfId="426"/>
    <cellStyle name="Normal 8 2 2" xfId="960"/>
    <cellStyle name="Normal 8 2 2 2" xfId="1215"/>
    <cellStyle name="Normal 8 2 3" xfId="942"/>
    <cellStyle name="Normal 8 2 3 2" xfId="1021"/>
    <cellStyle name="Normal 8 2 4" xfId="1147"/>
    <cellStyle name="Normal 8 3" xfId="425"/>
    <cellStyle name="Normal 8 3 2" xfId="1146"/>
    <cellStyle name="Normal 8 4" xfId="925"/>
    <cellStyle name="Normal 9" xfId="207"/>
    <cellStyle name="Normal 9 2" xfId="428"/>
    <cellStyle name="Normal 9 2 2" xfId="961"/>
    <cellStyle name="Normal 9 2 2 2" xfId="1216"/>
    <cellStyle name="Normal 9 2 3" xfId="949"/>
    <cellStyle name="Normal 9 2 3 2" xfId="1024"/>
    <cellStyle name="Normal 9 2 4" xfId="1149"/>
    <cellStyle name="Normal 9 3" xfId="427"/>
    <cellStyle name="Normal 9 3 2" xfId="1148"/>
    <cellStyle name="Normal 9 4" xfId="993"/>
    <cellStyle name="Normal_2007-16618" xfId="7"/>
    <cellStyle name="Note" xfId="139"/>
    <cellStyle name="Note 2" xfId="293"/>
    <cellStyle name="Note 2 2" xfId="429"/>
    <cellStyle name="Note 3" xfId="497"/>
    <cellStyle name="Output" xfId="140"/>
    <cellStyle name="Output 2" xfId="294"/>
    <cellStyle name="Output 2 2" xfId="430"/>
    <cellStyle name="Output 3" xfId="498"/>
    <cellStyle name="Output 4" xfId="251"/>
    <cellStyle name="Output 5" xfId="898"/>
    <cellStyle name="Percent" xfId="14" builtinId="5"/>
    <cellStyle name="Percent 2" xfId="8"/>
    <cellStyle name="Percent 2 2" xfId="141"/>
    <cellStyle name="Percent 2 2 2" xfId="577"/>
    <cellStyle name="Percent 2 2 2 2" xfId="690"/>
    <cellStyle name="Percent 2 2 2 2 2" xfId="1180"/>
    <cellStyle name="Percent 2 2 2 3" xfId="1166"/>
    <cellStyle name="Percent 2 2 3" xfId="696"/>
    <cellStyle name="Percent 2 2 3 2" xfId="1185"/>
    <cellStyle name="Percent 2 2 4" xfId="654"/>
    <cellStyle name="Percent 2 2 4 2" xfId="1167"/>
    <cellStyle name="Percent 2 2 5" xfId="312"/>
    <cellStyle name="Percent 2 2 5 2" xfId="1073"/>
    <cellStyle name="Percent 2 2 6" xfId="899"/>
    <cellStyle name="Percent 2 3" xfId="472"/>
    <cellStyle name="Percent 2 3 2" xfId="576"/>
    <cellStyle name="Percent 2 3 2 2" xfId="1165"/>
    <cellStyle name="Percent 2 3 3" xfId="708"/>
    <cellStyle name="Percent 2 3 4" xfId="975"/>
    <cellStyle name="Percent 2 4" xfId="684"/>
    <cellStyle name="Percent 2 4 2" xfId="714"/>
    <cellStyle name="Percent 2 4 3" xfId="655"/>
    <cellStyle name="Percent 2 4 3 2" xfId="1168"/>
    <cellStyle name="Percent 2 4 4" xfId="989"/>
    <cellStyle name="Percent 2 5" xfId="707"/>
    <cellStyle name="Percent 2 6" xfId="985"/>
    <cellStyle name="Percent 2 6 2" xfId="1222"/>
    <cellStyle name="Percent 2 7" xfId="65"/>
    <cellStyle name="Percent 2 8" xfId="1053"/>
    <cellStyle name="Percent 3" xfId="142"/>
    <cellStyle name="Percent 3 2" xfId="329"/>
    <cellStyle name="Percent 3 3" xfId="475"/>
    <cellStyle name="Percent 3 4" xfId="672"/>
    <cellStyle name="Percent 4" xfId="68"/>
    <cellStyle name="Percent 4 2" xfId="779"/>
    <cellStyle name="Percent 4 2 2" xfId="996"/>
    <cellStyle name="Percent 4 2 3" xfId="945"/>
    <cellStyle name="Percent 4 2 3 2" xfId="1047"/>
    <cellStyle name="Percent 4 2 3 3" xfId="1023"/>
    <cellStyle name="Percent 5" xfId="784"/>
    <cellStyle name="SAPBEXaggData" xfId="143"/>
    <cellStyle name="SAPBEXaggDataEmph" xfId="144"/>
    <cellStyle name="SAPBEXaggItem" xfId="145"/>
    <cellStyle name="SAPBEXaggItemX" xfId="146"/>
    <cellStyle name="SAPBEXchaText" xfId="147"/>
    <cellStyle name="SAPBEXexcBad7" xfId="148"/>
    <cellStyle name="SAPBEXexcBad8" xfId="149"/>
    <cellStyle name="SAPBEXexcBad9" xfId="150"/>
    <cellStyle name="SAPBEXexcCritical4" xfId="151"/>
    <cellStyle name="SAPBEXexcCritical5" xfId="152"/>
    <cellStyle name="SAPBEXexcCritical6" xfId="153"/>
    <cellStyle name="SAPBEXexcGood1" xfId="154"/>
    <cellStyle name="SAPBEXexcGood2" xfId="155"/>
    <cellStyle name="SAPBEXexcGood3" xfId="156"/>
    <cellStyle name="SAPBEXfilterDrill" xfId="157"/>
    <cellStyle name="SAPBEXfilterItem" xfId="158"/>
    <cellStyle name="SAPBEXfilterText" xfId="159"/>
    <cellStyle name="SAPBEXformats" xfId="160"/>
    <cellStyle name="SAPBEXheaderItem" xfId="161"/>
    <cellStyle name="SAPBEXheaderItem 2" xfId="629"/>
    <cellStyle name="SAPBEXheaderText" xfId="162"/>
    <cellStyle name="SAPBEXheaderText 2" xfId="630"/>
    <cellStyle name="SAPBEXHLevel0" xfId="163"/>
    <cellStyle name="SAPBEXHLevel0 2" xfId="631"/>
    <cellStyle name="SAPBEXHLevel0X" xfId="164"/>
    <cellStyle name="SAPBEXHLevel0X 2" xfId="632"/>
    <cellStyle name="SAPBEXHLevel1" xfId="165"/>
    <cellStyle name="SAPBEXHLevel1 2" xfId="633"/>
    <cellStyle name="SAPBEXHLevel1X" xfId="166"/>
    <cellStyle name="SAPBEXHLevel1X 2" xfId="634"/>
    <cellStyle name="SAPBEXHLevel2" xfId="167"/>
    <cellStyle name="SAPBEXHLevel2 2" xfId="635"/>
    <cellStyle name="SAPBEXHLevel2X" xfId="168"/>
    <cellStyle name="SAPBEXHLevel2X 2" xfId="636"/>
    <cellStyle name="SAPBEXHLevel3" xfId="169"/>
    <cellStyle name="SAPBEXHLevel3 2" xfId="637"/>
    <cellStyle name="SAPBEXHLevel3X" xfId="170"/>
    <cellStyle name="SAPBEXHLevel3X 2" xfId="638"/>
    <cellStyle name="SAPBEXinputData" xfId="171"/>
    <cellStyle name="SAPBEXinputData 2" xfId="639"/>
    <cellStyle name="SAPBEXresData" xfId="172"/>
    <cellStyle name="SAPBEXresDataEmph" xfId="173"/>
    <cellStyle name="SAPBEXresItem" xfId="174"/>
    <cellStyle name="SAPBEXresItemX" xfId="175"/>
    <cellStyle name="SAPBEXstdData" xfId="176"/>
    <cellStyle name="SAPBEXstdDataEmph" xfId="177"/>
    <cellStyle name="SAPBEXstdItem" xfId="178"/>
    <cellStyle name="SAPBEXstdItemX" xfId="179"/>
    <cellStyle name="SAPBEXtitle" xfId="180"/>
    <cellStyle name="SAPBEXundefined" xfId="181"/>
    <cellStyle name="Sheet Title" xfId="182"/>
    <cellStyle name="Text" xfId="9"/>
    <cellStyle name="Title" xfId="183"/>
    <cellStyle name="Title 2" xfId="301"/>
    <cellStyle name="Title 3" xfId="512"/>
    <cellStyle name="Title 4" xfId="252"/>
    <cellStyle name="Title 5" xfId="905"/>
    <cellStyle name="Total" xfId="10"/>
    <cellStyle name="Total 2" xfId="184"/>
    <cellStyle name="Total 2 2" xfId="431"/>
    <cellStyle name="Total 2 3" xfId="302"/>
    <cellStyle name="Total 2 4" xfId="906"/>
    <cellStyle name="Total 3" xfId="313"/>
    <cellStyle name="Total 3 2" xfId="530"/>
    <cellStyle name="Total 4" xfId="469"/>
    <cellStyle name="Total 5" xfId="675"/>
    <cellStyle name="Total 6" xfId="680"/>
    <cellStyle name="Total 7" xfId="253"/>
    <cellStyle name="Total_יתרת התחייבות להשקעה" xfId="939"/>
    <cellStyle name="Warning Text" xfId="185"/>
    <cellStyle name="Warning Text 2" xfId="303"/>
    <cellStyle name="Warning Text 3" xfId="531"/>
    <cellStyle name="Warning Text 4" xfId="254"/>
    <cellStyle name="הדגשה1" xfId="33" builtinId="29" customBuiltin="1"/>
    <cellStyle name="הדגשה1 2" xfId="432"/>
    <cellStyle name="הדגשה1 3" xfId="607"/>
    <cellStyle name="הדגשה2" xfId="37" builtinId="33" customBuiltin="1"/>
    <cellStyle name="הדגשה2 2" xfId="433"/>
    <cellStyle name="הדגשה2 3" xfId="608"/>
    <cellStyle name="הדגשה3" xfId="41" builtinId="37" customBuiltin="1"/>
    <cellStyle name="הדגשה3 2" xfId="434"/>
    <cellStyle name="הדגשה3 3" xfId="609"/>
    <cellStyle name="הדגשה4" xfId="45" builtinId="41" customBuiltin="1"/>
    <cellStyle name="הדגשה4 2" xfId="435"/>
    <cellStyle name="הדגשה4 3" xfId="610"/>
    <cellStyle name="הדגשה5" xfId="49" builtinId="45" customBuiltin="1"/>
    <cellStyle name="הדגשה5 2" xfId="436"/>
    <cellStyle name="הדגשה5 3" xfId="611"/>
    <cellStyle name="הדגשה6" xfId="53" builtinId="49" customBuiltin="1"/>
    <cellStyle name="הדגשה6 2" xfId="437"/>
    <cellStyle name="הדגשה6 3" xfId="612"/>
    <cellStyle name="היפר-קישור" xfId="11" builtinId="8"/>
    <cellStyle name="הערה 2" xfId="203"/>
    <cellStyle name="הערה 2 2" xfId="439"/>
    <cellStyle name="הערה 2 2 2" xfId="964"/>
    <cellStyle name="הערה 2 2 2 2" xfId="1218"/>
    <cellStyle name="הערה 2 2 3" xfId="933"/>
    <cellStyle name="הערה 2 2 4" xfId="1151"/>
    <cellStyle name="הערה 2 3" xfId="438"/>
    <cellStyle name="הערה 2 3 2" xfId="995"/>
    <cellStyle name="הערה 2 3 2 2" xfId="1223"/>
    <cellStyle name="הערה 2 3 3" xfId="932"/>
    <cellStyle name="הערה 2 3 4" xfId="1150"/>
    <cellStyle name="הערה 2 4" xfId="931"/>
    <cellStyle name="הערה 2 5" xfId="963"/>
    <cellStyle name="הערה 2 5 2" xfId="1217"/>
    <cellStyle name="הערה 2 6" xfId="922"/>
    <cellStyle name="הערה 3" xfId="204"/>
    <cellStyle name="הערה 3 2" xfId="441"/>
    <cellStyle name="הערה 3 2 2" xfId="1153"/>
    <cellStyle name="הערה 3 3" xfId="440"/>
    <cellStyle name="הערה 3 3 2" xfId="1152"/>
    <cellStyle name="הערה 3 4" xfId="923"/>
    <cellStyle name="הערה 4" xfId="442"/>
    <cellStyle name="הערה 4 2" xfId="966"/>
    <cellStyle name="הערה 4 3" xfId="936"/>
    <cellStyle name="הערה 5" xfId="443"/>
    <cellStyle name="הערה 5 2" xfId="1154"/>
    <cellStyle name="הערה 6" xfId="465"/>
    <cellStyle name="חישוב" xfId="27" builtinId="22" customBuiltin="1"/>
    <cellStyle name="חישוב 2" xfId="444"/>
    <cellStyle name="חישוב 3" xfId="445"/>
    <cellStyle name="טוב" xfId="22" builtinId="26" customBuiltin="1"/>
    <cellStyle name="טוב 2" xfId="446"/>
    <cellStyle name="טוב 3" xfId="614"/>
    <cellStyle name="טקסט אזהרה" xfId="30" builtinId="11" customBuiltin="1"/>
    <cellStyle name="טקסט אזהרה 2" xfId="447"/>
    <cellStyle name="טקסט אזהרה 3" xfId="615"/>
    <cellStyle name="טקסט הסברי" xfId="31" builtinId="53" customBuiltin="1"/>
    <cellStyle name="טקסט הסברי 2" xfId="448"/>
    <cellStyle name="טקסט הסברי 3" xfId="616"/>
    <cellStyle name="כותרת" xfId="17" builtinId="15" customBuiltin="1"/>
    <cellStyle name="כותרת 1" xfId="18" builtinId="16" customBuiltin="1"/>
    <cellStyle name="כותרת 1 2" xfId="449"/>
    <cellStyle name="כותרת 1 3" xfId="618"/>
    <cellStyle name="כותרת 2" xfId="19" builtinId="17" customBuiltin="1"/>
    <cellStyle name="כותרת 2 2" xfId="450"/>
    <cellStyle name="כותרת 2 3" xfId="619"/>
    <cellStyle name="כותרת 3" xfId="20" builtinId="18" customBuiltin="1"/>
    <cellStyle name="כותרת 3 2" xfId="451"/>
    <cellStyle name="כותרת 3 3" xfId="620"/>
    <cellStyle name="כותרת 4" xfId="21" builtinId="19" customBuiltin="1"/>
    <cellStyle name="כותרת 4 2" xfId="452"/>
    <cellStyle name="כותרת 4 3" xfId="621"/>
    <cellStyle name="כותרת 5" xfId="453"/>
    <cellStyle name="כותרת 6" xfId="617"/>
    <cellStyle name="ניטראלי" xfId="24" builtinId="28" customBuiltin="1"/>
    <cellStyle name="ניטראלי 2" xfId="454"/>
    <cellStyle name="ניטראלי 3" xfId="622"/>
    <cellStyle name="סה&quot;כ" xfId="32" builtinId="25" customBuiltin="1"/>
    <cellStyle name="סה&quot;כ 2" xfId="455"/>
    <cellStyle name="סה&quot;כ 3" xfId="456"/>
    <cellStyle name="פלט" xfId="26" builtinId="21" customBuiltin="1"/>
    <cellStyle name="פלט 2" xfId="457"/>
    <cellStyle name="פלט 3" xfId="458"/>
    <cellStyle name="קלט" xfId="25" builtinId="20" customBuiltin="1"/>
    <cellStyle name="קלט 2" xfId="459"/>
    <cellStyle name="קלט 3" xfId="460"/>
    <cellStyle name="רע" xfId="23" builtinId="27" customBuiltin="1"/>
    <cellStyle name="רע 2" xfId="461"/>
    <cellStyle name="רע 3" xfId="623"/>
    <cellStyle name="תא מסומן" xfId="29" builtinId="23" customBuiltin="1"/>
    <cellStyle name="תא מסומן 2" xfId="462"/>
    <cellStyle name="תא מסומן 3" xfId="624"/>
    <cellStyle name="תא מקושר" xfId="28" builtinId="24" customBuiltin="1"/>
    <cellStyle name="תא מקושר 2" xfId="463"/>
    <cellStyle name="תא מקושר 3" xfId="625"/>
  </cellStyles>
  <dxfs count="60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D66"/>
  <sheetViews>
    <sheetView rightToLeft="1"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F14" sqref="F14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1" width="6.7109375" style="9" customWidth="1"/>
    <col min="12" max="12" width="10" style="9" customWidth="1"/>
    <col min="13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7" t="s">
        <v>187</v>
      </c>
      <c r="C1" s="79" t="s" vm="1">
        <v>263</v>
      </c>
    </row>
    <row r="2" spans="1:30">
      <c r="B2" s="57" t="s">
        <v>186</v>
      </c>
      <c r="C2" s="79" t="s">
        <v>264</v>
      </c>
    </row>
    <row r="3" spans="1:30">
      <c r="B3" s="57" t="s">
        <v>188</v>
      </c>
      <c r="C3" s="79" t="s">
        <v>265</v>
      </c>
    </row>
    <row r="4" spans="1:30">
      <c r="B4" s="57" t="s">
        <v>189</v>
      </c>
      <c r="C4" s="79">
        <v>8801</v>
      </c>
    </row>
    <row r="6" spans="1:30" ht="26.25" customHeight="1">
      <c r="B6" s="216" t="s">
        <v>203</v>
      </c>
      <c r="C6" s="217"/>
      <c r="D6" s="218"/>
    </row>
    <row r="7" spans="1:30" s="10" customFormat="1">
      <c r="B7" s="22"/>
      <c r="C7" s="23" t="s">
        <v>118</v>
      </c>
      <c r="D7" s="24" t="s">
        <v>116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AD7" s="37"/>
    </row>
    <row r="8" spans="1:30" s="10" customFormat="1">
      <c r="B8" s="22"/>
      <c r="C8" s="25" t="s">
        <v>250</v>
      </c>
      <c r="D8" s="26" t="s">
        <v>20</v>
      </c>
      <c r="AD8" s="37"/>
    </row>
    <row r="9" spans="1:30" s="11" customFormat="1" ht="18" customHeight="1">
      <c r="B9" s="36"/>
      <c r="C9" s="19" t="s">
        <v>1</v>
      </c>
      <c r="D9" s="27" t="s">
        <v>2</v>
      </c>
      <c r="AD9" s="37"/>
    </row>
    <row r="10" spans="1:30" s="11" customFormat="1" ht="18" customHeight="1">
      <c r="B10" s="68" t="s">
        <v>202</v>
      </c>
      <c r="C10" s="118">
        <f>C11+C12+C23+C33+C34+C35+C37</f>
        <v>3239354.2090000021</v>
      </c>
      <c r="D10" s="119">
        <f>C10/$C$42</f>
        <v>1</v>
      </c>
      <c r="AD10" s="67"/>
    </row>
    <row r="11" spans="1:30">
      <c r="A11" s="45" t="s">
        <v>149</v>
      </c>
      <c r="B11" s="28" t="s">
        <v>204</v>
      </c>
      <c r="C11" s="118">
        <f>מזומנים!J10</f>
        <v>249387.71120999998</v>
      </c>
      <c r="D11" s="119">
        <f t="shared" ref="D11:D13" si="0">C11/$C$42</f>
        <v>7.6986860688812012E-2</v>
      </c>
    </row>
    <row r="12" spans="1:30">
      <c r="B12" s="28" t="s">
        <v>205</v>
      </c>
      <c r="C12" s="118">
        <f>C13+C15+C16+C17+C18+C19+C21</f>
        <v>1870812.6912700019</v>
      </c>
      <c r="D12" s="119">
        <f t="shared" si="0"/>
        <v>0.57752643600142983</v>
      </c>
    </row>
    <row r="13" spans="1:30">
      <c r="A13" s="55" t="s">
        <v>149</v>
      </c>
      <c r="B13" s="29" t="s">
        <v>74</v>
      </c>
      <c r="C13" s="118">
        <f>'תעודות התחייבות ממשלתיות'!O11</f>
        <v>364396.41521999991</v>
      </c>
      <c r="D13" s="119">
        <f t="shared" si="0"/>
        <v>0.11249045078416729</v>
      </c>
    </row>
    <row r="14" spans="1:30">
      <c r="A14" s="55" t="s">
        <v>149</v>
      </c>
      <c r="B14" s="29" t="s">
        <v>75</v>
      </c>
      <c r="C14" s="118" t="s" vm="2">
        <v>1578</v>
      </c>
      <c r="D14" s="119" t="s" vm="3">
        <v>1578</v>
      </c>
    </row>
    <row r="15" spans="1:30">
      <c r="A15" s="55" t="s">
        <v>149</v>
      </c>
      <c r="B15" s="29" t="s">
        <v>76</v>
      </c>
      <c r="C15" s="118">
        <f>'אג"ח קונצרני'!R11</f>
        <v>284469.0901899999</v>
      </c>
      <c r="D15" s="119">
        <f t="shared" ref="D15:D19" si="1">C15/$C$42</f>
        <v>8.7816605359071348E-2</v>
      </c>
    </row>
    <row r="16" spans="1:30">
      <c r="A16" s="55" t="s">
        <v>149</v>
      </c>
      <c r="B16" s="29" t="s">
        <v>77</v>
      </c>
      <c r="C16" s="118">
        <f>מניות!L11</f>
        <v>552898.21721999987</v>
      </c>
      <c r="D16" s="119">
        <f t="shared" si="1"/>
        <v>0.17068161786193833</v>
      </c>
    </row>
    <row r="17" spans="1:4">
      <c r="A17" s="55" t="s">
        <v>149</v>
      </c>
      <c r="B17" s="29" t="s">
        <v>78</v>
      </c>
      <c r="C17" s="118">
        <f>'תעודות סל'!K11</f>
        <v>575365.63714000199</v>
      </c>
      <c r="D17" s="119">
        <f t="shared" si="1"/>
        <v>0.17761738915165409</v>
      </c>
    </row>
    <row r="18" spans="1:4">
      <c r="A18" s="55" t="s">
        <v>149</v>
      </c>
      <c r="B18" s="29" t="s">
        <v>79</v>
      </c>
      <c r="C18" s="118">
        <f>'קרנות נאמנות'!L11</f>
        <v>108840.02385</v>
      </c>
      <c r="D18" s="119">
        <f t="shared" si="1"/>
        <v>3.3599296905415979E-2</v>
      </c>
    </row>
    <row r="19" spans="1:4">
      <c r="A19" s="55" t="s">
        <v>149</v>
      </c>
      <c r="B19" s="29" t="s">
        <v>80</v>
      </c>
      <c r="C19" s="118">
        <f>'כתבי אופציה'!I11</f>
        <v>34.059809999999999</v>
      </c>
      <c r="D19" s="119">
        <f t="shared" si="1"/>
        <v>1.0514382744983717E-5</v>
      </c>
    </row>
    <row r="20" spans="1:4">
      <c r="A20" s="55" t="s">
        <v>149</v>
      </c>
      <c r="B20" s="29" t="s">
        <v>81</v>
      </c>
      <c r="C20" s="118" t="s" vm="4">
        <v>1578</v>
      </c>
      <c r="D20" s="119" t="s" vm="5">
        <v>1578</v>
      </c>
    </row>
    <row r="21" spans="1:4">
      <c r="A21" s="55" t="s">
        <v>149</v>
      </c>
      <c r="B21" s="29" t="s">
        <v>82</v>
      </c>
      <c r="C21" s="118">
        <f>'חוזים עתידיים'!I11</f>
        <v>-15190.75216</v>
      </c>
      <c r="D21" s="119">
        <f>C21/$C$42</f>
        <v>-4.6894384435623134E-3</v>
      </c>
    </row>
    <row r="22" spans="1:4">
      <c r="A22" s="55" t="s">
        <v>149</v>
      </c>
      <c r="B22" s="29" t="s">
        <v>83</v>
      </c>
      <c r="C22" s="118" t="s" vm="6">
        <v>1578</v>
      </c>
      <c r="D22" s="119" t="s" vm="7">
        <v>1578</v>
      </c>
    </row>
    <row r="23" spans="1:4">
      <c r="B23" s="28" t="s">
        <v>206</v>
      </c>
      <c r="C23" s="118">
        <f>C24+C26+C27+C28+C29+C31</f>
        <v>918781.98917000019</v>
      </c>
      <c r="D23" s="119">
        <f>C23/$C$42</f>
        <v>0.28363122088264342</v>
      </c>
    </row>
    <row r="24" spans="1:4">
      <c r="A24" s="55" t="s">
        <v>149</v>
      </c>
      <c r="B24" s="29" t="s">
        <v>84</v>
      </c>
      <c r="C24" s="118">
        <f>'לא סחיר- תעודות התחייבות ממשלתי'!M11</f>
        <v>872761.97044000006</v>
      </c>
      <c r="D24" s="119">
        <f>C24/$C$42</f>
        <v>0.26942467977573348</v>
      </c>
    </row>
    <row r="25" spans="1:4">
      <c r="A25" s="55" t="s">
        <v>149</v>
      </c>
      <c r="B25" s="29" t="s">
        <v>85</v>
      </c>
      <c r="C25" s="118" t="s" vm="8">
        <v>1578</v>
      </c>
      <c r="D25" s="119" t="s" vm="9">
        <v>1578</v>
      </c>
    </row>
    <row r="26" spans="1:4">
      <c r="A26" s="55" t="s">
        <v>149</v>
      </c>
      <c r="B26" s="29" t="s">
        <v>76</v>
      </c>
      <c r="C26" s="118">
        <f>'לא סחיר - אג"ח קונצרני'!P11</f>
        <v>18829.075530000002</v>
      </c>
      <c r="D26" s="119">
        <f>C26/$C$42</f>
        <v>5.8126016221648671E-3</v>
      </c>
    </row>
    <row r="27" spans="1:4">
      <c r="A27" s="55" t="s">
        <v>149</v>
      </c>
      <c r="B27" s="29" t="s">
        <v>86</v>
      </c>
      <c r="C27" s="118">
        <f>'לא סחיר - מניות'!J11</f>
        <v>19031.946680000001</v>
      </c>
      <c r="D27" s="119">
        <f>C27/$C$42</f>
        <v>5.8752286573425438E-3</v>
      </c>
    </row>
    <row r="28" spans="1:4">
      <c r="A28" s="55" t="s">
        <v>149</v>
      </c>
      <c r="B28" s="29" t="s">
        <v>87</v>
      </c>
      <c r="C28" s="118">
        <f>'לא סחיר - קרנות השקעה'!H11</f>
        <v>10068.53176</v>
      </c>
      <c r="D28" s="119">
        <f>C28/$C$42</f>
        <v>3.108191049940224E-3</v>
      </c>
    </row>
    <row r="29" spans="1:4">
      <c r="A29" s="55" t="s">
        <v>149</v>
      </c>
      <c r="B29" s="29" t="s">
        <v>88</v>
      </c>
      <c r="C29" s="118">
        <f>'לא סחיר - כתבי אופציה'!I11</f>
        <v>2.2563299999999997</v>
      </c>
      <c r="D29" s="119">
        <f>C29/$C$42</f>
        <v>6.9653698065224398E-7</v>
      </c>
    </row>
    <row r="30" spans="1:4">
      <c r="A30" s="55" t="s">
        <v>149</v>
      </c>
      <c r="B30" s="29" t="s">
        <v>229</v>
      </c>
      <c r="C30" s="118" t="s" vm="10">
        <v>1578</v>
      </c>
      <c r="D30" s="119" t="s" vm="11">
        <v>1578</v>
      </c>
    </row>
    <row r="31" spans="1:4">
      <c r="A31" s="55" t="s">
        <v>149</v>
      </c>
      <c r="B31" s="29" t="s">
        <v>112</v>
      </c>
      <c r="C31" s="118">
        <f>'לא סחיר - חוזים עתידיים'!I11</f>
        <v>-1911.7915700000003</v>
      </c>
      <c r="D31" s="119">
        <f>C31/$C$42</f>
        <v>-5.9017675951842752E-4</v>
      </c>
    </row>
    <row r="32" spans="1:4">
      <c r="A32" s="55" t="s">
        <v>149</v>
      </c>
      <c r="B32" s="29" t="s">
        <v>89</v>
      </c>
      <c r="C32" s="118" t="s" vm="12">
        <v>1578</v>
      </c>
      <c r="D32" s="119" t="s" vm="13">
        <v>1578</v>
      </c>
    </row>
    <row r="33" spans="1:12">
      <c r="A33" s="55" t="s">
        <v>149</v>
      </c>
      <c r="B33" s="28" t="s">
        <v>207</v>
      </c>
      <c r="C33" s="118">
        <f>הלוואות!O10</f>
        <v>63552.70809</v>
      </c>
      <c r="D33" s="119">
        <f>C33/$C$42</f>
        <v>1.9618943773863775E-2</v>
      </c>
    </row>
    <row r="34" spans="1:12">
      <c r="A34" s="55" t="s">
        <v>149</v>
      </c>
      <c r="B34" s="28" t="s">
        <v>208</v>
      </c>
      <c r="C34" s="118">
        <f>'פקדונות מעל 3 חודשים'!M10</f>
        <v>97184.929540000012</v>
      </c>
      <c r="D34" s="119">
        <f t="shared" ref="D34" si="2">C34/$C$42</f>
        <v>3.0001328434534263E-2</v>
      </c>
    </row>
    <row r="35" spans="1:12">
      <c r="A35" s="55" t="s">
        <v>149</v>
      </c>
      <c r="B35" s="28" t="s">
        <v>209</v>
      </c>
      <c r="C35" s="118">
        <f>'זכויות מקרקעין'!G10</f>
        <v>8106.0003099999994</v>
      </c>
      <c r="D35" s="119">
        <f>C35/$C$42</f>
        <v>2.5023507115951808E-3</v>
      </c>
    </row>
    <row r="36" spans="1:12">
      <c r="A36" s="55" t="s">
        <v>149</v>
      </c>
      <c r="B36" s="56" t="s">
        <v>210</v>
      </c>
      <c r="C36" s="118" t="s" vm="14">
        <v>1578</v>
      </c>
      <c r="D36" s="119" t="s" vm="15">
        <v>1578</v>
      </c>
    </row>
    <row r="37" spans="1:12">
      <c r="A37" s="55" t="s">
        <v>149</v>
      </c>
      <c r="B37" s="28" t="s">
        <v>211</v>
      </c>
      <c r="C37" s="118">
        <f>'השקעות אחרות '!I10</f>
        <v>31528.179410000001</v>
      </c>
      <c r="D37" s="119">
        <f>C37/$C$42</f>
        <v>9.7328595071215877E-3</v>
      </c>
    </row>
    <row r="38" spans="1:12">
      <c r="A38" s="55"/>
      <c r="B38" s="69" t="s">
        <v>213</v>
      </c>
      <c r="C38" s="118">
        <v>0</v>
      </c>
      <c r="D38" s="119">
        <f>C38/$C$42</f>
        <v>0</v>
      </c>
      <c r="L38" s="138"/>
    </row>
    <row r="39" spans="1:12">
      <c r="A39" s="55" t="s">
        <v>149</v>
      </c>
      <c r="B39" s="70" t="s">
        <v>214</v>
      </c>
      <c r="C39" s="118" t="s" vm="16">
        <v>1578</v>
      </c>
      <c r="D39" s="119" t="s" vm="17">
        <v>1578</v>
      </c>
      <c r="L39" s="139"/>
    </row>
    <row r="40" spans="1:12">
      <c r="A40" s="55" t="s">
        <v>149</v>
      </c>
      <c r="B40" s="70" t="s">
        <v>248</v>
      </c>
      <c r="C40" s="118" t="s" vm="18">
        <v>1578</v>
      </c>
      <c r="D40" s="119" t="s" vm="19">
        <v>1578</v>
      </c>
    </row>
    <row r="41" spans="1:12">
      <c r="A41" s="55" t="s">
        <v>149</v>
      </c>
      <c r="B41" s="70" t="s">
        <v>215</v>
      </c>
      <c r="C41" s="118" t="s" vm="20">
        <v>1578</v>
      </c>
      <c r="D41" s="119" t="s" vm="21">
        <v>1578</v>
      </c>
    </row>
    <row r="42" spans="1:12">
      <c r="B42" s="70" t="s">
        <v>90</v>
      </c>
      <c r="C42" s="118">
        <f>C38+C10</f>
        <v>3239354.2090000021</v>
      </c>
      <c r="D42" s="119">
        <f>C42/$C$42</f>
        <v>1</v>
      </c>
    </row>
    <row r="43" spans="1:12">
      <c r="A43" s="55" t="s">
        <v>149</v>
      </c>
      <c r="B43" s="70" t="s">
        <v>212</v>
      </c>
      <c r="C43" s="140">
        <f>'יתרת התחייבות להשקעה'!C10</f>
        <v>106191.67324004884</v>
      </c>
      <c r="D43" s="119"/>
    </row>
    <row r="44" spans="1:12">
      <c r="B44" s="6" t="s">
        <v>117</v>
      </c>
    </row>
    <row r="45" spans="1:12">
      <c r="C45" s="76" t="s">
        <v>194</v>
      </c>
      <c r="D45" s="35" t="s">
        <v>111</v>
      </c>
    </row>
    <row r="46" spans="1:12">
      <c r="C46" s="77" t="s">
        <v>1</v>
      </c>
      <c r="D46" s="24" t="s">
        <v>2</v>
      </c>
    </row>
    <row r="47" spans="1:12">
      <c r="C47" s="120" t="s">
        <v>175</v>
      </c>
      <c r="D47" s="141" vm="22">
        <v>2.6999</v>
      </c>
    </row>
    <row r="48" spans="1:12">
      <c r="C48" s="120" t="s">
        <v>184</v>
      </c>
      <c r="D48" s="141">
        <v>1.0645</v>
      </c>
    </row>
    <row r="49" spans="2:4">
      <c r="C49" s="120" t="s">
        <v>180</v>
      </c>
      <c r="D49" s="141" vm="23">
        <v>2.7238000000000002</v>
      </c>
    </row>
    <row r="50" spans="2:4">
      <c r="B50" s="12"/>
      <c r="C50" s="120" t="s">
        <v>977</v>
      </c>
      <c r="D50" s="141" vm="24">
        <v>3.6745000000000001</v>
      </c>
    </row>
    <row r="51" spans="2:4">
      <c r="C51" s="120" t="s">
        <v>173</v>
      </c>
      <c r="D51" s="141" vm="25">
        <v>4.3288000000000002</v>
      </c>
    </row>
    <row r="52" spans="2:4">
      <c r="C52" s="120" t="s">
        <v>174</v>
      </c>
      <c r="D52" s="141" vm="26">
        <v>4.9442000000000004</v>
      </c>
    </row>
    <row r="53" spans="2:4">
      <c r="C53" s="120" t="s">
        <v>176</v>
      </c>
      <c r="D53" s="141">
        <v>0.44779999999999998</v>
      </c>
    </row>
    <row r="54" spans="2:4">
      <c r="C54" s="120" t="s">
        <v>181</v>
      </c>
      <c r="D54" s="141" vm="27">
        <v>3.2989999999999999</v>
      </c>
    </row>
    <row r="55" spans="2:4">
      <c r="C55" s="120" t="s">
        <v>182</v>
      </c>
      <c r="D55" s="141">
        <v>0.19320000000000001</v>
      </c>
    </row>
    <row r="56" spans="2:4">
      <c r="C56" s="120" t="s">
        <v>179</v>
      </c>
      <c r="D56" s="141" vm="28">
        <v>0.58079999999999998</v>
      </c>
    </row>
    <row r="57" spans="2:4">
      <c r="C57" s="120" t="s">
        <v>1579</v>
      </c>
      <c r="D57" s="141">
        <v>2.5392000000000001</v>
      </c>
    </row>
    <row r="58" spans="2:4">
      <c r="C58" s="120" t="s">
        <v>178</v>
      </c>
      <c r="D58" s="141" vm="29">
        <v>0.42099999999999999</v>
      </c>
    </row>
    <row r="59" spans="2:4">
      <c r="C59" s="120" t="s">
        <v>171</v>
      </c>
      <c r="D59" s="141" vm="30">
        <v>3.5139999999999998</v>
      </c>
    </row>
    <row r="60" spans="2:4">
      <c r="C60" s="120" t="s">
        <v>185</v>
      </c>
      <c r="D60" s="141" vm="31">
        <v>0.2964</v>
      </c>
    </row>
    <row r="61" spans="2:4">
      <c r="C61" s="120" t="s">
        <v>1580</v>
      </c>
      <c r="D61" s="121" vm="32">
        <v>0.44750000000000001</v>
      </c>
    </row>
    <row r="62" spans="2:4">
      <c r="C62" s="120" t="s">
        <v>1581</v>
      </c>
      <c r="D62" s="121">
        <v>6.13E-2</v>
      </c>
    </row>
    <row r="63" spans="2:4">
      <c r="C63" s="120" t="s">
        <v>172</v>
      </c>
      <c r="D63" s="121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L11" sqref="L11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9.7109375" style="2" bestFit="1" customWidth="1"/>
    <col min="6" max="6" width="9" style="1" bestFit="1" customWidth="1"/>
    <col min="7" max="7" width="10.140625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187</v>
      </c>
      <c r="C1" s="79" t="s" vm="1">
        <v>263</v>
      </c>
    </row>
    <row r="2" spans="2:60">
      <c r="B2" s="57" t="s">
        <v>186</v>
      </c>
      <c r="C2" s="79" t="s">
        <v>264</v>
      </c>
    </row>
    <row r="3" spans="2:60">
      <c r="B3" s="57" t="s">
        <v>188</v>
      </c>
      <c r="C3" s="79" t="s">
        <v>265</v>
      </c>
    </row>
    <row r="4" spans="2:60">
      <c r="B4" s="57" t="s">
        <v>189</v>
      </c>
      <c r="C4" s="79">
        <v>8801</v>
      </c>
    </row>
    <row r="6" spans="2:60" ht="26.25" customHeight="1">
      <c r="B6" s="230" t="s">
        <v>217</v>
      </c>
      <c r="C6" s="231"/>
      <c r="D6" s="231"/>
      <c r="E6" s="231"/>
      <c r="F6" s="231"/>
      <c r="G6" s="231"/>
      <c r="H6" s="231"/>
      <c r="I6" s="231"/>
      <c r="J6" s="231"/>
      <c r="K6" s="231"/>
      <c r="L6" s="232"/>
    </row>
    <row r="7" spans="2:60" ht="26.25" customHeight="1">
      <c r="B7" s="230" t="s">
        <v>100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  <c r="BH7" s="3"/>
    </row>
    <row r="8" spans="2:60" s="3" customFormat="1" ht="78.75">
      <c r="B8" s="22" t="s">
        <v>124</v>
      </c>
      <c r="C8" s="30" t="s">
        <v>48</v>
      </c>
      <c r="D8" s="30" t="s">
        <v>127</v>
      </c>
      <c r="E8" s="30" t="s">
        <v>67</v>
      </c>
      <c r="F8" s="30" t="s">
        <v>109</v>
      </c>
      <c r="G8" s="30" t="s">
        <v>247</v>
      </c>
      <c r="H8" s="30" t="s">
        <v>246</v>
      </c>
      <c r="I8" s="30" t="s">
        <v>64</v>
      </c>
      <c r="J8" s="30" t="s">
        <v>61</v>
      </c>
      <c r="K8" s="30" t="s">
        <v>190</v>
      </c>
      <c r="L8" s="30" t="s">
        <v>192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254</v>
      </c>
      <c r="H9" s="16"/>
      <c r="I9" s="16" t="s">
        <v>250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24" t="s">
        <v>51</v>
      </c>
      <c r="C11" s="125"/>
      <c r="D11" s="125"/>
      <c r="E11" s="125"/>
      <c r="F11" s="125"/>
      <c r="G11" s="126"/>
      <c r="H11" s="130"/>
      <c r="I11" s="126">
        <v>34.059809999999999</v>
      </c>
      <c r="J11" s="125"/>
      <c r="K11" s="127">
        <v>1</v>
      </c>
      <c r="L11" s="127">
        <f>I11/'סכום נכסי הקרן'!$C$42</f>
        <v>1.0514382744983717E-5</v>
      </c>
      <c r="BC11" s="101"/>
      <c r="BD11" s="3"/>
      <c r="BE11" s="101"/>
      <c r="BG11" s="101"/>
    </row>
    <row r="12" spans="2:60" s="4" customFormat="1" ht="18" customHeight="1">
      <c r="B12" s="128" t="s">
        <v>28</v>
      </c>
      <c r="C12" s="125"/>
      <c r="D12" s="125"/>
      <c r="E12" s="125"/>
      <c r="F12" s="125"/>
      <c r="G12" s="126"/>
      <c r="H12" s="130"/>
      <c r="I12" s="126">
        <v>34.059809999999999</v>
      </c>
      <c r="J12" s="125"/>
      <c r="K12" s="127">
        <v>1</v>
      </c>
      <c r="L12" s="127">
        <f>I12/'סכום נכסי הקרן'!$C$42</f>
        <v>1.0514382744983717E-5</v>
      </c>
      <c r="BC12" s="101"/>
      <c r="BD12" s="3"/>
      <c r="BE12" s="101"/>
      <c r="BG12" s="101"/>
    </row>
    <row r="13" spans="2:60">
      <c r="B13" s="103" t="s">
        <v>1350</v>
      </c>
      <c r="C13" s="83"/>
      <c r="D13" s="83"/>
      <c r="E13" s="83"/>
      <c r="F13" s="83"/>
      <c r="G13" s="92"/>
      <c r="H13" s="94"/>
      <c r="I13" s="92">
        <v>34.059809999999999</v>
      </c>
      <c r="J13" s="83"/>
      <c r="K13" s="93">
        <v>1</v>
      </c>
      <c r="L13" s="93">
        <f>I13/'סכום נכסי הקרן'!$C$42</f>
        <v>1.0514382744983717E-5</v>
      </c>
      <c r="BD13" s="3"/>
    </row>
    <row r="14" spans="2:60" ht="20.25">
      <c r="B14" s="88" t="s">
        <v>1351</v>
      </c>
      <c r="C14" s="85" t="s">
        <v>1352</v>
      </c>
      <c r="D14" s="98" t="s">
        <v>128</v>
      </c>
      <c r="E14" s="98" t="s">
        <v>655</v>
      </c>
      <c r="F14" s="98" t="s">
        <v>172</v>
      </c>
      <c r="G14" s="95">
        <v>15703</v>
      </c>
      <c r="H14" s="97">
        <v>216.9</v>
      </c>
      <c r="I14" s="95">
        <v>34.059809999999999</v>
      </c>
      <c r="J14" s="96">
        <v>1.3085833333333333E-2</v>
      </c>
      <c r="K14" s="96">
        <v>1</v>
      </c>
      <c r="L14" s="96">
        <f>I14/'סכום נכסי הקרן'!$C$42</f>
        <v>1.0514382744983717E-5</v>
      </c>
      <c r="BD14" s="4"/>
    </row>
    <row r="15" spans="2:60">
      <c r="B15" s="84"/>
      <c r="C15" s="85"/>
      <c r="D15" s="85"/>
      <c r="E15" s="85"/>
      <c r="F15" s="85"/>
      <c r="G15" s="95"/>
      <c r="H15" s="97"/>
      <c r="I15" s="85"/>
      <c r="J15" s="85"/>
      <c r="K15" s="96"/>
      <c r="L15" s="85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>
      <c r="B18" s="100" t="s">
        <v>262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56" ht="20.25">
      <c r="B19" s="100" t="s">
        <v>120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BC19" s="4"/>
    </row>
    <row r="20" spans="2:56">
      <c r="B20" s="100" t="s">
        <v>245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BD20" s="3"/>
    </row>
    <row r="21" spans="2:56">
      <c r="B21" s="100" t="s">
        <v>253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D115" s="1"/>
      <c r="E115" s="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A1:A1048576 B1:B17 C5:C1048576 D1:AF1048576 AH1:XFD1048576 AG1:AG19 B19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187</v>
      </c>
      <c r="C1" s="79" t="s" vm="1">
        <v>263</v>
      </c>
    </row>
    <row r="2" spans="2:61">
      <c r="B2" s="57" t="s">
        <v>186</v>
      </c>
      <c r="C2" s="79" t="s">
        <v>264</v>
      </c>
    </row>
    <row r="3" spans="2:61">
      <c r="B3" s="57" t="s">
        <v>188</v>
      </c>
      <c r="C3" s="79" t="s">
        <v>265</v>
      </c>
    </row>
    <row r="4" spans="2:61">
      <c r="B4" s="57" t="s">
        <v>189</v>
      </c>
      <c r="C4" s="79">
        <v>8801</v>
      </c>
    </row>
    <row r="6" spans="2:61" ht="26.25" customHeight="1">
      <c r="B6" s="230" t="s">
        <v>217</v>
      </c>
      <c r="C6" s="231"/>
      <c r="D6" s="231"/>
      <c r="E6" s="231"/>
      <c r="F6" s="231"/>
      <c r="G6" s="231"/>
      <c r="H6" s="231"/>
      <c r="I6" s="231"/>
      <c r="J6" s="231"/>
      <c r="K6" s="231"/>
      <c r="L6" s="232"/>
    </row>
    <row r="7" spans="2:61" ht="26.25" customHeight="1">
      <c r="B7" s="230" t="s">
        <v>101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  <c r="BI7" s="3"/>
    </row>
    <row r="8" spans="2:61" s="3" customFormat="1" ht="78.75">
      <c r="B8" s="22" t="s">
        <v>124</v>
      </c>
      <c r="C8" s="30" t="s">
        <v>48</v>
      </c>
      <c r="D8" s="30" t="s">
        <v>127</v>
      </c>
      <c r="E8" s="30" t="s">
        <v>67</v>
      </c>
      <c r="F8" s="30" t="s">
        <v>109</v>
      </c>
      <c r="G8" s="30" t="s">
        <v>247</v>
      </c>
      <c r="H8" s="30" t="s">
        <v>246</v>
      </c>
      <c r="I8" s="30" t="s">
        <v>64</v>
      </c>
      <c r="J8" s="30" t="s">
        <v>61</v>
      </c>
      <c r="K8" s="30" t="s">
        <v>190</v>
      </c>
      <c r="L8" s="31" t="s">
        <v>192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254</v>
      </c>
      <c r="H9" s="16"/>
      <c r="I9" s="16" t="s">
        <v>250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D11" s="1"/>
      <c r="BE11" s="3"/>
      <c r="BF11" s="1"/>
      <c r="BH11" s="1"/>
    </row>
    <row r="12" spans="2:61">
      <c r="B12" s="100" t="s">
        <v>262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E12" s="3"/>
    </row>
    <row r="13" spans="2:61" ht="20.25">
      <c r="B13" s="100" t="s">
        <v>120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E13" s="4"/>
    </row>
    <row r="14" spans="2:61">
      <c r="B14" s="100" t="s">
        <v>245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61">
      <c r="B15" s="100" t="s">
        <v>253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 ht="20.2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BD18" s="4"/>
    </row>
    <row r="19" spans="2:5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pane ySplit="10" topLeftCell="A11" activePane="bottomLeft" state="frozen"/>
      <selection pane="bottomLeft" activeCell="C13" sqref="C13"/>
    </sheetView>
  </sheetViews>
  <sheetFormatPr defaultColWidth="9.140625" defaultRowHeight="18"/>
  <cols>
    <col min="1" max="1" width="6.28515625" style="2" customWidth="1"/>
    <col min="2" max="2" width="32.570312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28515625" style="1" bestFit="1" customWidth="1"/>
    <col min="8" max="8" width="10.7109375" style="1" bestFit="1" customWidth="1"/>
    <col min="9" max="9" width="10.855468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187</v>
      </c>
      <c r="C1" s="79" t="s" vm="1">
        <v>263</v>
      </c>
    </row>
    <row r="2" spans="1:60">
      <c r="B2" s="57" t="s">
        <v>186</v>
      </c>
      <c r="C2" s="79" t="s">
        <v>264</v>
      </c>
    </row>
    <row r="3" spans="1:60">
      <c r="B3" s="57" t="s">
        <v>188</v>
      </c>
      <c r="C3" s="79" t="s">
        <v>265</v>
      </c>
    </row>
    <row r="4" spans="1:60">
      <c r="B4" s="57" t="s">
        <v>189</v>
      </c>
      <c r="C4" s="79">
        <v>8801</v>
      </c>
    </row>
    <row r="6" spans="1:60" ht="26.25" customHeight="1">
      <c r="B6" s="230" t="s">
        <v>217</v>
      </c>
      <c r="C6" s="231"/>
      <c r="D6" s="231"/>
      <c r="E6" s="231"/>
      <c r="F6" s="231"/>
      <c r="G6" s="231"/>
      <c r="H6" s="231"/>
      <c r="I6" s="231"/>
      <c r="J6" s="231"/>
      <c r="K6" s="232"/>
      <c r="BD6" s="1" t="s">
        <v>128</v>
      </c>
      <c r="BF6" s="1" t="s">
        <v>195</v>
      </c>
      <c r="BH6" s="3" t="s">
        <v>172</v>
      </c>
    </row>
    <row r="7" spans="1:60" ht="26.25" customHeight="1">
      <c r="B7" s="230" t="s">
        <v>102</v>
      </c>
      <c r="C7" s="231"/>
      <c r="D7" s="231"/>
      <c r="E7" s="231"/>
      <c r="F7" s="231"/>
      <c r="G7" s="231"/>
      <c r="H7" s="231"/>
      <c r="I7" s="231"/>
      <c r="J7" s="231"/>
      <c r="K7" s="232"/>
      <c r="BD7" s="3" t="s">
        <v>130</v>
      </c>
      <c r="BF7" s="1" t="s">
        <v>150</v>
      </c>
      <c r="BH7" s="3" t="s">
        <v>171</v>
      </c>
    </row>
    <row r="8" spans="1:60" s="3" customFormat="1" ht="78.75">
      <c r="A8" s="2"/>
      <c r="B8" s="22" t="s">
        <v>124</v>
      </c>
      <c r="C8" s="30" t="s">
        <v>48</v>
      </c>
      <c r="D8" s="30" t="s">
        <v>127</v>
      </c>
      <c r="E8" s="30" t="s">
        <v>67</v>
      </c>
      <c r="F8" s="30" t="s">
        <v>109</v>
      </c>
      <c r="G8" s="30" t="s">
        <v>247</v>
      </c>
      <c r="H8" s="30" t="s">
        <v>246</v>
      </c>
      <c r="I8" s="30" t="s">
        <v>64</v>
      </c>
      <c r="J8" s="30" t="s">
        <v>190</v>
      </c>
      <c r="K8" s="30" t="s">
        <v>192</v>
      </c>
      <c r="BC8" s="1" t="s">
        <v>143</v>
      </c>
      <c r="BD8" s="1" t="s">
        <v>144</v>
      </c>
      <c r="BE8" s="1" t="s">
        <v>151</v>
      </c>
      <c r="BG8" s="4" t="s">
        <v>173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254</v>
      </c>
      <c r="H9" s="16"/>
      <c r="I9" s="16" t="s">
        <v>250</v>
      </c>
      <c r="J9" s="32" t="s">
        <v>20</v>
      </c>
      <c r="K9" s="58" t="s">
        <v>20</v>
      </c>
      <c r="BC9" s="1" t="s">
        <v>140</v>
      </c>
      <c r="BE9" s="1" t="s">
        <v>152</v>
      </c>
      <c r="BG9" s="4" t="s">
        <v>174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136</v>
      </c>
      <c r="BD10" s="3"/>
      <c r="BE10" s="1" t="s">
        <v>196</v>
      </c>
      <c r="BG10" s="1" t="s">
        <v>180</v>
      </c>
    </row>
    <row r="11" spans="1:60" s="4" customFormat="1" ht="18" customHeight="1">
      <c r="A11" s="117"/>
      <c r="B11" s="124" t="s">
        <v>52</v>
      </c>
      <c r="C11" s="125"/>
      <c r="D11" s="125"/>
      <c r="E11" s="125"/>
      <c r="F11" s="125"/>
      <c r="G11" s="126"/>
      <c r="H11" s="130"/>
      <c r="I11" s="126">
        <v>-15190.75216</v>
      </c>
      <c r="J11" s="127">
        <v>1</v>
      </c>
      <c r="K11" s="127">
        <f>I11/'סכום נכסי הקרן'!$C$42</f>
        <v>-4.6894384435623134E-3</v>
      </c>
      <c r="L11" s="3"/>
      <c r="M11" s="3"/>
      <c r="N11" s="3"/>
      <c r="O11" s="3"/>
      <c r="BC11" s="101" t="s">
        <v>135</v>
      </c>
      <c r="BD11" s="3"/>
      <c r="BE11" s="101" t="s">
        <v>153</v>
      </c>
      <c r="BG11" s="101" t="s">
        <v>175</v>
      </c>
    </row>
    <row r="12" spans="1:60" s="101" customFormat="1" ht="20.25">
      <c r="A12" s="117"/>
      <c r="B12" s="128" t="s">
        <v>243</v>
      </c>
      <c r="C12" s="125"/>
      <c r="D12" s="125"/>
      <c r="E12" s="125"/>
      <c r="F12" s="125"/>
      <c r="G12" s="126"/>
      <c r="H12" s="130"/>
      <c r="I12" s="126">
        <v>-15190.75216</v>
      </c>
      <c r="J12" s="127">
        <v>1</v>
      </c>
      <c r="K12" s="127">
        <f>I12/'סכום נכסי הקרן'!$C$42</f>
        <v>-4.6894384435623134E-3</v>
      </c>
      <c r="L12" s="3"/>
      <c r="M12" s="3"/>
      <c r="N12" s="3"/>
      <c r="O12" s="3"/>
      <c r="BC12" s="101" t="s">
        <v>133</v>
      </c>
      <c r="BD12" s="4"/>
      <c r="BE12" s="101" t="s">
        <v>154</v>
      </c>
      <c r="BG12" s="101" t="s">
        <v>176</v>
      </c>
    </row>
    <row r="13" spans="1:60">
      <c r="B13" s="84" t="s">
        <v>1353</v>
      </c>
      <c r="C13" s="85" t="s">
        <v>1354</v>
      </c>
      <c r="D13" s="98" t="s">
        <v>30</v>
      </c>
      <c r="E13" s="98" t="s">
        <v>1003</v>
      </c>
      <c r="F13" s="98" t="s">
        <v>171</v>
      </c>
      <c r="G13" s="95">
        <v>92</v>
      </c>
      <c r="H13" s="97">
        <v>153120</v>
      </c>
      <c r="I13" s="95">
        <v>-687.78449999999998</v>
      </c>
      <c r="J13" s="96">
        <v>4.5276526978766794E-2</v>
      </c>
      <c r="K13" s="96">
        <f>I13/'סכום נכסי הקרן'!$C$42</f>
        <v>-2.1232148620521526E-4</v>
      </c>
      <c r="P13" s="1"/>
      <c r="BC13" s="1" t="s">
        <v>137</v>
      </c>
      <c r="BE13" s="1" t="s">
        <v>155</v>
      </c>
      <c r="BG13" s="1" t="s">
        <v>177</v>
      </c>
    </row>
    <row r="14" spans="1:60">
      <c r="B14" s="84" t="s">
        <v>1355</v>
      </c>
      <c r="C14" s="85" t="s">
        <v>1356</v>
      </c>
      <c r="D14" s="98" t="s">
        <v>30</v>
      </c>
      <c r="E14" s="98" t="s">
        <v>1003</v>
      </c>
      <c r="F14" s="98" t="s">
        <v>173</v>
      </c>
      <c r="G14" s="95">
        <v>382</v>
      </c>
      <c r="H14" s="97">
        <v>328100</v>
      </c>
      <c r="I14" s="95">
        <v>13.523909999999999</v>
      </c>
      <c r="J14" s="96">
        <v>-8.9027257225688283E-4</v>
      </c>
      <c r="K14" s="96">
        <f>I14/'סכום נכסי הקרן'!$C$42</f>
        <v>4.174878425590534E-6</v>
      </c>
      <c r="P14" s="1"/>
      <c r="BC14" s="1" t="s">
        <v>134</v>
      </c>
      <c r="BE14" s="1" t="s">
        <v>156</v>
      </c>
      <c r="BG14" s="1" t="s">
        <v>179</v>
      </c>
    </row>
    <row r="15" spans="1:60">
      <c r="B15" s="84" t="s">
        <v>1357</v>
      </c>
      <c r="C15" s="85" t="s">
        <v>1358</v>
      </c>
      <c r="D15" s="98" t="s">
        <v>30</v>
      </c>
      <c r="E15" s="98" t="s">
        <v>1003</v>
      </c>
      <c r="F15" s="98" t="s">
        <v>174</v>
      </c>
      <c r="G15" s="95">
        <v>65</v>
      </c>
      <c r="H15" s="97">
        <v>699350</v>
      </c>
      <c r="I15" s="95">
        <v>-261.30773999999997</v>
      </c>
      <c r="J15" s="96">
        <v>1.7201764418754099E-2</v>
      </c>
      <c r="K15" s="96">
        <f>I15/'סכום נכסי הקרן'!$C$42</f>
        <v>-8.0666615362407802E-5</v>
      </c>
      <c r="P15" s="1"/>
      <c r="BC15" s="1" t="s">
        <v>145</v>
      </c>
      <c r="BE15" s="1" t="s">
        <v>197</v>
      </c>
      <c r="BG15" s="1" t="s">
        <v>181</v>
      </c>
    </row>
    <row r="16" spans="1:60" ht="20.25">
      <c r="B16" s="84" t="s">
        <v>1359</v>
      </c>
      <c r="C16" s="85" t="s">
        <v>1360</v>
      </c>
      <c r="D16" s="98" t="s">
        <v>30</v>
      </c>
      <c r="E16" s="98" t="s">
        <v>1003</v>
      </c>
      <c r="F16" s="98" t="s">
        <v>171</v>
      </c>
      <c r="G16" s="95">
        <v>646</v>
      </c>
      <c r="H16" s="97">
        <v>264300</v>
      </c>
      <c r="I16" s="95">
        <v>-14352.697099999999</v>
      </c>
      <c r="J16" s="96">
        <v>0.94483123342590292</v>
      </c>
      <c r="K16" s="96">
        <f>I16/'סכום נכסי הקרן'!$C$42</f>
        <v>-4.4307279087058274E-3</v>
      </c>
      <c r="P16" s="1"/>
      <c r="BC16" s="4" t="s">
        <v>131</v>
      </c>
      <c r="BD16" s="1" t="s">
        <v>146</v>
      </c>
      <c r="BE16" s="1" t="s">
        <v>157</v>
      </c>
      <c r="BG16" s="1" t="s">
        <v>182</v>
      </c>
    </row>
    <row r="17" spans="2:60">
      <c r="B17" s="84" t="s">
        <v>1361</v>
      </c>
      <c r="C17" s="85" t="s">
        <v>1362</v>
      </c>
      <c r="D17" s="98" t="s">
        <v>30</v>
      </c>
      <c r="E17" s="98" t="s">
        <v>1003</v>
      </c>
      <c r="F17" s="98" t="s">
        <v>175</v>
      </c>
      <c r="G17" s="95">
        <v>19</v>
      </c>
      <c r="H17" s="97">
        <v>573600</v>
      </c>
      <c r="I17" s="95">
        <v>-229.35297</v>
      </c>
      <c r="J17" s="96">
        <v>1.5098197086246188E-2</v>
      </c>
      <c r="K17" s="96">
        <f>I17/'סכום נכסי הקרן'!$C$42</f>
        <v>-7.0802065844723382E-5</v>
      </c>
      <c r="P17" s="1"/>
      <c r="BC17" s="1" t="s">
        <v>141</v>
      </c>
      <c r="BE17" s="1" t="s">
        <v>158</v>
      </c>
      <c r="BG17" s="1" t="s">
        <v>183</v>
      </c>
    </row>
    <row r="18" spans="2:60">
      <c r="B18" s="84" t="s">
        <v>1363</v>
      </c>
      <c r="C18" s="85" t="s">
        <v>1364</v>
      </c>
      <c r="D18" s="98" t="s">
        <v>30</v>
      </c>
      <c r="E18" s="98" t="s">
        <v>1003</v>
      </c>
      <c r="F18" s="98" t="s">
        <v>181</v>
      </c>
      <c r="G18" s="95">
        <v>77</v>
      </c>
      <c r="H18" s="97">
        <v>171650</v>
      </c>
      <c r="I18" s="95">
        <v>326.86624</v>
      </c>
      <c r="J18" s="96">
        <v>-2.1517449337413192E-2</v>
      </c>
      <c r="K18" s="96">
        <f>I18/'סכום נכסי הקרן'!$C$42</f>
        <v>1.0090475413026985E-4</v>
      </c>
      <c r="BD18" s="1" t="s">
        <v>129</v>
      </c>
      <c r="BF18" s="1" t="s">
        <v>159</v>
      </c>
      <c r="BH18" s="1" t="s">
        <v>30</v>
      </c>
    </row>
    <row r="19" spans="2:60">
      <c r="B19" s="106"/>
      <c r="C19" s="85"/>
      <c r="D19" s="85"/>
      <c r="E19" s="85"/>
      <c r="F19" s="85"/>
      <c r="G19" s="95"/>
      <c r="H19" s="97"/>
      <c r="I19" s="85"/>
      <c r="J19" s="96"/>
      <c r="K19" s="85"/>
      <c r="BD19" s="1" t="s">
        <v>142</v>
      </c>
      <c r="BF19" s="1" t="s">
        <v>160</v>
      </c>
    </row>
    <row r="20" spans="2:6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BD20" s="1" t="s">
        <v>147</v>
      </c>
      <c r="BF20" s="1" t="s">
        <v>161</v>
      </c>
    </row>
    <row r="21" spans="2:6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BD21" s="1" t="s">
        <v>132</v>
      </c>
      <c r="BE21" s="1" t="s">
        <v>148</v>
      </c>
      <c r="BF21" s="1" t="s">
        <v>162</v>
      </c>
    </row>
    <row r="22" spans="2:60">
      <c r="B22" s="100" t="s">
        <v>262</v>
      </c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138</v>
      </c>
      <c r="BF22" s="1" t="s">
        <v>163</v>
      </c>
    </row>
    <row r="23" spans="2:60">
      <c r="B23" s="100" t="s">
        <v>120</v>
      </c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30</v>
      </c>
      <c r="BE23" s="1" t="s">
        <v>139</v>
      </c>
      <c r="BF23" s="1" t="s">
        <v>198</v>
      </c>
    </row>
    <row r="24" spans="2:60">
      <c r="B24" s="100" t="s">
        <v>245</v>
      </c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201</v>
      </c>
    </row>
    <row r="25" spans="2:60">
      <c r="B25" s="100" t="s">
        <v>253</v>
      </c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164</v>
      </c>
    </row>
    <row r="26" spans="2:6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165</v>
      </c>
    </row>
    <row r="27" spans="2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200</v>
      </c>
    </row>
    <row r="28" spans="2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166</v>
      </c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167</v>
      </c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199</v>
      </c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30</v>
      </c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2:1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</row>
    <row r="114" spans="2:1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</row>
    <row r="115" spans="2:1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</row>
    <row r="116" spans="2:11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</row>
    <row r="117" spans="2:11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</row>
    <row r="118" spans="2:11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187</v>
      </c>
      <c r="C1" s="79" t="s" vm="1">
        <v>263</v>
      </c>
    </row>
    <row r="2" spans="2:81">
      <c r="B2" s="57" t="s">
        <v>186</v>
      </c>
      <c r="C2" s="79" t="s">
        <v>264</v>
      </c>
    </row>
    <row r="3" spans="2:81">
      <c r="B3" s="57" t="s">
        <v>188</v>
      </c>
      <c r="C3" s="79" t="s">
        <v>265</v>
      </c>
      <c r="E3" s="2"/>
    </row>
    <row r="4" spans="2:81">
      <c r="B4" s="57" t="s">
        <v>189</v>
      </c>
      <c r="C4" s="79">
        <v>8801</v>
      </c>
    </row>
    <row r="6" spans="2:81" ht="26.25" customHeight="1">
      <c r="B6" s="230" t="s">
        <v>217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2"/>
    </row>
    <row r="7" spans="2:81" ht="26.25" customHeight="1">
      <c r="B7" s="230" t="s">
        <v>103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2"/>
    </row>
    <row r="8" spans="2:81" s="3" customFormat="1" ht="47.25">
      <c r="B8" s="22" t="s">
        <v>124</v>
      </c>
      <c r="C8" s="30" t="s">
        <v>48</v>
      </c>
      <c r="D8" s="13" t="s">
        <v>53</v>
      </c>
      <c r="E8" s="30" t="s">
        <v>15</v>
      </c>
      <c r="F8" s="30" t="s">
        <v>68</v>
      </c>
      <c r="G8" s="30" t="s">
        <v>110</v>
      </c>
      <c r="H8" s="30" t="s">
        <v>18</v>
      </c>
      <c r="I8" s="30" t="s">
        <v>109</v>
      </c>
      <c r="J8" s="30" t="s">
        <v>17</v>
      </c>
      <c r="K8" s="30" t="s">
        <v>19</v>
      </c>
      <c r="L8" s="30" t="s">
        <v>247</v>
      </c>
      <c r="M8" s="30" t="s">
        <v>246</v>
      </c>
      <c r="N8" s="30" t="s">
        <v>64</v>
      </c>
      <c r="O8" s="30" t="s">
        <v>61</v>
      </c>
      <c r="P8" s="30" t="s">
        <v>190</v>
      </c>
      <c r="Q8" s="31" t="s">
        <v>192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254</v>
      </c>
      <c r="M9" s="32"/>
      <c r="N9" s="32" t="s">
        <v>250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0" t="s">
        <v>262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81">
      <c r="B13" s="100" t="s">
        <v>120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81">
      <c r="B14" s="100" t="s">
        <v>245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81">
      <c r="B15" s="100" t="s">
        <v>253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sheetProtection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51"/>
  <sheetViews>
    <sheetView rightToLeft="1" workbookViewId="0">
      <pane ySplit="10" topLeftCell="A11" activePane="bottomLeft" state="frozen"/>
      <selection pane="bottomLeft" activeCell="C14" sqref="C14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4.28515625" style="1" bestFit="1" customWidth="1"/>
    <col min="12" max="12" width="9.5703125" style="1" bestFit="1" customWidth="1"/>
    <col min="13" max="13" width="11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187</v>
      </c>
      <c r="C1" s="79" t="s" vm="1">
        <v>263</v>
      </c>
    </row>
    <row r="2" spans="2:72">
      <c r="B2" s="57" t="s">
        <v>186</v>
      </c>
      <c r="C2" s="79" t="s">
        <v>264</v>
      </c>
    </row>
    <row r="3" spans="2:72">
      <c r="B3" s="57" t="s">
        <v>188</v>
      </c>
      <c r="C3" s="79" t="s">
        <v>265</v>
      </c>
    </row>
    <row r="4" spans="2:72">
      <c r="B4" s="57" t="s">
        <v>189</v>
      </c>
      <c r="C4" s="79">
        <v>8801</v>
      </c>
    </row>
    <row r="6" spans="2:72" ht="26.25" customHeight="1">
      <c r="B6" s="230" t="s">
        <v>218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2"/>
    </row>
    <row r="7" spans="2:72" ht="26.25" customHeight="1">
      <c r="B7" s="230" t="s">
        <v>94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2"/>
    </row>
    <row r="8" spans="2:72" s="3" customFormat="1" ht="78.75">
      <c r="B8" s="22" t="s">
        <v>124</v>
      </c>
      <c r="C8" s="30" t="s">
        <v>48</v>
      </c>
      <c r="D8" s="30" t="s">
        <v>15</v>
      </c>
      <c r="E8" s="30" t="s">
        <v>68</v>
      </c>
      <c r="F8" s="30" t="s">
        <v>110</v>
      </c>
      <c r="G8" s="30" t="s">
        <v>18</v>
      </c>
      <c r="H8" s="30" t="s">
        <v>109</v>
      </c>
      <c r="I8" s="30" t="s">
        <v>17</v>
      </c>
      <c r="J8" s="30" t="s">
        <v>19</v>
      </c>
      <c r="K8" s="30" t="s">
        <v>247</v>
      </c>
      <c r="L8" s="30" t="s">
        <v>246</v>
      </c>
      <c r="M8" s="30" t="s">
        <v>118</v>
      </c>
      <c r="N8" s="30" t="s">
        <v>61</v>
      </c>
      <c r="O8" s="30" t="s">
        <v>190</v>
      </c>
      <c r="P8" s="31" t="s">
        <v>192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254</v>
      </c>
      <c r="L9" s="32"/>
      <c r="M9" s="32" t="s">
        <v>250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0" t="s">
        <v>29</v>
      </c>
      <c r="C11" s="81"/>
      <c r="D11" s="81"/>
      <c r="E11" s="81"/>
      <c r="F11" s="81"/>
      <c r="G11" s="89">
        <v>10.213590244859342</v>
      </c>
      <c r="H11" s="81"/>
      <c r="I11" s="81"/>
      <c r="J11" s="104">
        <v>4.8511217415477058E-2</v>
      </c>
      <c r="K11" s="89"/>
      <c r="L11" s="81"/>
      <c r="M11" s="89">
        <v>872761.97044000006</v>
      </c>
      <c r="N11" s="81"/>
      <c r="O11" s="90">
        <v>1</v>
      </c>
      <c r="P11" s="90">
        <f>M11/'סכום נכסי הקרן'!$C$42</f>
        <v>0.26942467977573348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2" t="s">
        <v>241</v>
      </c>
      <c r="C12" s="83"/>
      <c r="D12" s="83"/>
      <c r="E12" s="83"/>
      <c r="F12" s="83"/>
      <c r="G12" s="92">
        <v>10.213590244859342</v>
      </c>
      <c r="H12" s="83"/>
      <c r="I12" s="83"/>
      <c r="J12" s="105">
        <v>4.8511217415477058E-2</v>
      </c>
      <c r="K12" s="92"/>
      <c r="L12" s="83"/>
      <c r="M12" s="92">
        <v>872761.97044000006</v>
      </c>
      <c r="N12" s="83"/>
      <c r="O12" s="93">
        <v>1</v>
      </c>
      <c r="P12" s="93">
        <f>M12/'סכום נכסי הקרן'!$C$42</f>
        <v>0.26942467977573348</v>
      </c>
    </row>
    <row r="13" spans="2:72">
      <c r="B13" s="103" t="s">
        <v>73</v>
      </c>
      <c r="C13" s="83"/>
      <c r="D13" s="83"/>
      <c r="E13" s="83"/>
      <c r="F13" s="83"/>
      <c r="G13" s="92">
        <v>10.213590244859342</v>
      </c>
      <c r="H13" s="83"/>
      <c r="I13" s="83"/>
      <c r="J13" s="105">
        <v>4.8511217415477058E-2</v>
      </c>
      <c r="K13" s="92"/>
      <c r="L13" s="83"/>
      <c r="M13" s="92">
        <v>872761.97044000006</v>
      </c>
      <c r="N13" s="83"/>
      <c r="O13" s="93">
        <v>1</v>
      </c>
      <c r="P13" s="93">
        <f>M13/'סכום נכסי הקרן'!$C$42</f>
        <v>0.26942467977573348</v>
      </c>
    </row>
    <row r="14" spans="2:72">
      <c r="B14" s="88" t="s">
        <v>1365</v>
      </c>
      <c r="C14" s="85" t="s">
        <v>1366</v>
      </c>
      <c r="D14" s="85" t="s">
        <v>268</v>
      </c>
      <c r="E14" s="85"/>
      <c r="F14" s="107">
        <v>40909</v>
      </c>
      <c r="G14" s="95">
        <v>7.17</v>
      </c>
      <c r="H14" s="98" t="s">
        <v>172</v>
      </c>
      <c r="I14" s="99">
        <v>4.8000000000000001E-2</v>
      </c>
      <c r="J14" s="99">
        <v>4.8600000000000004E-2</v>
      </c>
      <c r="K14" s="95">
        <v>31000</v>
      </c>
      <c r="L14" s="108">
        <v>103.25749999999999</v>
      </c>
      <c r="M14" s="95">
        <v>31.997790000000002</v>
      </c>
      <c r="N14" s="85"/>
      <c r="O14" s="96">
        <v>3.6662676747783161E-5</v>
      </c>
      <c r="P14" s="96">
        <f>M14/'סכום נכסי הקרן'!$C$42</f>
        <v>9.8778299424927081E-6</v>
      </c>
    </row>
    <row r="15" spans="2:72">
      <c r="B15" s="88" t="s">
        <v>1367</v>
      </c>
      <c r="C15" s="85">
        <v>8790</v>
      </c>
      <c r="D15" s="85" t="s">
        <v>268</v>
      </c>
      <c r="E15" s="85"/>
      <c r="F15" s="107">
        <v>41030</v>
      </c>
      <c r="G15" s="95">
        <v>7.33</v>
      </c>
      <c r="H15" s="98" t="s">
        <v>172</v>
      </c>
      <c r="I15" s="99">
        <v>4.8000000000000001E-2</v>
      </c>
      <c r="J15" s="99">
        <v>4.8600000000000004E-2</v>
      </c>
      <c r="K15" s="95">
        <v>3059000</v>
      </c>
      <c r="L15" s="108">
        <v>103.62730000000001</v>
      </c>
      <c r="M15" s="95">
        <v>3169.7964200000001</v>
      </c>
      <c r="N15" s="85"/>
      <c r="O15" s="96">
        <v>3.6319140010213297E-3</v>
      </c>
      <c r="P15" s="96">
        <f>M15/'סכום נכסי הקרן'!$C$42</f>
        <v>9.785272666981747E-4</v>
      </c>
    </row>
    <row r="16" spans="2:72">
      <c r="B16" s="88" t="s">
        <v>1368</v>
      </c>
      <c r="C16" s="85" t="s">
        <v>1369</v>
      </c>
      <c r="D16" s="85" t="s">
        <v>268</v>
      </c>
      <c r="E16" s="85"/>
      <c r="F16" s="107">
        <v>41091</v>
      </c>
      <c r="G16" s="95">
        <v>7.49</v>
      </c>
      <c r="H16" s="98" t="s">
        <v>172</v>
      </c>
      <c r="I16" s="99">
        <v>4.8000000000000001E-2</v>
      </c>
      <c r="J16" s="99">
        <v>4.8699999999999993E-2</v>
      </c>
      <c r="K16" s="95">
        <v>7845000</v>
      </c>
      <c r="L16" s="108">
        <v>101.9285</v>
      </c>
      <c r="M16" s="95">
        <v>7989.26811</v>
      </c>
      <c r="N16" s="85"/>
      <c r="O16" s="96">
        <v>9.1540057662826864E-3</v>
      </c>
      <c r="P16" s="96">
        <f>M16/'סכום נכסי הקרן'!$C$42</f>
        <v>2.4663150722459308E-3</v>
      </c>
    </row>
    <row r="17" spans="2:16">
      <c r="B17" s="88" t="s">
        <v>1370</v>
      </c>
      <c r="C17" s="85">
        <v>8805</v>
      </c>
      <c r="D17" s="85" t="s">
        <v>268</v>
      </c>
      <c r="E17" s="85"/>
      <c r="F17" s="107">
        <v>41487</v>
      </c>
      <c r="G17" s="95">
        <v>8.2200000000000006</v>
      </c>
      <c r="H17" s="98" t="s">
        <v>172</v>
      </c>
      <c r="I17" s="99">
        <v>4.8000000000000001E-2</v>
      </c>
      <c r="J17" s="99">
        <v>4.7899999999999998E-2</v>
      </c>
      <c r="K17" s="95">
        <v>124000</v>
      </c>
      <c r="L17" s="108">
        <v>100.7809</v>
      </c>
      <c r="M17" s="95">
        <v>125.55806</v>
      </c>
      <c r="N17" s="85"/>
      <c r="O17" s="96">
        <v>1.4386289074522842E-4</v>
      </c>
      <c r="P17" s="96">
        <f>M17/'סכום נכסי הקרן'!$C$42</f>
        <v>3.87602132706445E-5</v>
      </c>
    </row>
    <row r="18" spans="2:16">
      <c r="B18" s="88" t="s">
        <v>1371</v>
      </c>
      <c r="C18" s="85" t="s">
        <v>1372</v>
      </c>
      <c r="D18" s="85" t="s">
        <v>268</v>
      </c>
      <c r="E18" s="85"/>
      <c r="F18" s="107">
        <v>42218</v>
      </c>
      <c r="G18" s="95">
        <v>9.3899999999999988</v>
      </c>
      <c r="H18" s="98" t="s">
        <v>172</v>
      </c>
      <c r="I18" s="99">
        <v>4.8000000000000001E-2</v>
      </c>
      <c r="J18" s="99">
        <v>4.8499999999999995E-2</v>
      </c>
      <c r="K18" s="95">
        <v>132000</v>
      </c>
      <c r="L18" s="108">
        <v>100.7689</v>
      </c>
      <c r="M18" s="95">
        <v>133.01507000000001</v>
      </c>
      <c r="N18" s="85"/>
      <c r="O18" s="96">
        <v>1.5240704167362025E-4</v>
      </c>
      <c r="P18" s="96">
        <f>M18/'סכום נכסי הקרן'!$C$42</f>
        <v>4.1062218398482005E-5</v>
      </c>
    </row>
    <row r="19" spans="2:16">
      <c r="B19" s="88" t="s">
        <v>1373</v>
      </c>
      <c r="C19" s="85" t="s">
        <v>1374</v>
      </c>
      <c r="D19" s="85" t="s">
        <v>268</v>
      </c>
      <c r="E19" s="85"/>
      <c r="F19" s="107">
        <v>42309</v>
      </c>
      <c r="G19" s="95">
        <v>9.41</v>
      </c>
      <c r="H19" s="98" t="s">
        <v>172</v>
      </c>
      <c r="I19" s="99">
        <v>4.8000000000000001E-2</v>
      </c>
      <c r="J19" s="99">
        <v>4.8500000000000008E-2</v>
      </c>
      <c r="K19" s="95">
        <v>757000</v>
      </c>
      <c r="L19" s="108">
        <v>101.98439999999999</v>
      </c>
      <c r="M19" s="95">
        <v>772.02197999999999</v>
      </c>
      <c r="N19" s="85"/>
      <c r="O19" s="96">
        <v>8.8457335006334847E-4</v>
      </c>
      <c r="P19" s="96">
        <f>M19/'סכום נכסי הקרן'!$C$42</f>
        <v>2.3832589157896547E-4</v>
      </c>
    </row>
    <row r="20" spans="2:16">
      <c r="B20" s="88" t="s">
        <v>1375</v>
      </c>
      <c r="C20" s="85" t="s">
        <v>1376</v>
      </c>
      <c r="D20" s="85" t="s">
        <v>268</v>
      </c>
      <c r="E20" s="85"/>
      <c r="F20" s="107">
        <v>42339</v>
      </c>
      <c r="G20" s="95">
        <v>9.49</v>
      </c>
      <c r="H20" s="98" t="s">
        <v>172</v>
      </c>
      <c r="I20" s="99">
        <v>4.8000000000000001E-2</v>
      </c>
      <c r="J20" s="99">
        <v>4.8499999999999995E-2</v>
      </c>
      <c r="K20" s="95">
        <v>978000</v>
      </c>
      <c r="L20" s="108">
        <v>101.58199999999999</v>
      </c>
      <c r="M20" s="95">
        <v>993.47162000000003</v>
      </c>
      <c r="N20" s="85"/>
      <c r="O20" s="96">
        <v>1.1383076413138678E-3</v>
      </c>
      <c r="P20" s="96">
        <f>M20/'סכום נכסי הקרן'!$C$42</f>
        <v>3.0668817174725932E-4</v>
      </c>
    </row>
    <row r="21" spans="2:16">
      <c r="B21" s="88" t="s">
        <v>1377</v>
      </c>
      <c r="C21" s="85" t="s">
        <v>1378</v>
      </c>
      <c r="D21" s="85" t="s">
        <v>268</v>
      </c>
      <c r="E21" s="85"/>
      <c r="F21" s="107">
        <v>42370</v>
      </c>
      <c r="G21" s="95">
        <v>9.58</v>
      </c>
      <c r="H21" s="98" t="s">
        <v>172</v>
      </c>
      <c r="I21" s="99">
        <v>4.8000000000000001E-2</v>
      </c>
      <c r="J21" s="99">
        <v>4.8500000000000008E-2</v>
      </c>
      <c r="K21" s="95">
        <v>1624000</v>
      </c>
      <c r="L21" s="108">
        <v>101.1811</v>
      </c>
      <c r="M21" s="95">
        <v>1643.1816299999998</v>
      </c>
      <c r="N21" s="85"/>
      <c r="O21" s="96">
        <v>1.8827374308846147E-3</v>
      </c>
      <c r="P21" s="96">
        <f>M21/'סכום נכסי הקרן'!$C$42</f>
        <v>5.0725592941787455E-4</v>
      </c>
    </row>
    <row r="22" spans="2:16">
      <c r="B22" s="88" t="s">
        <v>1379</v>
      </c>
      <c r="C22" s="85" t="s">
        <v>1380</v>
      </c>
      <c r="D22" s="85" t="s">
        <v>268</v>
      </c>
      <c r="E22" s="85"/>
      <c r="F22" s="107">
        <v>42461</v>
      </c>
      <c r="G22" s="95">
        <v>9.6</v>
      </c>
      <c r="H22" s="98" t="s">
        <v>172</v>
      </c>
      <c r="I22" s="99">
        <v>4.8000000000000001E-2</v>
      </c>
      <c r="J22" s="99">
        <v>4.8499999999999995E-2</v>
      </c>
      <c r="K22" s="95">
        <v>7022000</v>
      </c>
      <c r="L22" s="108">
        <v>103.01300000000001</v>
      </c>
      <c r="M22" s="95">
        <v>7233.5756100000008</v>
      </c>
      <c r="N22" s="85"/>
      <c r="O22" s="96">
        <v>8.2881425348462628E-3</v>
      </c>
      <c r="P22" s="96">
        <f>M22/'סכום נכסי הקרן'!$C$42</f>
        <v>2.2330301483865903E-3</v>
      </c>
    </row>
    <row r="23" spans="2:16">
      <c r="B23" s="88" t="s">
        <v>1381</v>
      </c>
      <c r="C23" s="85" t="s">
        <v>1382</v>
      </c>
      <c r="D23" s="85" t="s">
        <v>268</v>
      </c>
      <c r="E23" s="85"/>
      <c r="F23" s="107">
        <v>42491</v>
      </c>
      <c r="G23" s="95">
        <v>9.6799999999999979</v>
      </c>
      <c r="H23" s="98" t="s">
        <v>172</v>
      </c>
      <c r="I23" s="99">
        <v>4.8000000000000001E-2</v>
      </c>
      <c r="J23" s="99">
        <v>4.8500000000000008E-2</v>
      </c>
      <c r="K23" s="95">
        <v>10289000</v>
      </c>
      <c r="L23" s="108">
        <v>102.81570000000001</v>
      </c>
      <c r="M23" s="95">
        <v>10578.711660000001</v>
      </c>
      <c r="N23" s="85"/>
      <c r="O23" s="96">
        <v>1.2120958541155016E-2</v>
      </c>
      <c r="P23" s="96">
        <f>M23/'סכום נכסי הקרן'!$C$42</f>
        <v>3.2656853735256322E-3</v>
      </c>
    </row>
    <row r="24" spans="2:16">
      <c r="B24" s="88" t="s">
        <v>1383</v>
      </c>
      <c r="C24" s="85" t="s">
        <v>1384</v>
      </c>
      <c r="D24" s="85" t="s">
        <v>268</v>
      </c>
      <c r="E24" s="85"/>
      <c r="F24" s="107">
        <v>42522</v>
      </c>
      <c r="G24" s="95">
        <v>9.76</v>
      </c>
      <c r="H24" s="98" t="s">
        <v>172</v>
      </c>
      <c r="I24" s="99">
        <v>4.8000000000000001E-2</v>
      </c>
      <c r="J24" s="99">
        <v>4.8499999999999995E-2</v>
      </c>
      <c r="K24" s="95">
        <v>16543000</v>
      </c>
      <c r="L24" s="108">
        <v>101.99420000000001</v>
      </c>
      <c r="M24" s="95">
        <v>16872.893370000002</v>
      </c>
      <c r="N24" s="85"/>
      <c r="O24" s="96">
        <v>1.9332755025397805E-2</v>
      </c>
      <c r="P24" s="96">
        <f>M24/'סכום נכסי הקרן'!$C$42</f>
        <v>5.2087213319005066E-3</v>
      </c>
    </row>
    <row r="25" spans="2:16">
      <c r="B25" s="88" t="s">
        <v>1385</v>
      </c>
      <c r="C25" s="85" t="s">
        <v>1386</v>
      </c>
      <c r="D25" s="85" t="s">
        <v>268</v>
      </c>
      <c r="E25" s="85"/>
      <c r="F25" s="107">
        <v>42552</v>
      </c>
      <c r="G25" s="95">
        <v>9.85</v>
      </c>
      <c r="H25" s="98" t="s">
        <v>172</v>
      </c>
      <c r="I25" s="99">
        <v>4.8000000000000001E-2</v>
      </c>
      <c r="J25" s="99">
        <v>4.8499999999999995E-2</v>
      </c>
      <c r="K25" s="95">
        <v>15427000</v>
      </c>
      <c r="L25" s="108">
        <v>101.2826</v>
      </c>
      <c r="M25" s="95">
        <v>15624.96156</v>
      </c>
      <c r="N25" s="85"/>
      <c r="O25" s="96">
        <v>1.7902890008054232E-2</v>
      </c>
      <c r="P25" s="96">
        <f>M25/'סכום נכסי הקרן'!$C$42</f>
        <v>4.82348040748019E-3</v>
      </c>
    </row>
    <row r="26" spans="2:16">
      <c r="B26" s="88" t="s">
        <v>1387</v>
      </c>
      <c r="C26" s="85" t="s">
        <v>1388</v>
      </c>
      <c r="D26" s="85" t="s">
        <v>268</v>
      </c>
      <c r="E26" s="85"/>
      <c r="F26" s="107">
        <v>42583</v>
      </c>
      <c r="G26" s="95">
        <v>9.9300000000000015</v>
      </c>
      <c r="H26" s="98" t="s">
        <v>172</v>
      </c>
      <c r="I26" s="99">
        <v>4.8000000000000001E-2</v>
      </c>
      <c r="J26" s="99">
        <v>4.8499999999999995E-2</v>
      </c>
      <c r="K26" s="95">
        <v>82714000</v>
      </c>
      <c r="L26" s="108">
        <v>100.79389999999999</v>
      </c>
      <c r="M26" s="95">
        <v>83370.606910000002</v>
      </c>
      <c r="N26" s="85"/>
      <c r="O26" s="96">
        <v>9.5525022553364675E-2</v>
      </c>
      <c r="P26" s="96">
        <f>M26/'סכום נכסי הקרן'!$C$42</f>
        <v>2.573679861201E-2</v>
      </c>
    </row>
    <row r="27" spans="2:16">
      <c r="B27" s="88" t="s">
        <v>1389</v>
      </c>
      <c r="C27" s="85" t="s">
        <v>1390</v>
      </c>
      <c r="D27" s="85" t="s">
        <v>268</v>
      </c>
      <c r="E27" s="85"/>
      <c r="F27" s="107">
        <v>42614</v>
      </c>
      <c r="G27" s="95">
        <v>10.02</v>
      </c>
      <c r="H27" s="98" t="s">
        <v>172</v>
      </c>
      <c r="I27" s="99">
        <v>4.8000000000000001E-2</v>
      </c>
      <c r="J27" s="99">
        <v>4.8500000000000008E-2</v>
      </c>
      <c r="K27" s="95">
        <v>59401000</v>
      </c>
      <c r="L27" s="108">
        <v>100.3847</v>
      </c>
      <c r="M27" s="95">
        <v>59629.022600000004</v>
      </c>
      <c r="N27" s="85"/>
      <c r="O27" s="96">
        <v>6.832220538887393E-2</v>
      </c>
      <c r="P27" s="96">
        <f>M27/'סכום נכסי הקרן'!$C$42</f>
        <v>1.8407688308469252E-2</v>
      </c>
    </row>
    <row r="28" spans="2:16">
      <c r="B28" s="88" t="s">
        <v>1391</v>
      </c>
      <c r="C28" s="85" t="s">
        <v>1392</v>
      </c>
      <c r="D28" s="85" t="s">
        <v>268</v>
      </c>
      <c r="E28" s="85"/>
      <c r="F28" s="107">
        <v>42644</v>
      </c>
      <c r="G28" s="95">
        <v>9.86</v>
      </c>
      <c r="H28" s="98" t="s">
        <v>172</v>
      </c>
      <c r="I28" s="99">
        <v>4.8000000000000001E-2</v>
      </c>
      <c r="J28" s="99">
        <v>4.8500000000000008E-2</v>
      </c>
      <c r="K28" s="95">
        <v>43869000</v>
      </c>
      <c r="L28" s="108">
        <v>102.3883</v>
      </c>
      <c r="M28" s="95">
        <v>44916.486960000002</v>
      </c>
      <c r="N28" s="85"/>
      <c r="O28" s="96">
        <v>5.1464761849505776E-2</v>
      </c>
      <c r="P28" s="96">
        <f>M28/'סכום נכסי הקרן'!$C$42</f>
        <v>1.386587698103748E-2</v>
      </c>
    </row>
    <row r="29" spans="2:16">
      <c r="B29" s="88" t="s">
        <v>1393</v>
      </c>
      <c r="C29" s="85" t="s">
        <v>1394</v>
      </c>
      <c r="D29" s="85" t="s">
        <v>268</v>
      </c>
      <c r="E29" s="85"/>
      <c r="F29" s="107">
        <v>42705</v>
      </c>
      <c r="G29" s="95">
        <v>10.029999999999998</v>
      </c>
      <c r="H29" s="98" t="s">
        <v>172</v>
      </c>
      <c r="I29" s="99">
        <v>4.8000000000000001E-2</v>
      </c>
      <c r="J29" s="99">
        <v>4.8499999999999995E-2</v>
      </c>
      <c r="K29" s="95">
        <v>36720000</v>
      </c>
      <c r="L29" s="108">
        <v>101.5813</v>
      </c>
      <c r="M29" s="95">
        <v>37300.659780000002</v>
      </c>
      <c r="N29" s="85"/>
      <c r="O29" s="96">
        <v>4.2738640137121232E-2</v>
      </c>
      <c r="P29" s="96">
        <f>M29/'סכום נכסי הקרן'!$C$42</f>
        <v>1.1514844432994199E-2</v>
      </c>
    </row>
    <row r="30" spans="2:16">
      <c r="B30" s="88" t="s">
        <v>1395</v>
      </c>
      <c r="C30" s="85" t="s">
        <v>1396</v>
      </c>
      <c r="D30" s="85" t="s">
        <v>268</v>
      </c>
      <c r="E30" s="85"/>
      <c r="F30" s="107">
        <v>42736</v>
      </c>
      <c r="G30" s="95">
        <v>10.11</v>
      </c>
      <c r="H30" s="98" t="s">
        <v>172</v>
      </c>
      <c r="I30" s="99">
        <v>4.8000000000000001E-2</v>
      </c>
      <c r="J30" s="99">
        <v>4.8499999999999995E-2</v>
      </c>
      <c r="K30" s="95">
        <v>36947000</v>
      </c>
      <c r="L30" s="108">
        <v>101.18049999999999</v>
      </c>
      <c r="M30" s="95">
        <v>37383.152590000005</v>
      </c>
      <c r="N30" s="85"/>
      <c r="O30" s="96">
        <v>4.2833159390702383E-2</v>
      </c>
      <c r="P30" s="96">
        <f>M30/'סכום נכסי הקרן'!$C$42</f>
        <v>1.1540310252622941E-2</v>
      </c>
    </row>
    <row r="31" spans="2:16">
      <c r="B31" s="88" t="s">
        <v>1397</v>
      </c>
      <c r="C31" s="85" t="s">
        <v>1398</v>
      </c>
      <c r="D31" s="85" t="s">
        <v>268</v>
      </c>
      <c r="E31" s="85"/>
      <c r="F31" s="107">
        <v>42767</v>
      </c>
      <c r="G31" s="95">
        <v>10.199999999999999</v>
      </c>
      <c r="H31" s="98" t="s">
        <v>172</v>
      </c>
      <c r="I31" s="99">
        <v>4.8000000000000001E-2</v>
      </c>
      <c r="J31" s="99">
        <v>4.8500000000000008E-2</v>
      </c>
      <c r="K31" s="95">
        <v>30697000</v>
      </c>
      <c r="L31" s="108">
        <v>100.7812</v>
      </c>
      <c r="M31" s="95">
        <v>30936.813429999998</v>
      </c>
      <c r="N31" s="85"/>
      <c r="O31" s="96">
        <v>3.544702275971455E-2</v>
      </c>
      <c r="P31" s="96">
        <f>M31/'סכום נכסי הקרן'!$C$42</f>
        <v>9.5503027560392296E-3</v>
      </c>
    </row>
    <row r="32" spans="2:16">
      <c r="B32" s="88" t="s">
        <v>1399</v>
      </c>
      <c r="C32" s="85" t="s">
        <v>1400</v>
      </c>
      <c r="D32" s="85" t="s">
        <v>268</v>
      </c>
      <c r="E32" s="85"/>
      <c r="F32" s="107">
        <v>42795</v>
      </c>
      <c r="G32" s="95">
        <v>10.28</v>
      </c>
      <c r="H32" s="98" t="s">
        <v>172</v>
      </c>
      <c r="I32" s="99">
        <v>4.8000000000000001E-2</v>
      </c>
      <c r="J32" s="99">
        <v>4.8499999999999995E-2</v>
      </c>
      <c r="K32" s="95">
        <v>38223000</v>
      </c>
      <c r="L32" s="108">
        <v>100.5848</v>
      </c>
      <c r="M32" s="95">
        <v>38446.513340000005</v>
      </c>
      <c r="N32" s="85"/>
      <c r="O32" s="96">
        <v>4.4051545143078727E-2</v>
      </c>
      <c r="P32" s="96">
        <f>M32/'סכום נכסי הקרן'!$C$42</f>
        <v>1.1868573443800254E-2</v>
      </c>
    </row>
    <row r="33" spans="2:16">
      <c r="B33" s="88" t="s">
        <v>1401</v>
      </c>
      <c r="C33" s="85" t="s">
        <v>1402</v>
      </c>
      <c r="D33" s="85" t="s">
        <v>268</v>
      </c>
      <c r="E33" s="85"/>
      <c r="F33" s="107">
        <v>42826</v>
      </c>
      <c r="G33" s="95">
        <v>10.120000000000001</v>
      </c>
      <c r="H33" s="98" t="s">
        <v>172</v>
      </c>
      <c r="I33" s="99">
        <v>4.8000000000000001E-2</v>
      </c>
      <c r="J33" s="99">
        <v>4.8499999999999995E-2</v>
      </c>
      <c r="K33" s="95">
        <v>26197000</v>
      </c>
      <c r="L33" s="108">
        <v>102.59269999999999</v>
      </c>
      <c r="M33" s="95">
        <v>26876.201639999999</v>
      </c>
      <c r="N33" s="85"/>
      <c r="O33" s="96">
        <v>3.0794423394101888E-2</v>
      </c>
      <c r="P33" s="96">
        <f>M33/'סכום נכסי הקרן'!$C$42</f>
        <v>8.2967776618342575E-3</v>
      </c>
    </row>
    <row r="34" spans="2:16">
      <c r="B34" s="88" t="s">
        <v>1403</v>
      </c>
      <c r="C34" s="85" t="s">
        <v>1404</v>
      </c>
      <c r="D34" s="85" t="s">
        <v>268</v>
      </c>
      <c r="E34" s="85"/>
      <c r="F34" s="107">
        <v>42856</v>
      </c>
      <c r="G34" s="95">
        <v>10.199999999999999</v>
      </c>
      <c r="H34" s="98" t="s">
        <v>172</v>
      </c>
      <c r="I34" s="99">
        <v>4.8000000000000001E-2</v>
      </c>
      <c r="J34" s="99">
        <v>4.8500000000000008E-2</v>
      </c>
      <c r="K34" s="95">
        <v>27980000</v>
      </c>
      <c r="L34" s="108">
        <v>101.9834</v>
      </c>
      <c r="M34" s="95">
        <v>28534.9617</v>
      </c>
      <c r="N34" s="85"/>
      <c r="O34" s="96">
        <v>3.2695010399701754E-2</v>
      </c>
      <c r="P34" s="96">
        <f>M34/'סכום נכסי הקרן'!$C$42</f>
        <v>8.8088427072039229E-3</v>
      </c>
    </row>
    <row r="35" spans="2:16">
      <c r="B35" s="88" t="s">
        <v>1405</v>
      </c>
      <c r="C35" s="85" t="s">
        <v>1406</v>
      </c>
      <c r="D35" s="85" t="s">
        <v>268</v>
      </c>
      <c r="E35" s="85"/>
      <c r="F35" s="107">
        <v>42887</v>
      </c>
      <c r="G35" s="95">
        <v>10.290000000000001</v>
      </c>
      <c r="H35" s="98" t="s">
        <v>172</v>
      </c>
      <c r="I35" s="99">
        <v>4.8000000000000001E-2</v>
      </c>
      <c r="J35" s="99">
        <v>4.8500000000000008E-2</v>
      </c>
      <c r="K35" s="95">
        <v>44781000</v>
      </c>
      <c r="L35" s="108">
        <v>101.581</v>
      </c>
      <c r="M35" s="95">
        <v>45488.987729999993</v>
      </c>
      <c r="N35" s="85"/>
      <c r="O35" s="96">
        <v>5.2120726235432638E-2</v>
      </c>
      <c r="P35" s="96">
        <f>M35/'סכום נכסי הקרן'!$C$42</f>
        <v>1.4042609975660109E-2</v>
      </c>
    </row>
    <row r="36" spans="2:16">
      <c r="B36" s="88" t="s">
        <v>1407</v>
      </c>
      <c r="C36" s="85" t="s">
        <v>1408</v>
      </c>
      <c r="D36" s="85" t="s">
        <v>268</v>
      </c>
      <c r="E36" s="85"/>
      <c r="F36" s="107">
        <v>42949</v>
      </c>
      <c r="G36" s="95">
        <v>10.46</v>
      </c>
      <c r="H36" s="98" t="s">
        <v>172</v>
      </c>
      <c r="I36" s="99">
        <v>4.8000000000000001E-2</v>
      </c>
      <c r="J36" s="99">
        <v>4.8499999999999995E-2</v>
      </c>
      <c r="K36" s="95">
        <v>51467000</v>
      </c>
      <c r="L36" s="108">
        <v>100.78060000000001</v>
      </c>
      <c r="M36" s="95">
        <v>51868.728750000002</v>
      </c>
      <c r="N36" s="85"/>
      <c r="O36" s="96">
        <v>5.9430555531481917E-2</v>
      </c>
      <c r="P36" s="96">
        <f>M36/'סכום נכסי הקרן'!$C$42</f>
        <v>1.6012058392963463E-2</v>
      </c>
    </row>
    <row r="37" spans="2:16">
      <c r="B37" s="88" t="s">
        <v>1409</v>
      </c>
      <c r="C37" s="85" t="s">
        <v>1410</v>
      </c>
      <c r="D37" s="85" t="s">
        <v>268</v>
      </c>
      <c r="E37" s="85"/>
      <c r="F37" s="107">
        <v>42979</v>
      </c>
      <c r="G37" s="95">
        <v>10.540000000000001</v>
      </c>
      <c r="H37" s="98" t="s">
        <v>172</v>
      </c>
      <c r="I37" s="99">
        <v>4.8000000000000001E-2</v>
      </c>
      <c r="J37" s="99">
        <v>4.8500000000000008E-2</v>
      </c>
      <c r="K37" s="95">
        <v>43124000</v>
      </c>
      <c r="L37" s="108">
        <v>100.4967</v>
      </c>
      <c r="M37" s="95">
        <v>43338.209210000001</v>
      </c>
      <c r="N37" s="85"/>
      <c r="O37" s="96">
        <v>4.9656390491156693E-2</v>
      </c>
      <c r="P37" s="96">
        <f>M37/'סכום נכסי הקרן'!$C$42</f>
        <v>1.3378657106898671E-2</v>
      </c>
    </row>
    <row r="38" spans="2:16">
      <c r="B38" s="88" t="s">
        <v>1411</v>
      </c>
      <c r="C38" s="85" t="s">
        <v>1412</v>
      </c>
      <c r="D38" s="85" t="s">
        <v>268</v>
      </c>
      <c r="E38" s="85"/>
      <c r="F38" s="107">
        <v>43009</v>
      </c>
      <c r="G38" s="95">
        <v>10.37</v>
      </c>
      <c r="H38" s="98" t="s">
        <v>172</v>
      </c>
      <c r="I38" s="99">
        <v>4.8000000000000001E-2</v>
      </c>
      <c r="J38" s="99">
        <v>4.8499999999999995E-2</v>
      </c>
      <c r="K38" s="95">
        <v>37358000</v>
      </c>
      <c r="L38" s="108">
        <v>102.4002</v>
      </c>
      <c r="M38" s="95">
        <v>38254.649090000006</v>
      </c>
      <c r="N38" s="85"/>
      <c r="O38" s="96">
        <v>4.3831709430137124E-2</v>
      </c>
      <c r="P38" s="96">
        <f>M38/'סכום נכסי הקרן'!$C$42</f>
        <v>1.1809344277237692E-2</v>
      </c>
    </row>
    <row r="39" spans="2:16">
      <c r="B39" s="88" t="s">
        <v>1413</v>
      </c>
      <c r="C39" s="85" t="s">
        <v>1414</v>
      </c>
      <c r="D39" s="85" t="s">
        <v>268</v>
      </c>
      <c r="E39" s="85"/>
      <c r="F39" s="107">
        <v>43040</v>
      </c>
      <c r="G39" s="95">
        <v>10.46</v>
      </c>
      <c r="H39" s="98" t="s">
        <v>172</v>
      </c>
      <c r="I39" s="99">
        <v>4.8000000000000001E-2</v>
      </c>
      <c r="J39" s="99">
        <v>4.8499999999999995E-2</v>
      </c>
      <c r="K39" s="95">
        <v>41583000</v>
      </c>
      <c r="L39" s="108">
        <v>101.9962</v>
      </c>
      <c r="M39" s="95">
        <v>42413.075790000003</v>
      </c>
      <c r="N39" s="85"/>
      <c r="O39" s="96">
        <v>4.8596383924264699E-2</v>
      </c>
      <c r="P39" s="96">
        <f>M39/'סכום נכסי הקרן'!$C$42</f>
        <v>1.3093065177053621E-2</v>
      </c>
    </row>
    <row r="40" spans="2:16">
      <c r="B40" s="88" t="s">
        <v>1415</v>
      </c>
      <c r="C40" s="85" t="s">
        <v>1416</v>
      </c>
      <c r="D40" s="85" t="s">
        <v>268</v>
      </c>
      <c r="E40" s="85"/>
      <c r="F40" s="107">
        <v>43070</v>
      </c>
      <c r="G40" s="95">
        <v>10.540000000000003</v>
      </c>
      <c r="H40" s="98" t="s">
        <v>172</v>
      </c>
      <c r="I40" s="99">
        <v>4.8000000000000001E-2</v>
      </c>
      <c r="J40" s="99">
        <v>4.8500000000000008E-2</v>
      </c>
      <c r="K40" s="95">
        <v>34773000</v>
      </c>
      <c r="L40" s="108">
        <v>101.5938</v>
      </c>
      <c r="M40" s="95">
        <v>35327.219469999996</v>
      </c>
      <c r="N40" s="85"/>
      <c r="O40" s="96">
        <v>4.0477496346672734E-2</v>
      </c>
      <c r="P40" s="96">
        <f>M40/'סכום נכסי הקרן'!$C$42</f>
        <v>1.0905636491325723E-2</v>
      </c>
    </row>
    <row r="41" spans="2:16">
      <c r="B41" s="88" t="s">
        <v>1417</v>
      </c>
      <c r="C41" s="85" t="s">
        <v>1418</v>
      </c>
      <c r="D41" s="85" t="s">
        <v>268</v>
      </c>
      <c r="E41" s="85"/>
      <c r="F41" s="107">
        <v>43101</v>
      </c>
      <c r="G41" s="95">
        <v>10.62</v>
      </c>
      <c r="H41" s="98" t="s">
        <v>172</v>
      </c>
      <c r="I41" s="99">
        <v>4.8000000000000001E-2</v>
      </c>
      <c r="J41" s="99">
        <v>4.8500000000000008E-2</v>
      </c>
      <c r="K41" s="95">
        <v>52286000</v>
      </c>
      <c r="L41" s="108">
        <v>101.193</v>
      </c>
      <c r="M41" s="95">
        <v>52909.792750000001</v>
      </c>
      <c r="N41" s="85"/>
      <c r="O41" s="96">
        <v>6.0623393940189334E-2</v>
      </c>
      <c r="P41" s="96">
        <f>M41/'סכום נכסי הקרן'!$C$42</f>
        <v>1.6333438499253655E-2</v>
      </c>
    </row>
    <row r="42" spans="2:16">
      <c r="B42" s="88" t="s">
        <v>1419</v>
      </c>
      <c r="C42" s="85" t="s">
        <v>1420</v>
      </c>
      <c r="D42" s="85" t="s">
        <v>268</v>
      </c>
      <c r="E42" s="85"/>
      <c r="F42" s="107">
        <v>43132</v>
      </c>
      <c r="G42" s="95">
        <v>10.71</v>
      </c>
      <c r="H42" s="98" t="s">
        <v>172</v>
      </c>
      <c r="I42" s="99">
        <v>4.8000000000000001E-2</v>
      </c>
      <c r="J42" s="99">
        <v>4.8499999999999995E-2</v>
      </c>
      <c r="K42" s="95">
        <v>68475000</v>
      </c>
      <c r="L42" s="108">
        <v>100.7938</v>
      </c>
      <c r="M42" s="95">
        <v>69018.58140000001</v>
      </c>
      <c r="N42" s="85"/>
      <c r="O42" s="96">
        <v>7.9080647115277625E-2</v>
      </c>
      <c r="P42" s="96">
        <f>M42/'סכום נכסי הקרן'!$C$42</f>
        <v>2.1306278025491458E-2</v>
      </c>
    </row>
    <row r="43" spans="2:16">
      <c r="B43" s="88" t="s">
        <v>1421</v>
      </c>
      <c r="C43" s="85" t="s">
        <v>1422</v>
      </c>
      <c r="D43" s="85" t="s">
        <v>268</v>
      </c>
      <c r="E43" s="85"/>
      <c r="F43" s="107">
        <v>43161</v>
      </c>
      <c r="G43" s="95">
        <v>10.73</v>
      </c>
      <c r="H43" s="98" t="s">
        <v>172</v>
      </c>
      <c r="I43" s="99">
        <v>4.8000000000000001E-2</v>
      </c>
      <c r="J43" s="99">
        <v>4.87E-2</v>
      </c>
      <c r="K43" s="95">
        <v>36881000</v>
      </c>
      <c r="L43" s="108">
        <v>100.4849</v>
      </c>
      <c r="M43" s="95">
        <v>37059.854030000002</v>
      </c>
      <c r="N43" s="85"/>
      <c r="O43" s="96">
        <v>4.2462727851577217E-2</v>
      </c>
      <c r="P43" s="96">
        <f>M43/'סכום נכסי הקרן'!$C$42</f>
        <v>1.1440506853815311E-2</v>
      </c>
    </row>
    <row r="44" spans="2:16">
      <c r="B44" s="88" t="s">
        <v>1423</v>
      </c>
      <c r="C44" s="85" t="s">
        <v>1424</v>
      </c>
      <c r="D44" s="85" t="s">
        <v>268</v>
      </c>
      <c r="E44" s="85"/>
      <c r="F44" s="107">
        <v>40603</v>
      </c>
      <c r="G44" s="95">
        <v>6.660000000000001</v>
      </c>
      <c r="H44" s="98" t="s">
        <v>172</v>
      </c>
      <c r="I44" s="99">
        <v>4.8000000000000001E-2</v>
      </c>
      <c r="J44" s="99">
        <v>4.8700000000000007E-2</v>
      </c>
      <c r="K44" s="95">
        <v>800000</v>
      </c>
      <c r="L44" s="108">
        <v>104.44710000000001</v>
      </c>
      <c r="M44" s="95">
        <v>834.64582999999993</v>
      </c>
      <c r="N44" s="85"/>
      <c r="O44" s="96">
        <v>9.563269920883652E-4</v>
      </c>
      <c r="P44" s="96">
        <f>M44/'סכום נכסי הקרן'!$C$42</f>
        <v>2.5765809360429821E-4</v>
      </c>
    </row>
    <row r="45" spans="2:16">
      <c r="B45" s="88" t="s">
        <v>1425</v>
      </c>
      <c r="C45" s="85" t="s">
        <v>1426</v>
      </c>
      <c r="D45" s="85" t="s">
        <v>268</v>
      </c>
      <c r="E45" s="85"/>
      <c r="F45" s="107">
        <v>40969</v>
      </c>
      <c r="G45" s="95">
        <v>7.339999999999999</v>
      </c>
      <c r="H45" s="98" t="s">
        <v>172</v>
      </c>
      <c r="I45" s="99">
        <v>4.8000000000000001E-2</v>
      </c>
      <c r="J45" s="99">
        <v>4.8600000000000004E-2</v>
      </c>
      <c r="K45" s="95">
        <v>3600000</v>
      </c>
      <c r="L45" s="108">
        <v>102.4268</v>
      </c>
      <c r="M45" s="95">
        <v>3685.3545600000002</v>
      </c>
      <c r="N45" s="85"/>
      <c r="O45" s="96">
        <v>4.2226342173709071E-3</v>
      </c>
      <c r="P45" s="96">
        <f>M45/'סכום נכסי הקרן'!$C$42</f>
        <v>1.1376818718252116E-3</v>
      </c>
    </row>
    <row r="49" spans="2:2">
      <c r="B49" s="100" t="s">
        <v>120</v>
      </c>
    </row>
    <row r="50" spans="2:2">
      <c r="B50" s="100" t="s">
        <v>245</v>
      </c>
    </row>
    <row r="51" spans="2:2">
      <c r="B51" s="100" t="s">
        <v>253</v>
      </c>
    </row>
  </sheetData>
  <sheetProtection sheet="1" objects="1" scenarios="1"/>
  <mergeCells count="2">
    <mergeCell ref="B6:P6"/>
    <mergeCell ref="B7:P7"/>
  </mergeCells>
  <phoneticPr fontId="5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>
      <selection activeCell="C25" sqref="C2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187</v>
      </c>
      <c r="C1" s="79" t="s" vm="1">
        <v>263</v>
      </c>
    </row>
    <row r="2" spans="2:65">
      <c r="B2" s="57" t="s">
        <v>186</v>
      </c>
      <c r="C2" s="79" t="s">
        <v>264</v>
      </c>
    </row>
    <row r="3" spans="2:65">
      <c r="B3" s="57" t="s">
        <v>188</v>
      </c>
      <c r="C3" s="79" t="s">
        <v>265</v>
      </c>
    </row>
    <row r="4" spans="2:65">
      <c r="B4" s="57" t="s">
        <v>189</v>
      </c>
      <c r="C4" s="79">
        <v>8801</v>
      </c>
    </row>
    <row r="6" spans="2:65" ht="26.25" customHeight="1">
      <c r="B6" s="230" t="s">
        <v>218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1"/>
      <c r="R6" s="231"/>
      <c r="S6" s="232"/>
    </row>
    <row r="7" spans="2:65" ht="26.25" customHeight="1">
      <c r="B7" s="230" t="s">
        <v>95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2:65" s="3" customFormat="1" ht="78.75">
      <c r="B8" s="22" t="s">
        <v>124</v>
      </c>
      <c r="C8" s="30" t="s">
        <v>48</v>
      </c>
      <c r="D8" s="30" t="s">
        <v>126</v>
      </c>
      <c r="E8" s="30" t="s">
        <v>125</v>
      </c>
      <c r="F8" s="30" t="s">
        <v>67</v>
      </c>
      <c r="G8" s="30" t="s">
        <v>15</v>
      </c>
      <c r="H8" s="30" t="s">
        <v>68</v>
      </c>
      <c r="I8" s="30" t="s">
        <v>110</v>
      </c>
      <c r="J8" s="30" t="s">
        <v>18</v>
      </c>
      <c r="K8" s="30" t="s">
        <v>109</v>
      </c>
      <c r="L8" s="30" t="s">
        <v>17</v>
      </c>
      <c r="M8" s="72" t="s">
        <v>19</v>
      </c>
      <c r="N8" s="30" t="s">
        <v>247</v>
      </c>
      <c r="O8" s="30" t="s">
        <v>246</v>
      </c>
      <c r="P8" s="30" t="s">
        <v>118</v>
      </c>
      <c r="Q8" s="30" t="s">
        <v>61</v>
      </c>
      <c r="R8" s="30" t="s">
        <v>190</v>
      </c>
      <c r="S8" s="31" t="s">
        <v>192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254</v>
      </c>
      <c r="O9" s="32"/>
      <c r="P9" s="32" t="s">
        <v>250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121</v>
      </c>
      <c r="R10" s="20" t="s">
        <v>122</v>
      </c>
      <c r="S10" s="20" t="s">
        <v>193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100" t="s">
        <v>262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100" t="s">
        <v>120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100" t="s">
        <v>245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100" t="s">
        <v>253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topLeftCell="A7" workbookViewId="0">
      <pane ySplit="4" topLeftCell="A11" activePane="bottomLeft" state="frozen"/>
      <selection activeCell="A7" sqref="A7"/>
      <selection pane="bottomLeft" activeCell="C23" sqref="C23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3.140625" style="1" bestFit="1" customWidth="1"/>
    <col min="15" max="15" width="7.28515625" style="1" bestFit="1" customWidth="1"/>
    <col min="16" max="16" width="10.140625" style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187</v>
      </c>
      <c r="C1" s="79" t="s" vm="1">
        <v>263</v>
      </c>
    </row>
    <row r="2" spans="2:81">
      <c r="B2" s="57" t="s">
        <v>186</v>
      </c>
      <c r="C2" s="79" t="s">
        <v>264</v>
      </c>
    </row>
    <row r="3" spans="2:81">
      <c r="B3" s="57" t="s">
        <v>188</v>
      </c>
      <c r="C3" s="79" t="s">
        <v>265</v>
      </c>
    </row>
    <row r="4" spans="2:81">
      <c r="B4" s="57" t="s">
        <v>189</v>
      </c>
      <c r="C4" s="79">
        <v>8801</v>
      </c>
    </row>
    <row r="6" spans="2:81" ht="26.25" customHeight="1">
      <c r="B6" s="230" t="s">
        <v>218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1"/>
      <c r="R6" s="231"/>
      <c r="S6" s="232"/>
    </row>
    <row r="7" spans="2:81" ht="26.25" customHeight="1">
      <c r="B7" s="230" t="s">
        <v>96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2"/>
    </row>
    <row r="8" spans="2:81" s="3" customFormat="1" ht="78.75">
      <c r="B8" s="22" t="s">
        <v>124</v>
      </c>
      <c r="C8" s="30" t="s">
        <v>48</v>
      </c>
      <c r="D8" s="30" t="s">
        <v>126</v>
      </c>
      <c r="E8" s="30" t="s">
        <v>125</v>
      </c>
      <c r="F8" s="30" t="s">
        <v>67</v>
      </c>
      <c r="G8" s="30" t="s">
        <v>15</v>
      </c>
      <c r="H8" s="30" t="s">
        <v>68</v>
      </c>
      <c r="I8" s="30" t="s">
        <v>110</v>
      </c>
      <c r="J8" s="30" t="s">
        <v>18</v>
      </c>
      <c r="K8" s="30" t="s">
        <v>109</v>
      </c>
      <c r="L8" s="30" t="s">
        <v>17</v>
      </c>
      <c r="M8" s="72" t="s">
        <v>19</v>
      </c>
      <c r="N8" s="72" t="s">
        <v>247</v>
      </c>
      <c r="O8" s="30" t="s">
        <v>246</v>
      </c>
      <c r="P8" s="30" t="s">
        <v>118</v>
      </c>
      <c r="Q8" s="30" t="s">
        <v>61</v>
      </c>
      <c r="R8" s="30" t="s">
        <v>190</v>
      </c>
      <c r="S8" s="31" t="s">
        <v>192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254</v>
      </c>
      <c r="O9" s="32"/>
      <c r="P9" s="32" t="s">
        <v>250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121</v>
      </c>
      <c r="R10" s="20" t="s">
        <v>122</v>
      </c>
      <c r="S10" s="20" t="s">
        <v>193</v>
      </c>
      <c r="T10" s="5"/>
      <c r="BZ10" s="1"/>
    </row>
    <row r="11" spans="2:81" s="4" customFormat="1" ht="18" customHeight="1">
      <c r="B11" s="131" t="s">
        <v>54</v>
      </c>
      <c r="C11" s="83"/>
      <c r="D11" s="83"/>
      <c r="E11" s="83"/>
      <c r="F11" s="83"/>
      <c r="G11" s="83"/>
      <c r="H11" s="83"/>
      <c r="I11" s="83"/>
      <c r="J11" s="94">
        <v>6.6743419049527795</v>
      </c>
      <c r="K11" s="83"/>
      <c r="L11" s="83"/>
      <c r="M11" s="93">
        <v>1.6785730385776406E-2</v>
      </c>
      <c r="N11" s="92"/>
      <c r="O11" s="94"/>
      <c r="P11" s="92">
        <v>18829.075530000002</v>
      </c>
      <c r="Q11" s="83"/>
      <c r="R11" s="93">
        <v>1</v>
      </c>
      <c r="S11" s="93">
        <f>P11/'סכום נכסי הקרן'!$C$42</f>
        <v>5.8126016221648671E-3</v>
      </c>
      <c r="T11" s="5"/>
      <c r="BZ11" s="101"/>
      <c r="CC11" s="101"/>
    </row>
    <row r="12" spans="2:81" s="101" customFormat="1" ht="17.25" customHeight="1">
      <c r="B12" s="132" t="s">
        <v>241</v>
      </c>
      <c r="C12" s="83"/>
      <c r="D12" s="83"/>
      <c r="E12" s="83"/>
      <c r="F12" s="83"/>
      <c r="G12" s="83"/>
      <c r="H12" s="83"/>
      <c r="I12" s="83"/>
      <c r="J12" s="94">
        <v>6.6743419049527795</v>
      </c>
      <c r="K12" s="83"/>
      <c r="L12" s="83"/>
      <c r="M12" s="93">
        <v>1.6785730385776406E-2</v>
      </c>
      <c r="N12" s="92"/>
      <c r="O12" s="94"/>
      <c r="P12" s="92">
        <v>18829.075530000002</v>
      </c>
      <c r="Q12" s="83"/>
      <c r="R12" s="93">
        <v>1</v>
      </c>
      <c r="S12" s="93">
        <f>P12/'סכום נכסי הקרן'!$C$42</f>
        <v>5.8126016221648671E-3</v>
      </c>
    </row>
    <row r="13" spans="2:81">
      <c r="B13" s="109" t="s">
        <v>62</v>
      </c>
      <c r="C13" s="83"/>
      <c r="D13" s="83"/>
      <c r="E13" s="83"/>
      <c r="F13" s="83"/>
      <c r="G13" s="83"/>
      <c r="H13" s="83"/>
      <c r="I13" s="83"/>
      <c r="J13" s="94">
        <v>7.264775534884345</v>
      </c>
      <c r="K13" s="83"/>
      <c r="L13" s="83"/>
      <c r="M13" s="93">
        <v>1.2385623507987425E-2</v>
      </c>
      <c r="N13" s="92"/>
      <c r="O13" s="94"/>
      <c r="P13" s="92">
        <v>12732.918840000002</v>
      </c>
      <c r="Q13" s="83"/>
      <c r="R13" s="93">
        <v>0.67623706855458143</v>
      </c>
      <c r="S13" s="93">
        <f>P13/'סכום נכסי הקרן'!$C$42</f>
        <v>3.930696681648374E-3</v>
      </c>
    </row>
    <row r="14" spans="2:81">
      <c r="B14" s="110" t="s">
        <v>1427</v>
      </c>
      <c r="C14" s="85" t="s">
        <v>1428</v>
      </c>
      <c r="D14" s="98" t="s">
        <v>1429</v>
      </c>
      <c r="E14" s="85" t="s">
        <v>1430</v>
      </c>
      <c r="F14" s="98" t="s">
        <v>634</v>
      </c>
      <c r="G14" s="85" t="s">
        <v>346</v>
      </c>
      <c r="H14" s="85" t="s">
        <v>347</v>
      </c>
      <c r="I14" s="107">
        <v>42639</v>
      </c>
      <c r="J14" s="97">
        <v>9.01</v>
      </c>
      <c r="K14" s="98" t="s">
        <v>172</v>
      </c>
      <c r="L14" s="99">
        <v>4.9000000000000002E-2</v>
      </c>
      <c r="M14" s="96">
        <v>1.3999999999999999E-2</v>
      </c>
      <c r="N14" s="95">
        <v>784590</v>
      </c>
      <c r="O14" s="97">
        <v>161.75</v>
      </c>
      <c r="P14" s="95">
        <v>1269.0742499999999</v>
      </c>
      <c r="Q14" s="96">
        <v>3.9966973309256588E-4</v>
      </c>
      <c r="R14" s="96">
        <v>6.7399711046780206E-2</v>
      </c>
      <c r="S14" s="96">
        <f>P14/'סכום נכסי הקרן'!$C$42</f>
        <v>3.917676697639579E-4</v>
      </c>
    </row>
    <row r="15" spans="2:81">
      <c r="B15" s="110" t="s">
        <v>1431</v>
      </c>
      <c r="C15" s="85" t="s">
        <v>1432</v>
      </c>
      <c r="D15" s="98" t="s">
        <v>1429</v>
      </c>
      <c r="E15" s="85" t="s">
        <v>1430</v>
      </c>
      <c r="F15" s="98" t="s">
        <v>634</v>
      </c>
      <c r="G15" s="85" t="s">
        <v>346</v>
      </c>
      <c r="H15" s="85" t="s">
        <v>347</v>
      </c>
      <c r="I15" s="107">
        <v>42639</v>
      </c>
      <c r="J15" s="97">
        <v>11.669999999999998</v>
      </c>
      <c r="K15" s="98" t="s">
        <v>172</v>
      </c>
      <c r="L15" s="99">
        <v>4.0999999999999995E-2</v>
      </c>
      <c r="M15" s="96">
        <v>2.2499999999999996E-2</v>
      </c>
      <c r="N15" s="95">
        <v>3435083.37</v>
      </c>
      <c r="O15" s="97">
        <v>128.41999999999999</v>
      </c>
      <c r="P15" s="95">
        <v>4411.3342400000001</v>
      </c>
      <c r="Q15" s="96">
        <v>9.1388014154556818E-4</v>
      </c>
      <c r="R15" s="96">
        <v>0.23428310290494647</v>
      </c>
      <c r="S15" s="96">
        <f>P15/'סכום נכסי הקרן'!$C$42</f>
        <v>1.3617943439911103E-3</v>
      </c>
    </row>
    <row r="16" spans="2:81">
      <c r="B16" s="110" t="s">
        <v>1433</v>
      </c>
      <c r="C16" s="85" t="s">
        <v>1434</v>
      </c>
      <c r="D16" s="98" t="s">
        <v>1429</v>
      </c>
      <c r="E16" s="85" t="s">
        <v>1435</v>
      </c>
      <c r="F16" s="98" t="s">
        <v>634</v>
      </c>
      <c r="G16" s="85" t="s">
        <v>346</v>
      </c>
      <c r="H16" s="85" t="s">
        <v>168</v>
      </c>
      <c r="I16" s="107">
        <v>42796</v>
      </c>
      <c r="J16" s="97">
        <v>8.6</v>
      </c>
      <c r="K16" s="98" t="s">
        <v>172</v>
      </c>
      <c r="L16" s="99">
        <v>2.1400000000000002E-2</v>
      </c>
      <c r="M16" s="96">
        <v>1.3800000000000003E-2</v>
      </c>
      <c r="N16" s="95">
        <v>1078000</v>
      </c>
      <c r="O16" s="97">
        <v>106.99</v>
      </c>
      <c r="P16" s="95">
        <v>1153.35222</v>
      </c>
      <c r="Q16" s="96">
        <v>4.1518066906480362E-3</v>
      </c>
      <c r="R16" s="96">
        <v>6.1253789022322751E-2</v>
      </c>
      <c r="S16" s="96">
        <f>P16/'סכום נכסי הקרן'!$C$42</f>
        <v>3.5604387343489771E-4</v>
      </c>
    </row>
    <row r="17" spans="2:19">
      <c r="B17" s="110" t="s">
        <v>1436</v>
      </c>
      <c r="C17" s="85" t="s">
        <v>1437</v>
      </c>
      <c r="D17" s="98" t="s">
        <v>1429</v>
      </c>
      <c r="E17" s="85" t="s">
        <v>421</v>
      </c>
      <c r="F17" s="98" t="s">
        <v>422</v>
      </c>
      <c r="G17" s="85" t="s">
        <v>375</v>
      </c>
      <c r="H17" s="85" t="s">
        <v>347</v>
      </c>
      <c r="I17" s="107">
        <v>42768</v>
      </c>
      <c r="J17" s="97">
        <v>1.78</v>
      </c>
      <c r="K17" s="98" t="s">
        <v>172</v>
      </c>
      <c r="L17" s="99">
        <v>6.8499999999999991E-2</v>
      </c>
      <c r="M17" s="96">
        <v>5.9000000000000007E-3</v>
      </c>
      <c r="N17" s="95">
        <v>93100</v>
      </c>
      <c r="O17" s="97">
        <v>125.15</v>
      </c>
      <c r="P17" s="95">
        <v>116.51464999999999</v>
      </c>
      <c r="Q17" s="96">
        <v>1.8433781934893703E-4</v>
      </c>
      <c r="R17" s="96">
        <v>6.1880175590330738E-3</v>
      </c>
      <c r="S17" s="96">
        <f>P17/'סכום נכסי הקרן'!$C$42</f>
        <v>3.5968480901620323E-5</v>
      </c>
    </row>
    <row r="18" spans="2:19">
      <c r="B18" s="110" t="s">
        <v>1438</v>
      </c>
      <c r="C18" s="85" t="s">
        <v>1439</v>
      </c>
      <c r="D18" s="98" t="s">
        <v>1429</v>
      </c>
      <c r="E18" s="85" t="s">
        <v>421</v>
      </c>
      <c r="F18" s="98" t="s">
        <v>422</v>
      </c>
      <c r="G18" s="85" t="s">
        <v>391</v>
      </c>
      <c r="H18" s="85" t="s">
        <v>168</v>
      </c>
      <c r="I18" s="107">
        <v>42919</v>
      </c>
      <c r="J18" s="97">
        <v>3.2699999999999996</v>
      </c>
      <c r="K18" s="98" t="s">
        <v>172</v>
      </c>
      <c r="L18" s="99">
        <v>0.06</v>
      </c>
      <c r="M18" s="96">
        <v>4.1000000000000003E-3</v>
      </c>
      <c r="N18" s="95">
        <v>4261965</v>
      </c>
      <c r="O18" s="97">
        <v>126.02</v>
      </c>
      <c r="P18" s="95">
        <v>5370.9282899999998</v>
      </c>
      <c r="Q18" s="96">
        <v>1.1516493672361098E-3</v>
      </c>
      <c r="R18" s="96">
        <v>0.28524652107548265</v>
      </c>
      <c r="S18" s="96">
        <f>P18/'סכום נכסי הקרן'!$C$42</f>
        <v>1.6580243911202353E-3</v>
      </c>
    </row>
    <row r="19" spans="2:19">
      <c r="B19" s="110" t="s">
        <v>1440</v>
      </c>
      <c r="C19" s="85" t="s">
        <v>1441</v>
      </c>
      <c r="D19" s="98" t="s">
        <v>1429</v>
      </c>
      <c r="E19" s="85" t="s">
        <v>1442</v>
      </c>
      <c r="F19" s="98" t="s">
        <v>634</v>
      </c>
      <c r="G19" s="85" t="s">
        <v>391</v>
      </c>
      <c r="H19" s="85" t="s">
        <v>347</v>
      </c>
      <c r="I19" s="107">
        <v>42835</v>
      </c>
      <c r="J19" s="97">
        <v>4.6100000000000003</v>
      </c>
      <c r="K19" s="98" t="s">
        <v>172</v>
      </c>
      <c r="L19" s="99">
        <v>5.5999999999999994E-2</v>
      </c>
      <c r="M19" s="96">
        <v>5.0000000000000001E-3</v>
      </c>
      <c r="N19" s="95">
        <v>271992.61</v>
      </c>
      <c r="O19" s="97">
        <v>151.37</v>
      </c>
      <c r="P19" s="95">
        <v>411.71519000000001</v>
      </c>
      <c r="Q19" s="96">
        <v>3.073522345877868E-4</v>
      </c>
      <c r="R19" s="96">
        <v>2.1865926946016131E-2</v>
      </c>
      <c r="S19" s="96">
        <f>P19/'סכום נכסי הקרן'!$C$42</f>
        <v>1.2709792243655184E-4</v>
      </c>
    </row>
    <row r="20" spans="2:19">
      <c r="B20" s="111"/>
      <c r="C20" s="85"/>
      <c r="D20" s="85"/>
      <c r="E20" s="85"/>
      <c r="F20" s="85"/>
      <c r="G20" s="85"/>
      <c r="H20" s="85"/>
      <c r="I20" s="85"/>
      <c r="J20" s="97"/>
      <c r="K20" s="85"/>
      <c r="L20" s="85"/>
      <c r="M20" s="96"/>
      <c r="N20" s="95"/>
      <c r="O20" s="97"/>
      <c r="P20" s="85"/>
      <c r="Q20" s="85"/>
      <c r="R20" s="96"/>
      <c r="S20" s="85"/>
    </row>
    <row r="21" spans="2:19">
      <c r="B21" s="109" t="s">
        <v>63</v>
      </c>
      <c r="C21" s="83"/>
      <c r="D21" s="83"/>
      <c r="E21" s="83"/>
      <c r="F21" s="83"/>
      <c r="G21" s="83"/>
      <c r="H21" s="83"/>
      <c r="I21" s="83"/>
      <c r="J21" s="94">
        <v>5.8128457130447098</v>
      </c>
      <c r="K21" s="83"/>
      <c r="L21" s="83"/>
      <c r="M21" s="93">
        <v>2.2297052422435265E-2</v>
      </c>
      <c r="N21" s="92"/>
      <c r="O21" s="94"/>
      <c r="P21" s="92">
        <v>5099.178789999999</v>
      </c>
      <c r="Q21" s="83"/>
      <c r="R21" s="93">
        <v>0.27081408122642964</v>
      </c>
      <c r="S21" s="93">
        <f>P21/'סכום נכסי הקרן'!$C$42</f>
        <v>1.574134367841833E-3</v>
      </c>
    </row>
    <row r="22" spans="2:19">
      <c r="B22" s="110" t="s">
        <v>1443</v>
      </c>
      <c r="C22" s="85" t="s">
        <v>1444</v>
      </c>
      <c r="D22" s="98" t="s">
        <v>1429</v>
      </c>
      <c r="E22" s="85" t="s">
        <v>1435</v>
      </c>
      <c r="F22" s="98" t="s">
        <v>634</v>
      </c>
      <c r="G22" s="85" t="s">
        <v>346</v>
      </c>
      <c r="H22" s="85" t="s">
        <v>168</v>
      </c>
      <c r="I22" s="107">
        <v>42796</v>
      </c>
      <c r="J22" s="97">
        <v>7.97</v>
      </c>
      <c r="K22" s="98" t="s">
        <v>172</v>
      </c>
      <c r="L22" s="99">
        <v>3.7400000000000003E-2</v>
      </c>
      <c r="M22" s="96">
        <v>2.8999999999999998E-2</v>
      </c>
      <c r="N22" s="95">
        <v>1078000</v>
      </c>
      <c r="O22" s="97">
        <v>107.06</v>
      </c>
      <c r="P22" s="95">
        <v>1154.1068300000002</v>
      </c>
      <c r="Q22" s="96">
        <v>2.0929681705749645E-3</v>
      </c>
      <c r="R22" s="96">
        <v>6.1293865870429169E-2</v>
      </c>
      <c r="S22" s="96">
        <f>P22/'סכום נכסי הקרן'!$C$42</f>
        <v>3.5627682418721239E-4</v>
      </c>
    </row>
    <row r="23" spans="2:19">
      <c r="B23" s="110" t="s">
        <v>1445</v>
      </c>
      <c r="C23" s="85" t="s">
        <v>1446</v>
      </c>
      <c r="D23" s="98" t="s">
        <v>1429</v>
      </c>
      <c r="E23" s="85" t="s">
        <v>1435</v>
      </c>
      <c r="F23" s="98" t="s">
        <v>634</v>
      </c>
      <c r="G23" s="85" t="s">
        <v>346</v>
      </c>
      <c r="H23" s="85" t="s">
        <v>168</v>
      </c>
      <c r="I23" s="107">
        <v>42796</v>
      </c>
      <c r="J23" s="97">
        <v>4.6800000000000006</v>
      </c>
      <c r="K23" s="98" t="s">
        <v>172</v>
      </c>
      <c r="L23" s="99">
        <v>2.5000000000000001E-2</v>
      </c>
      <c r="M23" s="96">
        <v>1.7200000000000003E-2</v>
      </c>
      <c r="N23" s="95">
        <v>2097474</v>
      </c>
      <c r="O23" s="97">
        <v>103.82</v>
      </c>
      <c r="P23" s="95">
        <v>2177.59753</v>
      </c>
      <c r="Q23" s="96">
        <v>2.8918868985903685E-3</v>
      </c>
      <c r="R23" s="96">
        <v>0.11565079371690214</v>
      </c>
      <c r="S23" s="96">
        <f>P23/'סכום נכסי הקרן'!$C$42</f>
        <v>6.7223199116351977E-4</v>
      </c>
    </row>
    <row r="24" spans="2:19">
      <c r="B24" s="110" t="s">
        <v>1447</v>
      </c>
      <c r="C24" s="85" t="s">
        <v>1448</v>
      </c>
      <c r="D24" s="98" t="s">
        <v>1429</v>
      </c>
      <c r="E24" s="85" t="s">
        <v>1449</v>
      </c>
      <c r="F24" s="98" t="s">
        <v>381</v>
      </c>
      <c r="G24" s="85" t="s">
        <v>391</v>
      </c>
      <c r="H24" s="85" t="s">
        <v>168</v>
      </c>
      <c r="I24" s="107">
        <v>42598</v>
      </c>
      <c r="J24" s="97">
        <v>5.8000000000000007</v>
      </c>
      <c r="K24" s="98" t="s">
        <v>172</v>
      </c>
      <c r="L24" s="99">
        <v>3.1E-2</v>
      </c>
      <c r="M24" s="96">
        <v>2.4199999999999999E-2</v>
      </c>
      <c r="N24" s="95">
        <v>1697699</v>
      </c>
      <c r="O24" s="97">
        <v>104.11</v>
      </c>
      <c r="P24" s="95">
        <v>1767.47443</v>
      </c>
      <c r="Q24" s="96">
        <v>4.4676289473684211E-3</v>
      </c>
      <c r="R24" s="96">
        <v>9.386942163909838E-2</v>
      </c>
      <c r="S24" s="96">
        <f>P24/'סכום נכסי הקרן'!$C$42</f>
        <v>5.4562555249110115E-4</v>
      </c>
    </row>
    <row r="25" spans="2:19">
      <c r="B25" s="111"/>
      <c r="C25" s="85"/>
      <c r="D25" s="85"/>
      <c r="E25" s="85"/>
      <c r="F25" s="85"/>
      <c r="G25" s="85"/>
      <c r="H25" s="85"/>
      <c r="I25" s="85"/>
      <c r="J25" s="97"/>
      <c r="K25" s="85"/>
      <c r="L25" s="85"/>
      <c r="M25" s="96"/>
      <c r="N25" s="95"/>
      <c r="O25" s="97"/>
      <c r="P25" s="85"/>
      <c r="Q25" s="85"/>
      <c r="R25" s="96"/>
      <c r="S25" s="85"/>
    </row>
    <row r="26" spans="2:19">
      <c r="B26" s="109" t="s">
        <v>50</v>
      </c>
      <c r="C26" s="83"/>
      <c r="D26" s="83"/>
      <c r="E26" s="83"/>
      <c r="F26" s="83"/>
      <c r="G26" s="83"/>
      <c r="H26" s="83"/>
      <c r="I26" s="83"/>
      <c r="J26" s="94">
        <v>3.5398487723749938</v>
      </c>
      <c r="K26" s="83"/>
      <c r="L26" s="83"/>
      <c r="M26" s="93">
        <v>4.4793359569956372E-2</v>
      </c>
      <c r="N26" s="92"/>
      <c r="O26" s="94"/>
      <c r="P26" s="92">
        <v>996.97789999999998</v>
      </c>
      <c r="Q26" s="83"/>
      <c r="R26" s="93">
        <v>5.2948850218988944E-2</v>
      </c>
      <c r="S26" s="93">
        <f>P26/'סכום נכסי הקרן'!$C$42</f>
        <v>3.0777057267465972E-4</v>
      </c>
    </row>
    <row r="27" spans="2:19">
      <c r="B27" s="110" t="s">
        <v>1450</v>
      </c>
      <c r="C27" s="85" t="s">
        <v>1451</v>
      </c>
      <c r="D27" s="98" t="s">
        <v>1429</v>
      </c>
      <c r="E27" s="85" t="s">
        <v>681</v>
      </c>
      <c r="F27" s="98" t="s">
        <v>682</v>
      </c>
      <c r="G27" s="85" t="s">
        <v>443</v>
      </c>
      <c r="H27" s="85" t="s">
        <v>347</v>
      </c>
      <c r="I27" s="107">
        <v>42954</v>
      </c>
      <c r="J27" s="97">
        <v>2.3700000000000006</v>
      </c>
      <c r="K27" s="98" t="s">
        <v>171</v>
      </c>
      <c r="L27" s="99">
        <v>3.7000000000000005E-2</v>
      </c>
      <c r="M27" s="96">
        <v>3.8399999999999997E-2</v>
      </c>
      <c r="N27" s="95">
        <v>90848</v>
      </c>
      <c r="O27" s="97">
        <v>99.89</v>
      </c>
      <c r="P27" s="95">
        <v>318.88873000000001</v>
      </c>
      <c r="Q27" s="96">
        <v>1.3518242961728468E-3</v>
      </c>
      <c r="R27" s="96">
        <v>1.6935973807737974E-2</v>
      </c>
      <c r="S27" s="96">
        <f>P27/'סכום נכסי הקרן'!$C$42</f>
        <v>9.8442068827799434E-5</v>
      </c>
    </row>
    <row r="28" spans="2:19">
      <c r="B28" s="110" t="s">
        <v>1452</v>
      </c>
      <c r="C28" s="85" t="s">
        <v>1453</v>
      </c>
      <c r="D28" s="98" t="s">
        <v>1429</v>
      </c>
      <c r="E28" s="85" t="s">
        <v>681</v>
      </c>
      <c r="F28" s="98" t="s">
        <v>682</v>
      </c>
      <c r="G28" s="85" t="s">
        <v>443</v>
      </c>
      <c r="H28" s="85" t="s">
        <v>347</v>
      </c>
      <c r="I28" s="107">
        <v>42625</v>
      </c>
      <c r="J28" s="97">
        <v>4.0900000000000007</v>
      </c>
      <c r="K28" s="98" t="s">
        <v>171</v>
      </c>
      <c r="L28" s="99">
        <v>4.4500000000000005E-2</v>
      </c>
      <c r="M28" s="96">
        <v>4.7800000000000009E-2</v>
      </c>
      <c r="N28" s="95">
        <v>194799</v>
      </c>
      <c r="O28" s="97">
        <v>99.06</v>
      </c>
      <c r="P28" s="95">
        <v>678.08917000000008</v>
      </c>
      <c r="Q28" s="96">
        <v>1.4205612907122796E-3</v>
      </c>
      <c r="R28" s="96">
        <v>3.6012876411250977E-2</v>
      </c>
      <c r="S28" s="96">
        <f>P28/'סכום נכסי הקרן'!$C$42</f>
        <v>2.0932850384686031E-4</v>
      </c>
    </row>
    <row r="29" spans="2:19">
      <c r="B29" s="112"/>
      <c r="C29" s="113"/>
      <c r="D29" s="113"/>
      <c r="E29" s="113"/>
      <c r="F29" s="113"/>
      <c r="G29" s="113"/>
      <c r="H29" s="113"/>
      <c r="I29" s="113"/>
      <c r="J29" s="114"/>
      <c r="K29" s="113"/>
      <c r="L29" s="113"/>
      <c r="M29" s="115"/>
      <c r="N29" s="116"/>
      <c r="O29" s="114"/>
      <c r="P29" s="113"/>
      <c r="Q29" s="113"/>
      <c r="R29" s="115"/>
      <c r="S29" s="113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0" t="s">
        <v>262</v>
      </c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0" t="s">
        <v>120</v>
      </c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0" t="s">
        <v>245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0" t="s">
        <v>253</v>
      </c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</row>
    <row r="112" spans="2:19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</row>
    <row r="113" spans="2:19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</row>
    <row r="114" spans="2:19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</row>
    <row r="115" spans="2:19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</row>
    <row r="116" spans="2:19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</row>
    <row r="117" spans="2:19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</row>
    <row r="118" spans="2:19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</row>
    <row r="119" spans="2:19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</row>
    <row r="120" spans="2:19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</row>
    <row r="121" spans="2:19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</row>
    <row r="122" spans="2:19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</row>
    <row r="123" spans="2:19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</row>
    <row r="124" spans="2:19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</row>
    <row r="125" spans="2:19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</row>
    <row r="126" spans="2:19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</row>
    <row r="127" spans="2:19"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</row>
    <row r="128" spans="2:19"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5" type="noConversion"/>
  <conditionalFormatting sqref="B12:B31 B36:B128">
    <cfRule type="cellIs" dxfId="57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workbookViewId="0">
      <pane ySplit="10" topLeftCell="A11" activePane="bottomLeft" state="frozen"/>
      <selection pane="bottomLeft" activeCell="C19" sqref="C19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3.140625" style="1" bestFit="1" customWidth="1"/>
    <col min="9" max="9" width="9" style="1" bestFit="1" customWidth="1"/>
    <col min="10" max="10" width="10.140625" style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187</v>
      </c>
      <c r="C1" s="79" t="s" vm="1">
        <v>263</v>
      </c>
    </row>
    <row r="2" spans="2:98">
      <c r="B2" s="57" t="s">
        <v>186</v>
      </c>
      <c r="C2" s="79" t="s">
        <v>264</v>
      </c>
    </row>
    <row r="3" spans="2:98">
      <c r="B3" s="57" t="s">
        <v>188</v>
      </c>
      <c r="C3" s="79" t="s">
        <v>265</v>
      </c>
    </row>
    <row r="4" spans="2:98">
      <c r="B4" s="57" t="s">
        <v>189</v>
      </c>
      <c r="C4" s="79">
        <v>8801</v>
      </c>
    </row>
    <row r="6" spans="2:98" ht="26.25" customHeight="1">
      <c r="B6" s="230" t="s">
        <v>218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2"/>
    </row>
    <row r="7" spans="2:98" ht="26.25" customHeight="1">
      <c r="B7" s="230" t="s">
        <v>97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2"/>
    </row>
    <row r="8" spans="2:98" s="3" customFormat="1" ht="63">
      <c r="B8" s="22" t="s">
        <v>124</v>
      </c>
      <c r="C8" s="30" t="s">
        <v>48</v>
      </c>
      <c r="D8" s="30" t="s">
        <v>126</v>
      </c>
      <c r="E8" s="30" t="s">
        <v>125</v>
      </c>
      <c r="F8" s="30" t="s">
        <v>67</v>
      </c>
      <c r="G8" s="30" t="s">
        <v>109</v>
      </c>
      <c r="H8" s="30" t="s">
        <v>247</v>
      </c>
      <c r="I8" s="30" t="s">
        <v>246</v>
      </c>
      <c r="J8" s="30" t="s">
        <v>118</v>
      </c>
      <c r="K8" s="30" t="s">
        <v>61</v>
      </c>
      <c r="L8" s="30" t="s">
        <v>190</v>
      </c>
      <c r="M8" s="31" t="s">
        <v>192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254</v>
      </c>
      <c r="I9" s="32"/>
      <c r="J9" s="32" t="s">
        <v>250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24" t="s">
        <v>32</v>
      </c>
      <c r="C11" s="125"/>
      <c r="D11" s="125"/>
      <c r="E11" s="125"/>
      <c r="F11" s="125"/>
      <c r="G11" s="125"/>
      <c r="H11" s="126"/>
      <c r="I11" s="126"/>
      <c r="J11" s="126">
        <v>19031.946680000001</v>
      </c>
      <c r="K11" s="125"/>
      <c r="L11" s="127">
        <v>1</v>
      </c>
      <c r="M11" s="127">
        <f>J11/'סכום נכסי הקרן'!$C$42</f>
        <v>5.8752286573425438E-3</v>
      </c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101"/>
      <c r="BW11" s="101"/>
      <c r="BX11" s="101"/>
      <c r="BY11" s="101"/>
      <c r="CT11" s="101"/>
    </row>
    <row r="12" spans="2:98" s="101" customFormat="1">
      <c r="B12" s="128" t="s">
        <v>240</v>
      </c>
      <c r="C12" s="125"/>
      <c r="D12" s="125"/>
      <c r="E12" s="125"/>
      <c r="F12" s="125"/>
      <c r="G12" s="125"/>
      <c r="H12" s="126"/>
      <c r="I12" s="126"/>
      <c r="J12" s="126">
        <v>19031.945680000001</v>
      </c>
      <c r="K12" s="125"/>
      <c r="L12" s="127">
        <v>0.99999994745676746</v>
      </c>
      <c r="M12" s="127">
        <f>J12/'סכום נכסי הקרן'!$C$42</f>
        <v>5.8752283486390383E-3</v>
      </c>
    </row>
    <row r="13" spans="2:98">
      <c r="B13" s="103" t="s">
        <v>65</v>
      </c>
      <c r="C13" s="83"/>
      <c r="D13" s="83"/>
      <c r="E13" s="83"/>
      <c r="F13" s="83"/>
      <c r="G13" s="83"/>
      <c r="H13" s="92"/>
      <c r="I13" s="92"/>
      <c r="J13" s="92">
        <v>19031.945680000001</v>
      </c>
      <c r="K13" s="83"/>
      <c r="L13" s="93">
        <v>0.99999994745676746</v>
      </c>
      <c r="M13" s="93">
        <f>J13/'סכום נכסי הקרן'!$C$42</f>
        <v>5.8752283486390383E-3</v>
      </c>
    </row>
    <row r="14" spans="2:98">
      <c r="B14" s="88" t="s">
        <v>1454</v>
      </c>
      <c r="C14" s="85" t="s">
        <v>1455</v>
      </c>
      <c r="D14" s="98" t="s">
        <v>30</v>
      </c>
      <c r="E14" s="85"/>
      <c r="F14" s="98" t="s">
        <v>381</v>
      </c>
      <c r="G14" s="98" t="s">
        <v>171</v>
      </c>
      <c r="H14" s="95">
        <v>160982.20000000001</v>
      </c>
      <c r="I14" s="95">
        <v>105.38249999999999</v>
      </c>
      <c r="J14" s="95">
        <v>596.13980000000004</v>
      </c>
      <c r="K14" s="96">
        <v>3.7274167224193959E-3</v>
      </c>
      <c r="L14" s="96">
        <v>3.1323112134738283E-2</v>
      </c>
      <c r="M14" s="96">
        <f>J14/'סכום נכסי הקרן'!$C$42</f>
        <v>1.8403044605116834E-4</v>
      </c>
    </row>
    <row r="15" spans="2:98">
      <c r="B15" s="88" t="s">
        <v>1456</v>
      </c>
      <c r="C15" s="85">
        <v>5771</v>
      </c>
      <c r="D15" s="98" t="s">
        <v>30</v>
      </c>
      <c r="E15" s="85"/>
      <c r="F15" s="98" t="s">
        <v>630</v>
      </c>
      <c r="G15" s="98" t="s">
        <v>173</v>
      </c>
      <c r="H15" s="95">
        <v>498722.16</v>
      </c>
      <c r="I15" s="95">
        <v>107.49209999999999</v>
      </c>
      <c r="J15" s="95">
        <v>2320.6130600000001</v>
      </c>
      <c r="K15" s="96">
        <v>4.798652234848262E-3</v>
      </c>
      <c r="L15" s="96">
        <v>0.1219325116352207</v>
      </c>
      <c r="M15" s="96">
        <f>J15/'סכום נכסי הקרן'!$C$42</f>
        <v>7.163813866210018E-4</v>
      </c>
    </row>
    <row r="16" spans="2:98">
      <c r="B16" s="88" t="s">
        <v>1457</v>
      </c>
      <c r="C16" s="85" t="s">
        <v>1458</v>
      </c>
      <c r="D16" s="98" t="s">
        <v>30</v>
      </c>
      <c r="E16" s="85"/>
      <c r="F16" s="98" t="s">
        <v>630</v>
      </c>
      <c r="G16" s="98" t="s">
        <v>171</v>
      </c>
      <c r="H16" s="95">
        <v>11624.36</v>
      </c>
      <c r="I16" s="95">
        <v>9497</v>
      </c>
      <c r="J16" s="95">
        <v>3879.3342799999996</v>
      </c>
      <c r="K16" s="96">
        <v>1.4E-2</v>
      </c>
      <c r="L16" s="96">
        <v>0.20383276315484083</v>
      </c>
      <c r="M16" s="96">
        <f>J16/'סכום נכסי הקרן'!$C$42</f>
        <v>1.1975640913926362E-3</v>
      </c>
    </row>
    <row r="17" spans="2:13">
      <c r="B17" s="88" t="s">
        <v>1459</v>
      </c>
      <c r="C17" s="85" t="s">
        <v>1460</v>
      </c>
      <c r="D17" s="98" t="s">
        <v>30</v>
      </c>
      <c r="E17" s="85"/>
      <c r="F17" s="98" t="s">
        <v>630</v>
      </c>
      <c r="G17" s="98" t="s">
        <v>173</v>
      </c>
      <c r="H17" s="95">
        <v>1814178.61</v>
      </c>
      <c r="I17" s="95">
        <v>98.412099999999995</v>
      </c>
      <c r="J17" s="95">
        <v>7728.5151599999999</v>
      </c>
      <c r="K17" s="96">
        <v>3.2863730585984414E-2</v>
      </c>
      <c r="L17" s="96">
        <v>0.40608116920176235</v>
      </c>
      <c r="M17" s="96">
        <f>J17/'סכום נכסי הקרן'!$C$42</f>
        <v>2.3858197225013608E-3</v>
      </c>
    </row>
    <row r="18" spans="2:13">
      <c r="B18" s="88" t="s">
        <v>1461</v>
      </c>
      <c r="C18" s="85">
        <v>5691</v>
      </c>
      <c r="D18" s="98" t="s">
        <v>30</v>
      </c>
      <c r="E18" s="85"/>
      <c r="F18" s="98" t="s">
        <v>630</v>
      </c>
      <c r="G18" s="98" t="s">
        <v>171</v>
      </c>
      <c r="H18" s="95">
        <v>237656</v>
      </c>
      <c r="I18" s="95">
        <v>106.5224</v>
      </c>
      <c r="J18" s="95">
        <v>889.59324000000004</v>
      </c>
      <c r="K18" s="96">
        <v>2.7053741159322846E-3</v>
      </c>
      <c r="L18" s="96">
        <v>4.6742104470839131E-2</v>
      </c>
      <c r="M18" s="96">
        <f>J18/'סכום נכסי הקרן'!$C$42</f>
        <v>2.7462055169157312E-4</v>
      </c>
    </row>
    <row r="19" spans="2:13">
      <c r="B19" s="88" t="s">
        <v>1462</v>
      </c>
      <c r="C19" s="85">
        <v>5356</v>
      </c>
      <c r="D19" s="98" t="s">
        <v>30</v>
      </c>
      <c r="E19" s="85"/>
      <c r="F19" s="98" t="s">
        <v>630</v>
      </c>
      <c r="G19" s="98" t="s">
        <v>171</v>
      </c>
      <c r="H19" s="95">
        <v>69811</v>
      </c>
      <c r="I19" s="95">
        <v>278.10739999999998</v>
      </c>
      <c r="J19" s="95">
        <v>682.24155000000007</v>
      </c>
      <c r="K19" s="96">
        <v>2.945866245208944E-3</v>
      </c>
      <c r="L19" s="96">
        <v>3.5847176406654371E-2</v>
      </c>
      <c r="M19" s="96">
        <f>J19/'סכום נכסי הקרן'!$C$42</f>
        <v>2.1061035810918929E-4</v>
      </c>
    </row>
    <row r="20" spans="2:13">
      <c r="B20" s="88" t="s">
        <v>1463</v>
      </c>
      <c r="C20" s="85" t="s">
        <v>1464</v>
      </c>
      <c r="D20" s="98" t="s">
        <v>30</v>
      </c>
      <c r="E20" s="85"/>
      <c r="F20" s="98" t="s">
        <v>630</v>
      </c>
      <c r="G20" s="98" t="s">
        <v>171</v>
      </c>
      <c r="H20" s="95">
        <v>919459.83999999997</v>
      </c>
      <c r="I20" s="95">
        <v>90.855000000000004</v>
      </c>
      <c r="J20" s="95">
        <v>2935.5085899999999</v>
      </c>
      <c r="K20" s="96">
        <v>2.4846878040548255E-2</v>
      </c>
      <c r="L20" s="96">
        <v>0.15424111045271169</v>
      </c>
      <c r="M20" s="96">
        <f>J20/'סכום נכסי הקרן'!$C$42</f>
        <v>9.0620179227210841E-4</v>
      </c>
    </row>
    <row r="21" spans="2:13">
      <c r="B21" s="84"/>
      <c r="C21" s="85"/>
      <c r="D21" s="85"/>
      <c r="E21" s="85"/>
      <c r="F21" s="85"/>
      <c r="G21" s="85"/>
      <c r="H21" s="95"/>
      <c r="I21" s="95"/>
      <c r="J21" s="85"/>
      <c r="K21" s="85"/>
      <c r="L21" s="96"/>
      <c r="M21" s="85"/>
    </row>
    <row r="22" spans="2:1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</row>
    <row r="23" spans="2:1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</row>
    <row r="24" spans="2:13">
      <c r="B24" s="100" t="s">
        <v>262</v>
      </c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</row>
    <row r="25" spans="2:13">
      <c r="B25" s="100" t="s">
        <v>120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</row>
    <row r="26" spans="2:13">
      <c r="B26" s="100" t="s">
        <v>245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</row>
    <row r="27" spans="2:13">
      <c r="B27" s="100" t="s">
        <v>253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</row>
    <row r="28" spans="2:1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</row>
    <row r="29" spans="2:1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</row>
    <row r="30" spans="2:1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</row>
    <row r="31" spans="2:1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</row>
    <row r="32" spans="2:1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</row>
    <row r="33" spans="2:1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</row>
    <row r="34" spans="2:1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</row>
    <row r="35" spans="2:1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</row>
    <row r="36" spans="2:1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</row>
    <row r="37" spans="2:1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</row>
    <row r="38" spans="2:1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</row>
    <row r="39" spans="2:1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</row>
    <row r="40" spans="2:1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</row>
    <row r="41" spans="2:1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</row>
    <row r="42" spans="2:1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2:1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</row>
    <row r="44" spans="2:1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</row>
    <row r="45" spans="2:1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</row>
    <row r="46" spans="2:1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</row>
    <row r="47" spans="2:1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</row>
    <row r="48" spans="2:1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</row>
    <row r="49" spans="2:13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2:13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</row>
    <row r="51" spans="2:13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</row>
    <row r="52" spans="2:13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</row>
    <row r="53" spans="2:13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</row>
    <row r="54" spans="2:13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</row>
    <row r="55" spans="2:13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</row>
    <row r="56" spans="2:13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</row>
    <row r="57" spans="2:13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</row>
    <row r="58" spans="2:13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</row>
    <row r="59" spans="2:13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</row>
    <row r="60" spans="2:13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</row>
    <row r="61" spans="2:13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</row>
    <row r="62" spans="2:13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</row>
    <row r="63" spans="2:13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</row>
    <row r="64" spans="2:13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</row>
    <row r="65" spans="2:13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</row>
    <row r="66" spans="2:13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</row>
    <row r="67" spans="2:13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</row>
    <row r="68" spans="2:13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</row>
    <row r="69" spans="2:13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</row>
    <row r="70" spans="2:13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</row>
    <row r="71" spans="2:13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</row>
    <row r="72" spans="2:13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</row>
    <row r="73" spans="2:13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</row>
    <row r="74" spans="2:13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</row>
    <row r="75" spans="2:13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</row>
    <row r="76" spans="2:13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</row>
    <row r="77" spans="2:13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</row>
    <row r="78" spans="2:13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</row>
    <row r="79" spans="2:13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</row>
    <row r="80" spans="2:13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</row>
    <row r="81" spans="2:13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</row>
    <row r="82" spans="2:13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</row>
    <row r="83" spans="2:13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</row>
    <row r="84" spans="2:13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</row>
    <row r="85" spans="2:13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</row>
    <row r="86" spans="2:13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</row>
    <row r="87" spans="2:13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</row>
    <row r="88" spans="2:13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</row>
    <row r="89" spans="2:13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</row>
    <row r="90" spans="2:13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</row>
    <row r="91" spans="2:13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</row>
    <row r="92" spans="2:13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</row>
    <row r="93" spans="2:13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</row>
    <row r="94" spans="2:13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</row>
    <row r="95" spans="2:13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</row>
    <row r="96" spans="2:13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</row>
    <row r="97" spans="2:13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</row>
    <row r="98" spans="2:13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</row>
    <row r="99" spans="2:13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</row>
    <row r="100" spans="2:13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</row>
    <row r="101" spans="2:13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</row>
    <row r="102" spans="2:13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</row>
    <row r="103" spans="2:13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</row>
    <row r="104" spans="2:13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</row>
    <row r="105" spans="2:13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</row>
    <row r="106" spans="2:13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</row>
    <row r="107" spans="2:13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</row>
    <row r="108" spans="2:13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</row>
    <row r="109" spans="2:13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</row>
    <row r="110" spans="2:13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</row>
    <row r="111" spans="2:13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</row>
    <row r="112" spans="2:13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</row>
    <row r="113" spans="2:13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</row>
    <row r="114" spans="2:13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</row>
    <row r="115" spans="2:13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</row>
    <row r="116" spans="2:13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</row>
    <row r="117" spans="2:13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</row>
    <row r="118" spans="2:13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</row>
    <row r="119" spans="2:13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</row>
    <row r="120" spans="2:13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44"/>
      <c r="C401" s="1"/>
      <c r="D401" s="1"/>
      <c r="E401" s="1"/>
    </row>
    <row r="402" spans="2:5">
      <c r="B402" s="3"/>
      <c r="C402" s="1"/>
      <c r="D402" s="1"/>
      <c r="E402" s="1"/>
    </row>
  </sheetData>
  <sheetProtection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D22:XFD1048576 D18:AF21 AH18:XFD21 C5:C1048576 A1:B1048576 D1:XFD17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S637"/>
  <sheetViews>
    <sheetView rightToLeft="1" workbookViewId="0">
      <pane ySplit="10" topLeftCell="A11" activePane="bottomLeft" state="frozen"/>
      <selection pane="bottomLeft" activeCell="C18" sqref="C18"/>
    </sheetView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41.7109375" style="2" bestFit="1" customWidth="1"/>
    <col min="4" max="4" width="12.28515625" style="1" bestFit="1" customWidth="1"/>
    <col min="5" max="6" width="11.28515625" style="1" bestFit="1" customWidth="1"/>
    <col min="7" max="7" width="7.28515625" style="1" bestFit="1" customWidth="1"/>
    <col min="8" max="8" width="10.140625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10" style="3" customWidth="1"/>
    <col min="13" max="13" width="9.5703125" style="1" customWidth="1"/>
    <col min="14" max="14" width="6.140625" style="1" customWidth="1"/>
    <col min="15" max="16" width="5.7109375" style="1" customWidth="1"/>
    <col min="17" max="17" width="6.85546875" style="1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5">
      <c r="B1" s="57" t="s">
        <v>187</v>
      </c>
      <c r="C1" s="79" t="s" vm="1">
        <v>263</v>
      </c>
    </row>
    <row r="2" spans="2:45">
      <c r="B2" s="57" t="s">
        <v>186</v>
      </c>
      <c r="C2" s="79" t="s">
        <v>264</v>
      </c>
    </row>
    <row r="3" spans="2:45">
      <c r="B3" s="57" t="s">
        <v>188</v>
      </c>
      <c r="C3" s="79" t="s">
        <v>265</v>
      </c>
    </row>
    <row r="4" spans="2:45">
      <c r="B4" s="57" t="s">
        <v>189</v>
      </c>
      <c r="C4" s="79">
        <v>8801</v>
      </c>
    </row>
    <row r="6" spans="2:45" ht="26.25" customHeight="1">
      <c r="B6" s="230" t="s">
        <v>218</v>
      </c>
      <c r="C6" s="231"/>
      <c r="D6" s="231"/>
      <c r="E6" s="231"/>
      <c r="F6" s="231"/>
      <c r="G6" s="231"/>
      <c r="H6" s="231"/>
      <c r="I6" s="231"/>
      <c r="J6" s="231"/>
      <c r="K6" s="232"/>
    </row>
    <row r="7" spans="2:45" ht="26.25" customHeight="1">
      <c r="B7" s="230" t="s">
        <v>104</v>
      </c>
      <c r="C7" s="231"/>
      <c r="D7" s="231"/>
      <c r="E7" s="231"/>
      <c r="F7" s="231"/>
      <c r="G7" s="231"/>
      <c r="H7" s="231"/>
      <c r="I7" s="231"/>
      <c r="J7" s="231"/>
      <c r="K7" s="232"/>
    </row>
    <row r="8" spans="2:45" s="3" customFormat="1" ht="78.75">
      <c r="B8" s="22" t="s">
        <v>124</v>
      </c>
      <c r="C8" s="30" t="s">
        <v>48</v>
      </c>
      <c r="D8" s="30" t="s">
        <v>109</v>
      </c>
      <c r="E8" s="30" t="s">
        <v>110</v>
      </c>
      <c r="F8" s="30" t="s">
        <v>247</v>
      </c>
      <c r="G8" s="30" t="s">
        <v>246</v>
      </c>
      <c r="H8" s="30" t="s">
        <v>118</v>
      </c>
      <c r="I8" s="30" t="s">
        <v>61</v>
      </c>
      <c r="J8" s="30" t="s">
        <v>190</v>
      </c>
      <c r="K8" s="31" t="s">
        <v>192</v>
      </c>
      <c r="AS8" s="1"/>
    </row>
    <row r="9" spans="2:45" s="3" customFormat="1" ht="21" customHeight="1">
      <c r="B9" s="15"/>
      <c r="C9" s="16"/>
      <c r="D9" s="16"/>
      <c r="E9" s="32" t="s">
        <v>22</v>
      </c>
      <c r="F9" s="32" t="s">
        <v>254</v>
      </c>
      <c r="G9" s="32"/>
      <c r="H9" s="32" t="s">
        <v>250</v>
      </c>
      <c r="I9" s="32" t="s">
        <v>20</v>
      </c>
      <c r="J9" s="32" t="s">
        <v>20</v>
      </c>
      <c r="K9" s="33" t="s">
        <v>20</v>
      </c>
      <c r="AS9" s="1"/>
    </row>
    <row r="10" spans="2:4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AS10" s="1"/>
    </row>
    <row r="11" spans="2:45" s="4" customFormat="1" ht="18" customHeight="1">
      <c r="B11" s="80" t="s">
        <v>1465</v>
      </c>
      <c r="C11" s="81"/>
      <c r="D11" s="81"/>
      <c r="E11" s="81"/>
      <c r="F11" s="89"/>
      <c r="G11" s="91"/>
      <c r="H11" s="89">
        <v>10068.53176</v>
      </c>
      <c r="I11" s="81"/>
      <c r="J11" s="90">
        <v>1</v>
      </c>
      <c r="K11" s="90">
        <f>H11/'סכום נכסי הקרן'!$C$42</f>
        <v>3.108191049940224E-3</v>
      </c>
      <c r="AS11" s="1"/>
    </row>
    <row r="12" spans="2:45" ht="21" customHeight="1">
      <c r="B12" s="82" t="s">
        <v>1466</v>
      </c>
      <c r="C12" s="83"/>
      <c r="D12" s="83"/>
      <c r="E12" s="83"/>
      <c r="F12" s="92"/>
      <c r="G12" s="94"/>
      <c r="H12" s="92">
        <v>111.39600999999999</v>
      </c>
      <c r="I12" s="83"/>
      <c r="J12" s="93">
        <v>1.1063778975456099E-2</v>
      </c>
      <c r="K12" s="93">
        <f>H12/'סכום נכסי הקרן'!$C$42</f>
        <v>3.4388338790029468E-5</v>
      </c>
      <c r="L12" s="1"/>
    </row>
    <row r="13" spans="2:45">
      <c r="B13" s="103" t="s">
        <v>239</v>
      </c>
      <c r="C13" s="83"/>
      <c r="D13" s="83"/>
      <c r="E13" s="83"/>
      <c r="F13" s="92"/>
      <c r="G13" s="94"/>
      <c r="H13" s="92">
        <v>111.39600999999999</v>
      </c>
      <c r="I13" s="83"/>
      <c r="J13" s="93">
        <v>1.1063778975456099E-2</v>
      </c>
      <c r="K13" s="93">
        <f>H13/'סכום נכסי הקרן'!$C$42</f>
        <v>3.4388338790029468E-5</v>
      </c>
      <c r="L13" s="1"/>
    </row>
    <row r="14" spans="2:45">
      <c r="B14" s="88" t="s">
        <v>1467</v>
      </c>
      <c r="C14" s="85">
        <v>5310</v>
      </c>
      <c r="D14" s="98" t="s">
        <v>171</v>
      </c>
      <c r="E14" s="107">
        <v>43116</v>
      </c>
      <c r="F14" s="95">
        <v>26870.82</v>
      </c>
      <c r="G14" s="97">
        <v>117.9742</v>
      </c>
      <c r="H14" s="95">
        <v>111.39600999999999</v>
      </c>
      <c r="I14" s="96">
        <v>3.4494335223902058E-2</v>
      </c>
      <c r="J14" s="96">
        <v>1.1063778975456099E-2</v>
      </c>
      <c r="K14" s="96">
        <f>H14/'סכום נכסי הקרן'!$C$42</f>
        <v>3.4388338790029468E-5</v>
      </c>
      <c r="L14" s="1"/>
    </row>
    <row r="15" spans="2:45">
      <c r="B15" s="84"/>
      <c r="C15" s="85"/>
      <c r="D15" s="85"/>
      <c r="E15" s="85"/>
      <c r="F15" s="95"/>
      <c r="G15" s="97"/>
      <c r="H15" s="85"/>
      <c r="I15" s="85"/>
      <c r="J15" s="96"/>
      <c r="K15" s="85"/>
      <c r="L15" s="1"/>
    </row>
    <row r="16" spans="2:45">
      <c r="B16" s="82" t="s">
        <v>1468</v>
      </c>
      <c r="C16" s="83"/>
      <c r="D16" s="83"/>
      <c r="E16" s="83"/>
      <c r="F16" s="92"/>
      <c r="G16" s="94"/>
      <c r="H16" s="92">
        <v>9957.1357499999995</v>
      </c>
      <c r="I16" s="83"/>
      <c r="J16" s="93">
        <v>0.98893622102454382</v>
      </c>
      <c r="K16" s="93">
        <f>H16/'סכום נכסי הקרן'!$C$42</f>
        <v>3.0738027111501943E-3</v>
      </c>
      <c r="L16" s="1"/>
    </row>
    <row r="17" spans="2:12">
      <c r="B17" s="103" t="s">
        <v>236</v>
      </c>
      <c r="C17" s="83"/>
      <c r="D17" s="83"/>
      <c r="E17" s="83"/>
      <c r="F17" s="92"/>
      <c r="G17" s="94"/>
      <c r="H17" s="92">
        <v>138.18274</v>
      </c>
      <c r="I17" s="83"/>
      <c r="J17" s="93">
        <v>1.3724219508247348E-2</v>
      </c>
      <c r="K17" s="93">
        <f>H17/'סכום נכסי הקרן'!$C$42</f>
        <v>4.2657496242949424E-5</v>
      </c>
      <c r="L17" s="1"/>
    </row>
    <row r="18" spans="2:12">
      <c r="B18" s="88" t="s">
        <v>1469</v>
      </c>
      <c r="C18" s="85">
        <v>5295</v>
      </c>
      <c r="D18" s="98" t="s">
        <v>171</v>
      </c>
      <c r="E18" s="107">
        <v>43003</v>
      </c>
      <c r="F18" s="95">
        <v>19556.63</v>
      </c>
      <c r="G18" s="97">
        <v>91.47</v>
      </c>
      <c r="H18" s="95">
        <v>62.860019999999999</v>
      </c>
      <c r="I18" s="96">
        <v>9.4337795080519909E-3</v>
      </c>
      <c r="J18" s="96">
        <v>6.2432161409798244E-3</v>
      </c>
      <c r="K18" s="96">
        <f>H18/'סכום נכסי הקרן'!$C$42</f>
        <v>1.9405108532235833E-5</v>
      </c>
      <c r="L18" s="1"/>
    </row>
    <row r="19" spans="2:12">
      <c r="B19" s="88" t="s">
        <v>1470</v>
      </c>
      <c r="C19" s="85">
        <v>5301</v>
      </c>
      <c r="D19" s="98" t="s">
        <v>171</v>
      </c>
      <c r="E19" s="107">
        <v>42983</v>
      </c>
      <c r="F19" s="95">
        <v>10200.959999999999</v>
      </c>
      <c r="G19" s="97">
        <v>82.676599999999993</v>
      </c>
      <c r="H19" s="95">
        <v>29.636369999999999</v>
      </c>
      <c r="I19" s="96">
        <v>6.1043024968734448E-2</v>
      </c>
      <c r="J19" s="96">
        <v>2.9434649168748315E-3</v>
      </c>
      <c r="K19" s="96">
        <f>H19/'סכום נכסי הקרן'!$C$42</f>
        <v>9.148851310443395E-6</v>
      </c>
      <c r="L19" s="1"/>
    </row>
    <row r="20" spans="2:12">
      <c r="B20" s="88" t="s">
        <v>1471</v>
      </c>
      <c r="C20" s="85">
        <v>5288</v>
      </c>
      <c r="D20" s="98" t="s">
        <v>171</v>
      </c>
      <c r="E20" s="107">
        <v>42768</v>
      </c>
      <c r="F20" s="95">
        <v>14006.41</v>
      </c>
      <c r="G20" s="97">
        <v>92.823499999999996</v>
      </c>
      <c r="H20" s="95">
        <v>45.686349999999997</v>
      </c>
      <c r="I20" s="96">
        <v>2.5554605547066411E-2</v>
      </c>
      <c r="J20" s="96">
        <v>4.5375384503926917E-3</v>
      </c>
      <c r="K20" s="96">
        <f>H20/'סכום נכסי הקרן'!$C$42</f>
        <v>1.4103536400270196E-5</v>
      </c>
      <c r="L20" s="1"/>
    </row>
    <row r="21" spans="2:12">
      <c r="B21" s="84"/>
      <c r="C21" s="85"/>
      <c r="D21" s="85"/>
      <c r="E21" s="85"/>
      <c r="F21" s="95"/>
      <c r="G21" s="97"/>
      <c r="H21" s="85"/>
      <c r="I21" s="85"/>
      <c r="J21" s="96"/>
      <c r="K21" s="85"/>
      <c r="L21" s="1"/>
    </row>
    <row r="22" spans="2:12" ht="16.5" customHeight="1">
      <c r="B22" s="103" t="s">
        <v>238</v>
      </c>
      <c r="C22" s="83"/>
      <c r="D22" s="83"/>
      <c r="E22" s="83"/>
      <c r="F22" s="92"/>
      <c r="G22" s="94"/>
      <c r="H22" s="92">
        <v>112.52815</v>
      </c>
      <c r="I22" s="83"/>
      <c r="J22" s="93">
        <v>1.1176222381007813E-2</v>
      </c>
      <c r="K22" s="93">
        <f>H22/'סכום נכסי הקרן'!$C$42</f>
        <v>3.4737834376790109E-5</v>
      </c>
      <c r="L22" s="1"/>
    </row>
    <row r="23" spans="2:12" ht="16.5" customHeight="1">
      <c r="B23" s="88" t="s">
        <v>1472</v>
      </c>
      <c r="C23" s="85">
        <v>5299</v>
      </c>
      <c r="D23" s="98" t="s">
        <v>171</v>
      </c>
      <c r="E23" s="107">
        <v>43002</v>
      </c>
      <c r="F23" s="95">
        <v>33551.550000000003</v>
      </c>
      <c r="G23" s="97">
        <v>95.443600000000004</v>
      </c>
      <c r="H23" s="95">
        <v>112.52815</v>
      </c>
      <c r="I23" s="96">
        <v>2.2723119999999999E-2</v>
      </c>
      <c r="J23" s="96">
        <v>1.1176222381007813E-2</v>
      </c>
      <c r="K23" s="96">
        <f>H23/'סכום נכסי הקרן'!$C$42</f>
        <v>3.4737834376790109E-5</v>
      </c>
      <c r="L23" s="1"/>
    </row>
    <row r="24" spans="2:12" ht="16.5" customHeight="1">
      <c r="B24" s="84"/>
      <c r="C24" s="85"/>
      <c r="D24" s="85"/>
      <c r="E24" s="85"/>
      <c r="F24" s="95"/>
      <c r="G24" s="97"/>
      <c r="H24" s="85"/>
      <c r="I24" s="85"/>
      <c r="J24" s="96"/>
      <c r="K24" s="85"/>
      <c r="L24" s="1"/>
    </row>
    <row r="25" spans="2:12">
      <c r="B25" s="103" t="s">
        <v>239</v>
      </c>
      <c r="C25" s="83"/>
      <c r="D25" s="83"/>
      <c r="E25" s="83"/>
      <c r="F25" s="92"/>
      <c r="G25" s="94"/>
      <c r="H25" s="92">
        <v>9706.4248599999992</v>
      </c>
      <c r="I25" s="83"/>
      <c r="J25" s="93">
        <v>0.96403577913528871</v>
      </c>
      <c r="K25" s="93">
        <f>H25/'סכום נכסי הקרן'!$C$42</f>
        <v>2.9964073805304548E-3</v>
      </c>
      <c r="L25" s="1"/>
    </row>
    <row r="26" spans="2:12">
      <c r="B26" s="88" t="s">
        <v>1473</v>
      </c>
      <c r="C26" s="85">
        <v>5304</v>
      </c>
      <c r="D26" s="98" t="s">
        <v>173</v>
      </c>
      <c r="E26" s="107">
        <v>43080</v>
      </c>
      <c r="F26" s="95">
        <v>117916.16</v>
      </c>
      <c r="G26" s="97">
        <v>100</v>
      </c>
      <c r="H26" s="95">
        <v>510.43546999999995</v>
      </c>
      <c r="I26" s="96">
        <v>4.5327203999999998E-3</v>
      </c>
      <c r="J26" s="96">
        <v>5.0696117583682324E-2</v>
      </c>
      <c r="K26" s="96">
        <f>H26/'סכום נכסי הקרן'!$C$42</f>
        <v>1.5757321894031861E-4</v>
      </c>
      <c r="L26" s="1"/>
    </row>
    <row r="27" spans="2:12">
      <c r="B27" s="88" t="s">
        <v>1474</v>
      </c>
      <c r="C27" s="85">
        <v>5281</v>
      </c>
      <c r="D27" s="98" t="s">
        <v>171</v>
      </c>
      <c r="E27" s="107">
        <v>42642</v>
      </c>
      <c r="F27" s="95">
        <v>17775.669999999998</v>
      </c>
      <c r="G27" s="97">
        <v>78.505700000000004</v>
      </c>
      <c r="H27" s="95">
        <v>49.037550000000003</v>
      </c>
      <c r="I27" s="96">
        <v>7.0029210651410675E-3</v>
      </c>
      <c r="J27" s="96">
        <v>4.8703774461749333E-3</v>
      </c>
      <c r="K27" s="96">
        <f>H27/'סכום נכסי הקרן'!$C$42</f>
        <v>1.5138063588031652E-5</v>
      </c>
      <c r="L27" s="1"/>
    </row>
    <row r="28" spans="2:12">
      <c r="B28" s="88" t="s">
        <v>1475</v>
      </c>
      <c r="C28" s="85">
        <v>5291</v>
      </c>
      <c r="D28" s="98" t="s">
        <v>171</v>
      </c>
      <c r="E28" s="107">
        <v>42908</v>
      </c>
      <c r="F28" s="95">
        <v>97515.09</v>
      </c>
      <c r="G28" s="97">
        <v>102.7837</v>
      </c>
      <c r="H28" s="95">
        <v>352.20688000000001</v>
      </c>
      <c r="I28" s="96">
        <v>1.2025129484341099E-2</v>
      </c>
      <c r="J28" s="96">
        <v>3.4980957342682112E-2</v>
      </c>
      <c r="K28" s="96">
        <f>H28/'סכום נכסי הקרן'!$C$42</f>
        <v>1.0872749853086529E-4</v>
      </c>
      <c r="L28" s="1"/>
    </row>
    <row r="29" spans="2:12">
      <c r="B29" s="88" t="s">
        <v>1476</v>
      </c>
      <c r="C29" s="85">
        <v>5315</v>
      </c>
      <c r="D29" s="98" t="s">
        <v>179</v>
      </c>
      <c r="E29" s="107">
        <v>43129</v>
      </c>
      <c r="F29" s="95">
        <v>254533.98</v>
      </c>
      <c r="G29" s="97">
        <v>100</v>
      </c>
      <c r="H29" s="95">
        <v>147.83333999999999</v>
      </c>
      <c r="I29" s="96">
        <v>1.4718264278033398E-2</v>
      </c>
      <c r="J29" s="96">
        <v>1.4682710798739139E-2</v>
      </c>
      <c r="K29" s="96">
        <f>H29/'סכום נכסי הקרן'!$C$42</f>
        <v>4.5636670293501667E-5</v>
      </c>
      <c r="L29" s="1"/>
    </row>
    <row r="30" spans="2:12">
      <c r="B30" s="88" t="s">
        <v>1477</v>
      </c>
      <c r="C30" s="85">
        <v>5294</v>
      </c>
      <c r="D30" s="98" t="s">
        <v>174</v>
      </c>
      <c r="E30" s="107">
        <v>43002</v>
      </c>
      <c r="F30" s="95">
        <v>394421.46</v>
      </c>
      <c r="G30" s="97">
        <v>100.0472</v>
      </c>
      <c r="H30" s="95">
        <v>1951.0190400000001</v>
      </c>
      <c r="I30" s="96">
        <v>6.2846333627311138E-2</v>
      </c>
      <c r="J30" s="96">
        <v>0.19377393710480784</v>
      </c>
      <c r="K30" s="96">
        <f>H30/'סכום נכסי הקרן'!$C$42</f>
        <v>6.0228641702084358E-4</v>
      </c>
      <c r="L30" s="1"/>
    </row>
    <row r="31" spans="2:12">
      <c r="B31" s="88" t="s">
        <v>1478</v>
      </c>
      <c r="C31" s="85">
        <v>5290</v>
      </c>
      <c r="D31" s="98" t="s">
        <v>171</v>
      </c>
      <c r="E31" s="107">
        <v>42779</v>
      </c>
      <c r="F31" s="95">
        <v>115047.44</v>
      </c>
      <c r="G31" s="97">
        <v>92.9726</v>
      </c>
      <c r="H31" s="95">
        <v>375.86658</v>
      </c>
      <c r="I31" s="96">
        <v>5.1480744931631803E-3</v>
      </c>
      <c r="J31" s="96">
        <v>3.7330823297715851E-2</v>
      </c>
      <c r="K31" s="96">
        <f>H31/'סכום נכסי הקרן'!$C$42</f>
        <v>1.1603133086086041E-4</v>
      </c>
      <c r="L31" s="1"/>
    </row>
    <row r="32" spans="2:12">
      <c r="B32" s="88" t="s">
        <v>1479</v>
      </c>
      <c r="C32" s="85">
        <v>5297</v>
      </c>
      <c r="D32" s="98" t="s">
        <v>171</v>
      </c>
      <c r="E32" s="107">
        <v>42916</v>
      </c>
      <c r="F32" s="95">
        <v>226490.23</v>
      </c>
      <c r="G32" s="97">
        <v>93.009799999999998</v>
      </c>
      <c r="H32" s="95">
        <v>740.25260000000003</v>
      </c>
      <c r="I32" s="96">
        <v>7.3672381679708845E-3</v>
      </c>
      <c r="J32" s="96">
        <v>7.3521404872640542E-2</v>
      </c>
      <c r="K32" s="96">
        <f>H32/'סכום נכסי הקרן'!$C$42</f>
        <v>2.2851857260417288E-4</v>
      </c>
      <c r="L32" s="1"/>
    </row>
    <row r="33" spans="2:12">
      <c r="B33" s="88" t="s">
        <v>1480</v>
      </c>
      <c r="C33" s="85">
        <v>5313</v>
      </c>
      <c r="D33" s="98" t="s">
        <v>171</v>
      </c>
      <c r="E33" s="107">
        <v>43098</v>
      </c>
      <c r="F33" s="95">
        <v>1823.54</v>
      </c>
      <c r="G33" s="97">
        <v>61.539200000000001</v>
      </c>
      <c r="H33" s="95">
        <v>3.9433800000000003</v>
      </c>
      <c r="I33" s="96">
        <v>1.9100247102146737E-3</v>
      </c>
      <c r="J33" s="96">
        <v>3.9165392670917099E-4</v>
      </c>
      <c r="K33" s="96">
        <f>H33/'סכום נכסי הקרן'!$C$42</f>
        <v>1.2173352296713896E-6</v>
      </c>
      <c r="L33" s="1"/>
    </row>
    <row r="34" spans="2:12">
      <c r="B34" s="88" t="s">
        <v>1481</v>
      </c>
      <c r="C34" s="85">
        <v>5309</v>
      </c>
      <c r="D34" s="98" t="s">
        <v>171</v>
      </c>
      <c r="E34" s="107">
        <v>43125</v>
      </c>
      <c r="F34" s="95">
        <v>271652.87</v>
      </c>
      <c r="G34" s="97">
        <v>100</v>
      </c>
      <c r="H34" s="95">
        <v>954.58818999999994</v>
      </c>
      <c r="I34" s="96">
        <v>2.6982657864785254E-2</v>
      </c>
      <c r="J34" s="96">
        <v>9.4809075717709204E-2</v>
      </c>
      <c r="K34" s="96">
        <f>H34/'סכום נכסי הקרן'!$C$42</f>
        <v>2.9468472059888875E-4</v>
      </c>
      <c r="L34" s="1"/>
    </row>
    <row r="35" spans="2:12">
      <c r="B35" s="88" t="s">
        <v>1482</v>
      </c>
      <c r="C35" s="85">
        <v>5303</v>
      </c>
      <c r="D35" s="98" t="s">
        <v>173</v>
      </c>
      <c r="E35" s="107">
        <v>43034</v>
      </c>
      <c r="F35" s="95">
        <v>396735.99</v>
      </c>
      <c r="G35" s="97">
        <v>116.1473</v>
      </c>
      <c r="H35" s="95">
        <v>1994.70299</v>
      </c>
      <c r="I35" s="96">
        <v>2.6200695953757226E-2</v>
      </c>
      <c r="J35" s="96">
        <v>0.19811259849469851</v>
      </c>
      <c r="K35" s="96">
        <f>H35/'סכום נכסי הקרן'!$C$42</f>
        <v>6.1577180552162291E-4</v>
      </c>
      <c r="L35" s="1"/>
    </row>
    <row r="36" spans="2:12">
      <c r="B36" s="88" t="s">
        <v>1483</v>
      </c>
      <c r="C36" s="85">
        <v>5298</v>
      </c>
      <c r="D36" s="98" t="s">
        <v>171</v>
      </c>
      <c r="E36" s="107">
        <v>43188</v>
      </c>
      <c r="F36" s="95">
        <v>560.73</v>
      </c>
      <c r="G36" s="97">
        <v>100</v>
      </c>
      <c r="H36" s="95">
        <v>1.97041</v>
      </c>
      <c r="I36" s="96">
        <v>0.15627474901756422</v>
      </c>
      <c r="J36" s="96">
        <v>1.9569983459038123E-4</v>
      </c>
      <c r="K36" s="96">
        <f>H36/'סכום נכסי הקרן'!$C$42</f>
        <v>6.0827247434860515E-7</v>
      </c>
      <c r="L36" s="1"/>
    </row>
    <row r="37" spans="2:12">
      <c r="B37" s="88" t="s">
        <v>1484</v>
      </c>
      <c r="C37" s="85">
        <v>5316</v>
      </c>
      <c r="D37" s="98" t="s">
        <v>171</v>
      </c>
      <c r="E37" s="107">
        <v>43190</v>
      </c>
      <c r="F37" s="95">
        <v>662771.6</v>
      </c>
      <c r="G37" s="97">
        <v>100</v>
      </c>
      <c r="H37" s="95">
        <v>2328.9793999999997</v>
      </c>
      <c r="I37" s="96">
        <v>5.0162146296296294E-3</v>
      </c>
      <c r="J37" s="96">
        <v>0.2313127132649577</v>
      </c>
      <c r="K37" s="96">
        <f>H37/'סכום נכסי הקרן'!$C$42</f>
        <v>7.1896410510753075E-4</v>
      </c>
      <c r="L37" s="1"/>
    </row>
    <row r="38" spans="2:12">
      <c r="B38" s="88" t="s">
        <v>1485</v>
      </c>
      <c r="C38" s="85">
        <v>5287</v>
      </c>
      <c r="D38" s="98" t="s">
        <v>173</v>
      </c>
      <c r="E38" s="107">
        <v>42809</v>
      </c>
      <c r="F38" s="95">
        <v>44763.26</v>
      </c>
      <c r="G38" s="97">
        <v>102.6146</v>
      </c>
      <c r="H38" s="95">
        <v>198.83754000000002</v>
      </c>
      <c r="I38" s="96">
        <v>1.117512997939092E-2</v>
      </c>
      <c r="J38" s="96">
        <v>1.9748414638759607E-2</v>
      </c>
      <c r="K38" s="96">
        <f>H38/'סכום נכסי הקרן'!$C$42</f>
        <v>6.1381845630701111E-5</v>
      </c>
    </row>
    <row r="39" spans="2:12">
      <c r="B39" s="88" t="s">
        <v>1486</v>
      </c>
      <c r="C39" s="85">
        <v>5284</v>
      </c>
      <c r="D39" s="98" t="s">
        <v>173</v>
      </c>
      <c r="E39" s="107">
        <v>42662</v>
      </c>
      <c r="F39" s="95">
        <v>3765.11</v>
      </c>
      <c r="G39" s="97">
        <v>95.484999999999999</v>
      </c>
      <c r="H39" s="95">
        <v>15.56256</v>
      </c>
      <c r="I39" s="96">
        <v>1.8516791349999999E-2</v>
      </c>
      <c r="J39" s="96">
        <v>1.5456632973862715E-3</v>
      </c>
      <c r="K39" s="96">
        <f>H39/'סכום נכסי הקרן'!$C$42</f>
        <v>4.8042168271571033E-6</v>
      </c>
    </row>
    <row r="40" spans="2:12">
      <c r="B40" s="88" t="s">
        <v>1487</v>
      </c>
      <c r="C40" s="85">
        <v>5286</v>
      </c>
      <c r="D40" s="98" t="s">
        <v>171</v>
      </c>
      <c r="E40" s="107">
        <v>42727</v>
      </c>
      <c r="F40" s="95">
        <v>21850.5</v>
      </c>
      <c r="G40" s="97">
        <v>105.73860000000001</v>
      </c>
      <c r="H40" s="95">
        <v>81.188929999999999</v>
      </c>
      <c r="I40" s="96">
        <v>6.318782595639171E-3</v>
      </c>
      <c r="J40" s="96">
        <v>8.0636315140351703E-3</v>
      </c>
      <c r="K40" s="96">
        <f>H40/'סכום נכסי הקרן'!$C$42</f>
        <v>2.5063307301940053E-5</v>
      </c>
    </row>
    <row r="41" spans="2:12">
      <c r="B41" s="6" t="s">
        <v>253</v>
      </c>
      <c r="C41" s="1"/>
      <c r="H41" s="143"/>
      <c r="I41" s="143"/>
      <c r="J41" s="143"/>
      <c r="K41" s="143"/>
    </row>
    <row r="42" spans="2:12">
      <c r="C42" s="1"/>
      <c r="H42" s="143"/>
      <c r="I42" s="143"/>
      <c r="J42" s="143"/>
      <c r="K42" s="143"/>
    </row>
    <row r="43" spans="2:12">
      <c r="C43" s="1"/>
    </row>
    <row r="44" spans="2:12">
      <c r="C44" s="1"/>
    </row>
    <row r="45" spans="2:12">
      <c r="B45" s="100" t="s">
        <v>120</v>
      </c>
      <c r="C45" s="1"/>
    </row>
    <row r="46" spans="2:12">
      <c r="B46" s="100" t="s">
        <v>245</v>
      </c>
      <c r="C46" s="1"/>
    </row>
    <row r="47" spans="2:12">
      <c r="B47" s="100" t="s">
        <v>253</v>
      </c>
      <c r="C47" s="1"/>
    </row>
    <row r="48" spans="2:12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X39:XFD41 D1:K1048576 L1:XFD38 L42:XFD1048576 L39:V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L11" sqref="L11"/>
    </sheetView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41.710937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9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187</v>
      </c>
      <c r="C1" s="79" t="s" vm="1">
        <v>263</v>
      </c>
    </row>
    <row r="2" spans="2:59">
      <c r="B2" s="57" t="s">
        <v>186</v>
      </c>
      <c r="C2" s="79" t="s">
        <v>264</v>
      </c>
    </row>
    <row r="3" spans="2:59">
      <c r="B3" s="57" t="s">
        <v>188</v>
      </c>
      <c r="C3" s="79" t="s">
        <v>265</v>
      </c>
    </row>
    <row r="4" spans="2:59">
      <c r="B4" s="57" t="s">
        <v>189</v>
      </c>
      <c r="C4" s="79">
        <v>8801</v>
      </c>
    </row>
    <row r="6" spans="2:59" ht="26.25" customHeight="1">
      <c r="B6" s="230" t="s">
        <v>218</v>
      </c>
      <c r="C6" s="231"/>
      <c r="D6" s="231"/>
      <c r="E6" s="231"/>
      <c r="F6" s="231"/>
      <c r="G6" s="231"/>
      <c r="H6" s="231"/>
      <c r="I6" s="231"/>
      <c r="J6" s="231"/>
      <c r="K6" s="231"/>
      <c r="L6" s="232"/>
    </row>
    <row r="7" spans="2:59" ht="26.25" customHeight="1">
      <c r="B7" s="230" t="s">
        <v>105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</row>
    <row r="8" spans="2:59" s="3" customFormat="1" ht="78.75">
      <c r="B8" s="22" t="s">
        <v>124</v>
      </c>
      <c r="C8" s="30" t="s">
        <v>48</v>
      </c>
      <c r="D8" s="30" t="s">
        <v>67</v>
      </c>
      <c r="E8" s="30" t="s">
        <v>109</v>
      </c>
      <c r="F8" s="30" t="s">
        <v>110</v>
      </c>
      <c r="G8" s="30" t="s">
        <v>247</v>
      </c>
      <c r="H8" s="30" t="s">
        <v>246</v>
      </c>
      <c r="I8" s="30" t="s">
        <v>118</v>
      </c>
      <c r="J8" s="30" t="s">
        <v>61</v>
      </c>
      <c r="K8" s="30" t="s">
        <v>190</v>
      </c>
      <c r="L8" s="31" t="s">
        <v>192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254</v>
      </c>
      <c r="H9" s="16"/>
      <c r="I9" s="16" t="s">
        <v>250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124" t="s">
        <v>51</v>
      </c>
      <c r="C11" s="125"/>
      <c r="D11" s="125"/>
      <c r="E11" s="125"/>
      <c r="F11" s="125"/>
      <c r="G11" s="126"/>
      <c r="H11" s="130"/>
      <c r="I11" s="126">
        <v>2.2563299999999997</v>
      </c>
      <c r="J11" s="125"/>
      <c r="K11" s="127">
        <v>1</v>
      </c>
      <c r="L11" s="127">
        <f>I11/'סכום נכסי הקרן'!$C$42</f>
        <v>6.9653698065224398E-7</v>
      </c>
      <c r="M11" s="101"/>
      <c r="N11" s="101"/>
      <c r="O11" s="101"/>
      <c r="P11" s="101"/>
      <c r="BG11" s="101"/>
    </row>
    <row r="12" spans="2:59" s="101" customFormat="1" ht="21" customHeight="1">
      <c r="B12" s="128" t="s">
        <v>242</v>
      </c>
      <c r="C12" s="125"/>
      <c r="D12" s="125"/>
      <c r="E12" s="125"/>
      <c r="F12" s="125"/>
      <c r="G12" s="126"/>
      <c r="H12" s="130"/>
      <c r="I12" s="126">
        <v>2.2563299999999997</v>
      </c>
      <c r="J12" s="125"/>
      <c r="K12" s="127">
        <v>1</v>
      </c>
      <c r="L12" s="127">
        <f>I12/'סכום נכסי הקרן'!$C$42</f>
        <v>6.9653698065224398E-7</v>
      </c>
    </row>
    <row r="13" spans="2:59">
      <c r="B13" s="84" t="s">
        <v>1488</v>
      </c>
      <c r="C13" s="85" t="s">
        <v>1489</v>
      </c>
      <c r="D13" s="98" t="s">
        <v>861</v>
      </c>
      <c r="E13" s="98" t="s">
        <v>171</v>
      </c>
      <c r="F13" s="107">
        <v>42731</v>
      </c>
      <c r="G13" s="95">
        <v>2070</v>
      </c>
      <c r="H13" s="97">
        <v>31.019400000000001</v>
      </c>
      <c r="I13" s="95">
        <v>2.2563299999999997</v>
      </c>
      <c r="J13" s="96">
        <v>1.0219910755987041E-4</v>
      </c>
      <c r="K13" s="96">
        <v>1</v>
      </c>
      <c r="L13" s="96">
        <f>I13/'סכום נכסי הקרן'!$C$42</f>
        <v>6.9653698065224398E-7</v>
      </c>
    </row>
    <row r="14" spans="2:59">
      <c r="B14" s="102"/>
      <c r="C14" s="85"/>
      <c r="D14" s="85"/>
      <c r="E14" s="85"/>
      <c r="F14" s="85"/>
      <c r="G14" s="95"/>
      <c r="H14" s="97"/>
      <c r="I14" s="85"/>
      <c r="J14" s="85"/>
      <c r="K14" s="96"/>
      <c r="L14" s="85"/>
    </row>
    <row r="15" spans="2:59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9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12">
      <c r="B17" s="117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12">
      <c r="B18" s="117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>
      <c r="B19" s="117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91</v>
      </c>
      <c r="C6" s="13" t="s">
        <v>48</v>
      </c>
      <c r="E6" s="13" t="s">
        <v>125</v>
      </c>
      <c r="I6" s="13" t="s">
        <v>15</v>
      </c>
      <c r="J6" s="13" t="s">
        <v>68</v>
      </c>
      <c r="M6" s="13" t="s">
        <v>109</v>
      </c>
      <c r="Q6" s="13" t="s">
        <v>17</v>
      </c>
      <c r="R6" s="13" t="s">
        <v>19</v>
      </c>
      <c r="U6" s="13" t="s">
        <v>64</v>
      </c>
      <c r="W6" s="14" t="s">
        <v>60</v>
      </c>
    </row>
    <row r="7" spans="2:25" ht="18">
      <c r="B7" s="53" t="str">
        <f>'תעודות התחייבות ממשלתיות'!B6:R6</f>
        <v>1.ב. ניירות ערך סחירים</v>
      </c>
      <c r="C7" s="13"/>
      <c r="E7" s="47"/>
      <c r="I7" s="13"/>
      <c r="J7" s="13"/>
      <c r="K7" s="13"/>
      <c r="L7" s="13"/>
      <c r="M7" s="13"/>
      <c r="Q7" s="13"/>
      <c r="R7" s="52"/>
    </row>
    <row r="8" spans="2:25" ht="37.5">
      <c r="B8" s="48" t="s">
        <v>94</v>
      </c>
      <c r="C8" s="30" t="s">
        <v>48</v>
      </c>
      <c r="D8" s="30" t="s">
        <v>127</v>
      </c>
      <c r="I8" s="30" t="s">
        <v>15</v>
      </c>
      <c r="J8" s="30" t="s">
        <v>68</v>
      </c>
      <c r="K8" s="30" t="s">
        <v>110</v>
      </c>
      <c r="L8" s="30" t="s">
        <v>18</v>
      </c>
      <c r="M8" s="30" t="s">
        <v>109</v>
      </c>
      <c r="Q8" s="30" t="s">
        <v>17</v>
      </c>
      <c r="R8" s="30" t="s">
        <v>19</v>
      </c>
      <c r="S8" s="30" t="s">
        <v>0</v>
      </c>
      <c r="T8" s="30" t="s">
        <v>113</v>
      </c>
      <c r="U8" s="30" t="s">
        <v>64</v>
      </c>
      <c r="V8" s="30" t="s">
        <v>61</v>
      </c>
      <c r="W8" s="31" t="s">
        <v>119</v>
      </c>
    </row>
    <row r="9" spans="2:25" ht="31.5">
      <c r="B9" s="49" t="str">
        <f>'תעודות חוב מסחריות '!B7:T7</f>
        <v>2. תעודות חוב מסחריות</v>
      </c>
      <c r="C9" s="13" t="s">
        <v>48</v>
      </c>
      <c r="D9" s="13" t="s">
        <v>127</v>
      </c>
      <c r="E9" s="42" t="s">
        <v>125</v>
      </c>
      <c r="G9" s="13" t="s">
        <v>67</v>
      </c>
      <c r="I9" s="13" t="s">
        <v>15</v>
      </c>
      <c r="J9" s="13" t="s">
        <v>68</v>
      </c>
      <c r="K9" s="13" t="s">
        <v>110</v>
      </c>
      <c r="L9" s="13" t="s">
        <v>18</v>
      </c>
      <c r="M9" s="13" t="s">
        <v>109</v>
      </c>
      <c r="Q9" s="13" t="s">
        <v>17</v>
      </c>
      <c r="R9" s="13" t="s">
        <v>19</v>
      </c>
      <c r="S9" s="13" t="s">
        <v>0</v>
      </c>
      <c r="T9" s="13" t="s">
        <v>113</v>
      </c>
      <c r="U9" s="13" t="s">
        <v>64</v>
      </c>
      <c r="V9" s="13" t="s">
        <v>61</v>
      </c>
      <c r="W9" s="39" t="s">
        <v>119</v>
      </c>
    </row>
    <row r="10" spans="2:25" ht="31.5">
      <c r="B10" s="49" t="str">
        <f>'אג"ח קונצרני'!B7:U7</f>
        <v>3. אג"ח קונצרני</v>
      </c>
      <c r="C10" s="30" t="s">
        <v>48</v>
      </c>
      <c r="D10" s="13" t="s">
        <v>127</v>
      </c>
      <c r="E10" s="42" t="s">
        <v>125</v>
      </c>
      <c r="G10" s="30" t="s">
        <v>67</v>
      </c>
      <c r="I10" s="30" t="s">
        <v>15</v>
      </c>
      <c r="J10" s="30" t="s">
        <v>68</v>
      </c>
      <c r="K10" s="30" t="s">
        <v>110</v>
      </c>
      <c r="L10" s="30" t="s">
        <v>18</v>
      </c>
      <c r="M10" s="30" t="s">
        <v>109</v>
      </c>
      <c r="Q10" s="30" t="s">
        <v>17</v>
      </c>
      <c r="R10" s="30" t="s">
        <v>19</v>
      </c>
      <c r="S10" s="30" t="s">
        <v>0</v>
      </c>
      <c r="T10" s="30" t="s">
        <v>113</v>
      </c>
      <c r="U10" s="30" t="s">
        <v>64</v>
      </c>
      <c r="V10" s="13" t="s">
        <v>61</v>
      </c>
      <c r="W10" s="31" t="s">
        <v>119</v>
      </c>
    </row>
    <row r="11" spans="2:25" ht="31.5">
      <c r="B11" s="49" t="str">
        <f>מניות!B7</f>
        <v>4. מניות</v>
      </c>
      <c r="C11" s="30" t="s">
        <v>48</v>
      </c>
      <c r="D11" s="13" t="s">
        <v>127</v>
      </c>
      <c r="E11" s="42" t="s">
        <v>125</v>
      </c>
      <c r="H11" s="30" t="s">
        <v>109</v>
      </c>
      <c r="S11" s="30" t="s">
        <v>0</v>
      </c>
      <c r="T11" s="13" t="s">
        <v>113</v>
      </c>
      <c r="U11" s="13" t="s">
        <v>64</v>
      </c>
      <c r="V11" s="13" t="s">
        <v>61</v>
      </c>
      <c r="W11" s="14" t="s">
        <v>119</v>
      </c>
    </row>
    <row r="12" spans="2:25" ht="31.5">
      <c r="B12" s="49" t="str">
        <f>'תעודות סל'!B7:N7</f>
        <v>5. תעודות סל</v>
      </c>
      <c r="C12" s="30" t="s">
        <v>48</v>
      </c>
      <c r="D12" s="13" t="s">
        <v>127</v>
      </c>
      <c r="E12" s="42" t="s">
        <v>125</v>
      </c>
      <c r="H12" s="30" t="s">
        <v>109</v>
      </c>
      <c r="S12" s="30" t="s">
        <v>0</v>
      </c>
      <c r="T12" s="30" t="s">
        <v>113</v>
      </c>
      <c r="U12" s="30" t="s">
        <v>64</v>
      </c>
      <c r="V12" s="30" t="s">
        <v>61</v>
      </c>
      <c r="W12" s="31" t="s">
        <v>119</v>
      </c>
    </row>
    <row r="13" spans="2:25" ht="31.5">
      <c r="B13" s="49" t="str">
        <f>'קרנות נאמנות'!B7:O7</f>
        <v>6. קרנות נאמנות</v>
      </c>
      <c r="C13" s="30" t="s">
        <v>48</v>
      </c>
      <c r="D13" s="30" t="s">
        <v>127</v>
      </c>
      <c r="G13" s="30" t="s">
        <v>67</v>
      </c>
      <c r="H13" s="30" t="s">
        <v>109</v>
      </c>
      <c r="S13" s="30" t="s">
        <v>0</v>
      </c>
      <c r="T13" s="30" t="s">
        <v>113</v>
      </c>
      <c r="U13" s="30" t="s">
        <v>64</v>
      </c>
      <c r="V13" s="30" t="s">
        <v>61</v>
      </c>
      <c r="W13" s="31" t="s">
        <v>119</v>
      </c>
    </row>
    <row r="14" spans="2:25" ht="31.5">
      <c r="B14" s="49" t="str">
        <f>'כתבי אופציה'!B7:L7</f>
        <v>7. כתבי אופציה</v>
      </c>
      <c r="C14" s="30" t="s">
        <v>48</v>
      </c>
      <c r="D14" s="30" t="s">
        <v>127</v>
      </c>
      <c r="G14" s="30" t="s">
        <v>67</v>
      </c>
      <c r="H14" s="30" t="s">
        <v>109</v>
      </c>
      <c r="S14" s="30" t="s">
        <v>0</v>
      </c>
      <c r="T14" s="30" t="s">
        <v>113</v>
      </c>
      <c r="U14" s="30" t="s">
        <v>64</v>
      </c>
      <c r="V14" s="30" t="s">
        <v>61</v>
      </c>
      <c r="W14" s="31" t="s">
        <v>119</v>
      </c>
    </row>
    <row r="15" spans="2:25" ht="31.5">
      <c r="B15" s="49" t="str">
        <f>אופציות!B7</f>
        <v>8. אופציות</v>
      </c>
      <c r="C15" s="30" t="s">
        <v>48</v>
      </c>
      <c r="D15" s="30" t="s">
        <v>127</v>
      </c>
      <c r="G15" s="30" t="s">
        <v>67</v>
      </c>
      <c r="H15" s="30" t="s">
        <v>109</v>
      </c>
      <c r="S15" s="30" t="s">
        <v>0</v>
      </c>
      <c r="T15" s="30" t="s">
        <v>113</v>
      </c>
      <c r="U15" s="30" t="s">
        <v>64</v>
      </c>
      <c r="V15" s="30" t="s">
        <v>61</v>
      </c>
      <c r="W15" s="31" t="s">
        <v>119</v>
      </c>
    </row>
    <row r="16" spans="2:25" ht="31.5">
      <c r="B16" s="49" t="str">
        <f>'חוזים עתידיים'!B7:I7</f>
        <v>9. חוזים עתידיים</v>
      </c>
      <c r="C16" s="30" t="s">
        <v>48</v>
      </c>
      <c r="D16" s="30" t="s">
        <v>127</v>
      </c>
      <c r="G16" s="30" t="s">
        <v>67</v>
      </c>
      <c r="H16" s="30" t="s">
        <v>109</v>
      </c>
      <c r="S16" s="30" t="s">
        <v>0</v>
      </c>
      <c r="T16" s="31" t="s">
        <v>113</v>
      </c>
    </row>
    <row r="17" spans="2:25" ht="31.5">
      <c r="B17" s="49" t="str">
        <f>'מוצרים מובנים'!B7:Q7</f>
        <v>10. מוצרים מובנים</v>
      </c>
      <c r="C17" s="30" t="s">
        <v>48</v>
      </c>
      <c r="F17" s="13" t="s">
        <v>53</v>
      </c>
      <c r="I17" s="30" t="s">
        <v>15</v>
      </c>
      <c r="J17" s="30" t="s">
        <v>68</v>
      </c>
      <c r="K17" s="30" t="s">
        <v>110</v>
      </c>
      <c r="L17" s="30" t="s">
        <v>18</v>
      </c>
      <c r="M17" s="30" t="s">
        <v>109</v>
      </c>
      <c r="Q17" s="30" t="s">
        <v>17</v>
      </c>
      <c r="R17" s="30" t="s">
        <v>19</v>
      </c>
      <c r="S17" s="30" t="s">
        <v>0</v>
      </c>
      <c r="T17" s="30" t="s">
        <v>113</v>
      </c>
      <c r="U17" s="30" t="s">
        <v>64</v>
      </c>
      <c r="V17" s="30" t="s">
        <v>61</v>
      </c>
      <c r="W17" s="31" t="s">
        <v>119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0" t="s">
        <v>48</v>
      </c>
      <c r="I19" s="30" t="s">
        <v>15</v>
      </c>
      <c r="J19" s="30" t="s">
        <v>68</v>
      </c>
      <c r="K19" s="30" t="s">
        <v>110</v>
      </c>
      <c r="L19" s="30" t="s">
        <v>18</v>
      </c>
      <c r="M19" s="30" t="s">
        <v>109</v>
      </c>
      <c r="Q19" s="30" t="s">
        <v>17</v>
      </c>
      <c r="R19" s="30" t="s">
        <v>19</v>
      </c>
      <c r="S19" s="30" t="s">
        <v>0</v>
      </c>
      <c r="T19" s="30" t="s">
        <v>113</v>
      </c>
      <c r="U19" s="30" t="s">
        <v>118</v>
      </c>
      <c r="V19" s="30" t="s">
        <v>61</v>
      </c>
      <c r="W19" s="31" t="s">
        <v>119</v>
      </c>
    </row>
    <row r="20" spans="2:25" ht="31.5">
      <c r="B20" s="49" t="str">
        <f>'לא סחיר - תעודות חוב מסחריות'!B7:S7</f>
        <v>2. תעודות חוב מסחריות</v>
      </c>
      <c r="C20" s="30" t="s">
        <v>48</v>
      </c>
      <c r="D20" s="42" t="s">
        <v>126</v>
      </c>
      <c r="E20" s="42" t="s">
        <v>125</v>
      </c>
      <c r="G20" s="30" t="s">
        <v>67</v>
      </c>
      <c r="I20" s="30" t="s">
        <v>15</v>
      </c>
      <c r="J20" s="30" t="s">
        <v>68</v>
      </c>
      <c r="K20" s="30" t="s">
        <v>110</v>
      </c>
      <c r="L20" s="30" t="s">
        <v>18</v>
      </c>
      <c r="M20" s="30" t="s">
        <v>109</v>
      </c>
      <c r="Q20" s="30" t="s">
        <v>17</v>
      </c>
      <c r="R20" s="30" t="s">
        <v>19</v>
      </c>
      <c r="S20" s="30" t="s">
        <v>0</v>
      </c>
      <c r="T20" s="30" t="s">
        <v>113</v>
      </c>
      <c r="U20" s="30" t="s">
        <v>118</v>
      </c>
      <c r="V20" s="30" t="s">
        <v>61</v>
      </c>
      <c r="W20" s="31" t="s">
        <v>119</v>
      </c>
    </row>
    <row r="21" spans="2:25" ht="31.5">
      <c r="B21" s="49" t="str">
        <f>'לא סחיר - אג"ח קונצרני'!B7:S7</f>
        <v>3. אג"ח קונצרני</v>
      </c>
      <c r="C21" s="30" t="s">
        <v>48</v>
      </c>
      <c r="D21" s="42" t="s">
        <v>126</v>
      </c>
      <c r="E21" s="42" t="s">
        <v>125</v>
      </c>
      <c r="G21" s="30" t="s">
        <v>67</v>
      </c>
      <c r="I21" s="30" t="s">
        <v>15</v>
      </c>
      <c r="J21" s="30" t="s">
        <v>68</v>
      </c>
      <c r="K21" s="30" t="s">
        <v>110</v>
      </c>
      <c r="L21" s="30" t="s">
        <v>18</v>
      </c>
      <c r="M21" s="30" t="s">
        <v>109</v>
      </c>
      <c r="Q21" s="30" t="s">
        <v>17</v>
      </c>
      <c r="R21" s="30" t="s">
        <v>19</v>
      </c>
      <c r="S21" s="30" t="s">
        <v>0</v>
      </c>
      <c r="T21" s="30" t="s">
        <v>113</v>
      </c>
      <c r="U21" s="30" t="s">
        <v>118</v>
      </c>
      <c r="V21" s="30" t="s">
        <v>61</v>
      </c>
      <c r="W21" s="31" t="s">
        <v>119</v>
      </c>
    </row>
    <row r="22" spans="2:25" ht="31.5">
      <c r="B22" s="49" t="str">
        <f>'לא סחיר - מניות'!B7:M7</f>
        <v>4. מניות</v>
      </c>
      <c r="C22" s="30" t="s">
        <v>48</v>
      </c>
      <c r="D22" s="42" t="s">
        <v>126</v>
      </c>
      <c r="E22" s="42" t="s">
        <v>125</v>
      </c>
      <c r="G22" s="30" t="s">
        <v>67</v>
      </c>
      <c r="H22" s="30" t="s">
        <v>109</v>
      </c>
      <c r="S22" s="30" t="s">
        <v>0</v>
      </c>
      <c r="T22" s="30" t="s">
        <v>113</v>
      </c>
      <c r="U22" s="30" t="s">
        <v>118</v>
      </c>
      <c r="V22" s="30" t="s">
        <v>61</v>
      </c>
      <c r="W22" s="31" t="s">
        <v>119</v>
      </c>
    </row>
    <row r="23" spans="2:25" ht="31.5">
      <c r="B23" s="49" t="str">
        <f>'לא סחיר - קרנות השקעה'!B7:K7</f>
        <v>5. קרנות השקעה</v>
      </c>
      <c r="C23" s="30" t="s">
        <v>48</v>
      </c>
      <c r="G23" s="30" t="s">
        <v>67</v>
      </c>
      <c r="H23" s="30" t="s">
        <v>109</v>
      </c>
      <c r="K23" s="30" t="s">
        <v>110</v>
      </c>
      <c r="S23" s="30" t="s">
        <v>0</v>
      </c>
      <c r="T23" s="30" t="s">
        <v>113</v>
      </c>
      <c r="U23" s="30" t="s">
        <v>118</v>
      </c>
      <c r="V23" s="30" t="s">
        <v>61</v>
      </c>
      <c r="W23" s="31" t="s">
        <v>119</v>
      </c>
    </row>
    <row r="24" spans="2:25" ht="31.5">
      <c r="B24" s="49" t="str">
        <f>'לא סחיר - כתבי אופציה'!B7:L7</f>
        <v>6. כתבי אופציה</v>
      </c>
      <c r="C24" s="30" t="s">
        <v>48</v>
      </c>
      <c r="G24" s="30" t="s">
        <v>67</v>
      </c>
      <c r="H24" s="30" t="s">
        <v>109</v>
      </c>
      <c r="K24" s="30" t="s">
        <v>110</v>
      </c>
      <c r="S24" s="30" t="s">
        <v>0</v>
      </c>
      <c r="T24" s="30" t="s">
        <v>113</v>
      </c>
      <c r="U24" s="30" t="s">
        <v>118</v>
      </c>
      <c r="V24" s="30" t="s">
        <v>61</v>
      </c>
      <c r="W24" s="31" t="s">
        <v>119</v>
      </c>
    </row>
    <row r="25" spans="2:25" ht="31.5">
      <c r="B25" s="49" t="str">
        <f>'לא סחיר - אופציות'!B7:L7</f>
        <v>7. אופציות</v>
      </c>
      <c r="C25" s="30" t="s">
        <v>48</v>
      </c>
      <c r="G25" s="30" t="s">
        <v>67</v>
      </c>
      <c r="H25" s="30" t="s">
        <v>109</v>
      </c>
      <c r="K25" s="30" t="s">
        <v>110</v>
      </c>
      <c r="S25" s="30" t="s">
        <v>0</v>
      </c>
      <c r="T25" s="30" t="s">
        <v>113</v>
      </c>
      <c r="U25" s="30" t="s">
        <v>118</v>
      </c>
      <c r="V25" s="30" t="s">
        <v>61</v>
      </c>
      <c r="W25" s="31" t="s">
        <v>119</v>
      </c>
    </row>
    <row r="26" spans="2:25" ht="31.5">
      <c r="B26" s="49" t="str">
        <f>'לא סחיר - חוזים עתידיים'!B7:K7</f>
        <v>8. חוזים עתידיים</v>
      </c>
      <c r="C26" s="30" t="s">
        <v>48</v>
      </c>
      <c r="G26" s="30" t="s">
        <v>67</v>
      </c>
      <c r="H26" s="30" t="s">
        <v>109</v>
      </c>
      <c r="K26" s="30" t="s">
        <v>110</v>
      </c>
      <c r="S26" s="30" t="s">
        <v>0</v>
      </c>
      <c r="T26" s="30" t="s">
        <v>113</v>
      </c>
      <c r="U26" s="30" t="s">
        <v>118</v>
      </c>
      <c r="V26" s="31" t="s">
        <v>119</v>
      </c>
    </row>
    <row r="27" spans="2:25" ht="31.5">
      <c r="B27" s="49" t="str">
        <f>'לא סחיר - מוצרים מובנים'!B7:Q7</f>
        <v>9. מוצרים מובנים</v>
      </c>
      <c r="C27" s="30" t="s">
        <v>48</v>
      </c>
      <c r="F27" s="30" t="s">
        <v>53</v>
      </c>
      <c r="I27" s="30" t="s">
        <v>15</v>
      </c>
      <c r="J27" s="30" t="s">
        <v>68</v>
      </c>
      <c r="K27" s="30" t="s">
        <v>110</v>
      </c>
      <c r="L27" s="30" t="s">
        <v>18</v>
      </c>
      <c r="M27" s="30" t="s">
        <v>109</v>
      </c>
      <c r="Q27" s="30" t="s">
        <v>17</v>
      </c>
      <c r="R27" s="30" t="s">
        <v>19</v>
      </c>
      <c r="S27" s="30" t="s">
        <v>0</v>
      </c>
      <c r="T27" s="30" t="s">
        <v>113</v>
      </c>
      <c r="U27" s="30" t="s">
        <v>118</v>
      </c>
      <c r="V27" s="30" t="s">
        <v>61</v>
      </c>
      <c r="W27" s="31" t="s">
        <v>119</v>
      </c>
    </row>
    <row r="28" spans="2:25" ht="31.5">
      <c r="B28" s="53" t="str">
        <f>הלוואות!B6</f>
        <v>1.ד. הלוואות:</v>
      </c>
      <c r="C28" s="30" t="s">
        <v>48</v>
      </c>
      <c r="I28" s="30" t="s">
        <v>15</v>
      </c>
      <c r="J28" s="30" t="s">
        <v>68</v>
      </c>
      <c r="L28" s="30" t="s">
        <v>18</v>
      </c>
      <c r="M28" s="30" t="s">
        <v>109</v>
      </c>
      <c r="Q28" s="13" t="s">
        <v>38</v>
      </c>
      <c r="R28" s="30" t="s">
        <v>19</v>
      </c>
      <c r="S28" s="30" t="s">
        <v>0</v>
      </c>
      <c r="T28" s="30" t="s">
        <v>113</v>
      </c>
      <c r="U28" s="30" t="s">
        <v>118</v>
      </c>
      <c r="V28" s="31" t="s">
        <v>119</v>
      </c>
    </row>
    <row r="29" spans="2:25" ht="47.25">
      <c r="B29" s="53" t="str">
        <f>'פקדונות מעל 3 חודשים'!B6:O6</f>
        <v>1.ה. פקדונות מעל 3 חודשים:</v>
      </c>
      <c r="C29" s="30" t="s">
        <v>48</v>
      </c>
      <c r="E29" s="30" t="s">
        <v>125</v>
      </c>
      <c r="I29" s="30" t="s">
        <v>15</v>
      </c>
      <c r="J29" s="30" t="s">
        <v>68</v>
      </c>
      <c r="L29" s="30" t="s">
        <v>18</v>
      </c>
      <c r="M29" s="30" t="s">
        <v>109</v>
      </c>
      <c r="O29" s="50" t="s">
        <v>55</v>
      </c>
      <c r="P29" s="51"/>
      <c r="R29" s="30" t="s">
        <v>19</v>
      </c>
      <c r="S29" s="30" t="s">
        <v>0</v>
      </c>
      <c r="T29" s="30" t="s">
        <v>113</v>
      </c>
      <c r="U29" s="30" t="s">
        <v>118</v>
      </c>
      <c r="V29" s="31" t="s">
        <v>119</v>
      </c>
    </row>
    <row r="30" spans="2:25" ht="63">
      <c r="B30" s="53" t="str">
        <f>'זכויות מקרקעין'!B6</f>
        <v>1. ו. זכויות במקרקעין:</v>
      </c>
      <c r="C30" s="13" t="s">
        <v>57</v>
      </c>
      <c r="N30" s="50" t="s">
        <v>92</v>
      </c>
      <c r="P30" s="51" t="s">
        <v>58</v>
      </c>
      <c r="U30" s="30" t="s">
        <v>118</v>
      </c>
      <c r="V30" s="14" t="s">
        <v>60</v>
      </c>
    </row>
    <row r="31" spans="2:25" ht="31.5">
      <c r="B31" s="53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59</v>
      </c>
      <c r="R31" s="13" t="s">
        <v>56</v>
      </c>
      <c r="U31" s="30" t="s">
        <v>118</v>
      </c>
      <c r="V31" s="14" t="s">
        <v>60</v>
      </c>
    </row>
    <row r="32" spans="2:25" ht="47.25">
      <c r="B32" s="53" t="str">
        <f>'יתרת התחייבות להשקעה'!B6:D6</f>
        <v>1. ט. יתרות התחייבות להשקעה:</v>
      </c>
      <c r="X32" s="13" t="s">
        <v>115</v>
      </c>
      <c r="Y32" s="14" t="s">
        <v>114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187</v>
      </c>
      <c r="C1" s="79" t="s" vm="1">
        <v>263</v>
      </c>
    </row>
    <row r="2" spans="2:54">
      <c r="B2" s="57" t="s">
        <v>186</v>
      </c>
      <c r="C2" s="79" t="s">
        <v>264</v>
      </c>
    </row>
    <row r="3" spans="2:54">
      <c r="B3" s="57" t="s">
        <v>188</v>
      </c>
      <c r="C3" s="79" t="s">
        <v>265</v>
      </c>
    </row>
    <row r="4" spans="2:54">
      <c r="B4" s="57" t="s">
        <v>189</v>
      </c>
      <c r="C4" s="79">
        <v>8801</v>
      </c>
    </row>
    <row r="6" spans="2:54" ht="26.25" customHeight="1">
      <c r="B6" s="230" t="s">
        <v>218</v>
      </c>
      <c r="C6" s="231"/>
      <c r="D6" s="231"/>
      <c r="E6" s="231"/>
      <c r="F6" s="231"/>
      <c r="G6" s="231"/>
      <c r="H6" s="231"/>
      <c r="I6" s="231"/>
      <c r="J6" s="231"/>
      <c r="K6" s="231"/>
      <c r="L6" s="232"/>
    </row>
    <row r="7" spans="2:54" ht="26.25" customHeight="1">
      <c r="B7" s="230" t="s">
        <v>106</v>
      </c>
      <c r="C7" s="231"/>
      <c r="D7" s="231"/>
      <c r="E7" s="231"/>
      <c r="F7" s="231"/>
      <c r="G7" s="231"/>
      <c r="H7" s="231"/>
      <c r="I7" s="231"/>
      <c r="J7" s="231"/>
      <c r="K7" s="231"/>
      <c r="L7" s="232"/>
    </row>
    <row r="8" spans="2:54" s="3" customFormat="1" ht="78.75">
      <c r="B8" s="22" t="s">
        <v>124</v>
      </c>
      <c r="C8" s="30" t="s">
        <v>48</v>
      </c>
      <c r="D8" s="30" t="s">
        <v>67</v>
      </c>
      <c r="E8" s="30" t="s">
        <v>109</v>
      </c>
      <c r="F8" s="30" t="s">
        <v>110</v>
      </c>
      <c r="G8" s="30" t="s">
        <v>247</v>
      </c>
      <c r="H8" s="30" t="s">
        <v>246</v>
      </c>
      <c r="I8" s="30" t="s">
        <v>118</v>
      </c>
      <c r="J8" s="30" t="s">
        <v>61</v>
      </c>
      <c r="K8" s="30" t="s">
        <v>190</v>
      </c>
      <c r="L8" s="31" t="s">
        <v>192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254</v>
      </c>
      <c r="H9" s="16"/>
      <c r="I9" s="16" t="s">
        <v>250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100" t="s">
        <v>262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100" t="s">
        <v>120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100" t="s">
        <v>245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100" t="s">
        <v>253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41.710937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7.2851562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187</v>
      </c>
      <c r="C1" s="79" t="s" vm="1">
        <v>263</v>
      </c>
    </row>
    <row r="2" spans="2:51">
      <c r="B2" s="57" t="s">
        <v>186</v>
      </c>
      <c r="C2" s="79" t="s">
        <v>264</v>
      </c>
    </row>
    <row r="3" spans="2:51">
      <c r="B3" s="57" t="s">
        <v>188</v>
      </c>
      <c r="C3" s="79" t="s">
        <v>265</v>
      </c>
    </row>
    <row r="4" spans="2:51">
      <c r="B4" s="57" t="s">
        <v>189</v>
      </c>
      <c r="C4" s="79">
        <v>8801</v>
      </c>
    </row>
    <row r="6" spans="2:51" ht="26.25" customHeight="1">
      <c r="B6" s="230" t="s">
        <v>218</v>
      </c>
      <c r="C6" s="231"/>
      <c r="D6" s="231"/>
      <c r="E6" s="231"/>
      <c r="F6" s="231"/>
      <c r="G6" s="231"/>
      <c r="H6" s="231"/>
      <c r="I6" s="231"/>
      <c r="J6" s="231"/>
      <c r="K6" s="232"/>
    </row>
    <row r="7" spans="2:51" ht="26.25" customHeight="1">
      <c r="B7" s="230" t="s">
        <v>107</v>
      </c>
      <c r="C7" s="231"/>
      <c r="D7" s="231"/>
      <c r="E7" s="231"/>
      <c r="F7" s="231"/>
      <c r="G7" s="231"/>
      <c r="H7" s="231"/>
      <c r="I7" s="231"/>
      <c r="J7" s="231"/>
      <c r="K7" s="232"/>
    </row>
    <row r="8" spans="2:51" s="3" customFormat="1" ht="63">
      <c r="B8" s="22" t="s">
        <v>124</v>
      </c>
      <c r="C8" s="30" t="s">
        <v>48</v>
      </c>
      <c r="D8" s="30" t="s">
        <v>67</v>
      </c>
      <c r="E8" s="30" t="s">
        <v>109</v>
      </c>
      <c r="F8" s="30" t="s">
        <v>110</v>
      </c>
      <c r="G8" s="30" t="s">
        <v>247</v>
      </c>
      <c r="H8" s="30" t="s">
        <v>246</v>
      </c>
      <c r="I8" s="30" t="s">
        <v>118</v>
      </c>
      <c r="J8" s="30" t="s">
        <v>190</v>
      </c>
      <c r="K8" s="31" t="s">
        <v>192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254</v>
      </c>
      <c r="H9" s="16"/>
      <c r="I9" s="16" t="s">
        <v>250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80" t="s">
        <v>52</v>
      </c>
      <c r="C11" s="81"/>
      <c r="D11" s="81"/>
      <c r="E11" s="81"/>
      <c r="F11" s="81"/>
      <c r="G11" s="89"/>
      <c r="H11" s="91"/>
      <c r="I11" s="89">
        <v>-1911.7915700000003</v>
      </c>
      <c r="J11" s="90">
        <v>1</v>
      </c>
      <c r="K11" s="90">
        <f>I11/'סכום נכסי הקרן'!$C$42</f>
        <v>-5.9017675951842752E-4</v>
      </c>
      <c r="AW11" s="1"/>
    </row>
    <row r="12" spans="2:51" ht="19.5" customHeight="1">
      <c r="B12" s="82" t="s">
        <v>37</v>
      </c>
      <c r="C12" s="83"/>
      <c r="D12" s="83"/>
      <c r="E12" s="83"/>
      <c r="F12" s="83"/>
      <c r="G12" s="92"/>
      <c r="H12" s="94"/>
      <c r="I12" s="92">
        <v>-1911.7915700000003</v>
      </c>
      <c r="J12" s="93">
        <v>1</v>
      </c>
      <c r="K12" s="93">
        <f>I12/'סכום נכסי הקרן'!$C$42</f>
        <v>-5.9017675951842752E-4</v>
      </c>
    </row>
    <row r="13" spans="2:51">
      <c r="B13" s="103" t="s">
        <v>1490</v>
      </c>
      <c r="C13" s="83"/>
      <c r="D13" s="83"/>
      <c r="E13" s="83"/>
      <c r="F13" s="83"/>
      <c r="G13" s="92"/>
      <c r="H13" s="94"/>
      <c r="I13" s="92">
        <v>-1541.3319600000002</v>
      </c>
      <c r="J13" s="93">
        <v>0.80622385001938257</v>
      </c>
      <c r="K13" s="93">
        <f>I13/'סכום נכסי הקרן'!$C$42</f>
        <v>-4.7581457925090996E-4</v>
      </c>
    </row>
    <row r="14" spans="2:51">
      <c r="B14" s="88" t="s">
        <v>1491</v>
      </c>
      <c r="C14" s="85" t="s">
        <v>1492</v>
      </c>
      <c r="D14" s="98" t="s">
        <v>1003</v>
      </c>
      <c r="E14" s="98" t="s">
        <v>171</v>
      </c>
      <c r="F14" s="107">
        <v>43116</v>
      </c>
      <c r="G14" s="95">
        <v>5010000</v>
      </c>
      <c r="H14" s="97">
        <v>-3.109</v>
      </c>
      <c r="I14" s="95">
        <v>-155.7611</v>
      </c>
      <c r="J14" s="96">
        <v>8.1473892051945801E-2</v>
      </c>
      <c r="K14" s="96">
        <f>I14/'סכום נכסי הקרן'!$C$42</f>
        <v>-4.808399759657154E-5</v>
      </c>
    </row>
    <row r="15" spans="2:51">
      <c r="B15" s="88" t="s">
        <v>1493</v>
      </c>
      <c r="C15" s="85" t="s">
        <v>1494</v>
      </c>
      <c r="D15" s="98" t="s">
        <v>1003</v>
      </c>
      <c r="E15" s="98" t="s">
        <v>171</v>
      </c>
      <c r="F15" s="107">
        <v>43116</v>
      </c>
      <c r="G15" s="95">
        <v>5023800</v>
      </c>
      <c r="H15" s="97">
        <v>-2.8106</v>
      </c>
      <c r="I15" s="95">
        <v>-141.19745</v>
      </c>
      <c r="J15" s="96">
        <v>7.3856089866532873E-2</v>
      </c>
      <c r="K15" s="96">
        <f>I15/'סכום נכסי הקרן'!$C$42</f>
        <v>-4.3588147788132145E-5</v>
      </c>
    </row>
    <row r="16" spans="2:51" s="7" customFormat="1">
      <c r="B16" s="88" t="s">
        <v>1495</v>
      </c>
      <c r="C16" s="85" t="s">
        <v>1496</v>
      </c>
      <c r="D16" s="98" t="s">
        <v>1003</v>
      </c>
      <c r="E16" s="98" t="s">
        <v>171</v>
      </c>
      <c r="F16" s="107">
        <v>43118</v>
      </c>
      <c r="G16" s="95">
        <v>10069800</v>
      </c>
      <c r="H16" s="97">
        <v>-2.6379999999999999</v>
      </c>
      <c r="I16" s="95">
        <v>-265.64596</v>
      </c>
      <c r="J16" s="96">
        <v>0.13895131884068301</v>
      </c>
      <c r="K16" s="96">
        <f>I16/'סכום נכסי הקרן'!$C$42</f>
        <v>-8.2005839084206127E-5</v>
      </c>
      <c r="AW16" s="1"/>
      <c r="AY16" s="1"/>
    </row>
    <row r="17" spans="2:51" s="7" customFormat="1">
      <c r="B17" s="88" t="s">
        <v>1497</v>
      </c>
      <c r="C17" s="85" t="s">
        <v>1498</v>
      </c>
      <c r="D17" s="98" t="s">
        <v>1003</v>
      </c>
      <c r="E17" s="98" t="s">
        <v>171</v>
      </c>
      <c r="F17" s="107">
        <v>43173</v>
      </c>
      <c r="G17" s="95">
        <v>10250400</v>
      </c>
      <c r="H17" s="97">
        <v>-2.4775</v>
      </c>
      <c r="I17" s="95">
        <v>-253.95255</v>
      </c>
      <c r="J17" s="96">
        <v>0.1328348518662</v>
      </c>
      <c r="K17" s="96">
        <f>I17/'סכום נכסי הקרן'!$C$42</f>
        <v>-7.8396042425504271E-5</v>
      </c>
      <c r="AW17" s="1"/>
      <c r="AY17" s="1"/>
    </row>
    <row r="18" spans="2:51" s="7" customFormat="1">
      <c r="B18" s="88" t="s">
        <v>1499</v>
      </c>
      <c r="C18" s="85" t="s">
        <v>1500</v>
      </c>
      <c r="D18" s="98" t="s">
        <v>1003</v>
      </c>
      <c r="E18" s="98" t="s">
        <v>171</v>
      </c>
      <c r="F18" s="107">
        <v>43136</v>
      </c>
      <c r="G18" s="95">
        <v>17110500</v>
      </c>
      <c r="H18" s="97">
        <v>-2.2084000000000001</v>
      </c>
      <c r="I18" s="95">
        <v>-377.87640999999996</v>
      </c>
      <c r="J18" s="96">
        <v>0.19765565238892643</v>
      </c>
      <c r="K18" s="96">
        <f>I18/'סכום נכסי הקרן'!$C$42</f>
        <v>-1.1665177242739734E-4</v>
      </c>
      <c r="AW18" s="1"/>
      <c r="AY18" s="1"/>
    </row>
    <row r="19" spans="2:51">
      <c r="B19" s="88" t="s">
        <v>1501</v>
      </c>
      <c r="C19" s="85" t="s">
        <v>1502</v>
      </c>
      <c r="D19" s="98" t="s">
        <v>1003</v>
      </c>
      <c r="E19" s="98" t="s">
        <v>171</v>
      </c>
      <c r="F19" s="107">
        <v>43180</v>
      </c>
      <c r="G19" s="95">
        <v>15520500</v>
      </c>
      <c r="H19" s="97">
        <v>-1.1035999999999999</v>
      </c>
      <c r="I19" s="95">
        <v>-171.27984000000001</v>
      </c>
      <c r="J19" s="96">
        <v>8.9591272755742912E-2</v>
      </c>
      <c r="K19" s="96">
        <f>I19/'סכום נכסי הקרן'!$C$42</f>
        <v>-5.2874687036115935E-5</v>
      </c>
    </row>
    <row r="20" spans="2:51">
      <c r="B20" s="88" t="s">
        <v>1503</v>
      </c>
      <c r="C20" s="85" t="s">
        <v>1504</v>
      </c>
      <c r="D20" s="98" t="s">
        <v>1003</v>
      </c>
      <c r="E20" s="98" t="s">
        <v>171</v>
      </c>
      <c r="F20" s="107">
        <v>43137</v>
      </c>
      <c r="G20" s="95">
        <v>15557400</v>
      </c>
      <c r="H20" s="97">
        <v>-0.95150000000000001</v>
      </c>
      <c r="I20" s="95">
        <v>-148.02755999999999</v>
      </c>
      <c r="J20" s="96">
        <v>7.7428712587115325E-2</v>
      </c>
      <c r="K20" s="96">
        <f>I20/'סכום נכסי הקרן'!$C$42</f>
        <v>-4.5696626688347406E-5</v>
      </c>
    </row>
    <row r="21" spans="2:51">
      <c r="B21" s="88" t="s">
        <v>1505</v>
      </c>
      <c r="C21" s="85" t="s">
        <v>1506</v>
      </c>
      <c r="D21" s="98" t="s">
        <v>1003</v>
      </c>
      <c r="E21" s="98" t="s">
        <v>171</v>
      </c>
      <c r="F21" s="107">
        <v>43182</v>
      </c>
      <c r="G21" s="95">
        <v>9683520</v>
      </c>
      <c r="H21" s="97">
        <v>-0.6986</v>
      </c>
      <c r="I21" s="95">
        <v>-67.649940000000001</v>
      </c>
      <c r="J21" s="96">
        <v>3.5385625222732829E-2</v>
      </c>
      <c r="K21" s="96">
        <f>I21/'סכום נכסי הקרן'!$C$42</f>
        <v>-2.0883773627485996E-5</v>
      </c>
    </row>
    <row r="22" spans="2:51">
      <c r="B22" s="88" t="s">
        <v>1507</v>
      </c>
      <c r="C22" s="85" t="s">
        <v>1508</v>
      </c>
      <c r="D22" s="98" t="s">
        <v>1003</v>
      </c>
      <c r="E22" s="98" t="s">
        <v>171</v>
      </c>
      <c r="F22" s="107">
        <v>43157</v>
      </c>
      <c r="G22" s="95">
        <v>2427635</v>
      </c>
      <c r="H22" s="97">
        <v>-0.72850000000000004</v>
      </c>
      <c r="I22" s="95">
        <v>-17.684249999999999</v>
      </c>
      <c r="J22" s="96">
        <v>9.2500930946149088E-3</v>
      </c>
      <c r="K22" s="96">
        <f>I22/'סכום נכסי הקרן'!$C$42</f>
        <v>-5.4591899678236107E-6</v>
      </c>
    </row>
    <row r="23" spans="2:51">
      <c r="B23" s="88" t="s">
        <v>1509</v>
      </c>
      <c r="C23" s="85" t="s">
        <v>1510</v>
      </c>
      <c r="D23" s="98" t="s">
        <v>1003</v>
      </c>
      <c r="E23" s="98" t="s">
        <v>171</v>
      </c>
      <c r="F23" s="107">
        <v>43186</v>
      </c>
      <c r="G23" s="95">
        <v>8680500</v>
      </c>
      <c r="H23" s="97">
        <v>-0.92579999999999996</v>
      </c>
      <c r="I23" s="95">
        <v>-80.36242</v>
      </c>
      <c r="J23" s="96">
        <v>4.2035136706874372E-2</v>
      </c>
      <c r="K23" s="96">
        <f>I23/'סכום נכסי הקרן'!$C$42</f>
        <v>-2.4808160767577223E-5</v>
      </c>
    </row>
    <row r="24" spans="2:51">
      <c r="B24" s="88" t="s">
        <v>1511</v>
      </c>
      <c r="C24" s="85" t="s">
        <v>1512</v>
      </c>
      <c r="D24" s="98" t="s">
        <v>1003</v>
      </c>
      <c r="E24" s="98" t="s">
        <v>171</v>
      </c>
      <c r="F24" s="107">
        <v>43140</v>
      </c>
      <c r="G24" s="95">
        <v>8753750</v>
      </c>
      <c r="H24" s="97">
        <v>-0.1706</v>
      </c>
      <c r="I24" s="95">
        <v>-14.93108</v>
      </c>
      <c r="J24" s="96">
        <v>7.8099936385847739E-3</v>
      </c>
      <c r="K24" s="96">
        <f>I24/'סכום נכסי הקרן'!$C$42</f>
        <v>-4.609276737479495E-6</v>
      </c>
    </row>
    <row r="25" spans="2:51">
      <c r="B25" s="88" t="s">
        <v>1513</v>
      </c>
      <c r="C25" s="85" t="s">
        <v>1514</v>
      </c>
      <c r="D25" s="98" t="s">
        <v>1003</v>
      </c>
      <c r="E25" s="98" t="s">
        <v>171</v>
      </c>
      <c r="F25" s="107">
        <v>43143</v>
      </c>
      <c r="G25" s="95">
        <v>10536000</v>
      </c>
      <c r="H25" s="97">
        <v>0.1022</v>
      </c>
      <c r="I25" s="95">
        <v>10.76315</v>
      </c>
      <c r="J25" s="96">
        <v>-5.6298762735939867E-3</v>
      </c>
      <c r="K25" s="96">
        <f>I25/'סכום נכסי הקרן'!$C$42</f>
        <v>3.3226221356393795E-6</v>
      </c>
    </row>
    <row r="26" spans="2:51">
      <c r="B26" s="88" t="s">
        <v>1515</v>
      </c>
      <c r="C26" s="85" t="s">
        <v>1516</v>
      </c>
      <c r="D26" s="98" t="s">
        <v>1003</v>
      </c>
      <c r="E26" s="98" t="s">
        <v>171</v>
      </c>
      <c r="F26" s="107">
        <v>43167</v>
      </c>
      <c r="G26" s="95">
        <v>3514000</v>
      </c>
      <c r="H26" s="97">
        <v>1.613</v>
      </c>
      <c r="I26" s="95">
        <v>56.67942</v>
      </c>
      <c r="J26" s="96">
        <v>-2.9647280011805884E-2</v>
      </c>
      <c r="K26" s="96">
        <f>I26/'סכום נכסי הקרן'!$C$42</f>
        <v>1.7497135645903044E-5</v>
      </c>
    </row>
    <row r="27" spans="2:51">
      <c r="B27" s="88" t="s">
        <v>1517</v>
      </c>
      <c r="C27" s="85" t="s">
        <v>1518</v>
      </c>
      <c r="D27" s="98" t="s">
        <v>1003</v>
      </c>
      <c r="E27" s="98" t="s">
        <v>171</v>
      </c>
      <c r="F27" s="107">
        <v>43152</v>
      </c>
      <c r="G27" s="95">
        <v>14056000</v>
      </c>
      <c r="H27" s="97">
        <v>0.60899999999999999</v>
      </c>
      <c r="I27" s="95">
        <v>85.594030000000004</v>
      </c>
      <c r="J27" s="96">
        <v>-4.4771632715170928E-2</v>
      </c>
      <c r="K27" s="96">
        <f>I27/'סכום נכסי הקרן'!$C$42</f>
        <v>2.6423177114188795E-5</v>
      </c>
    </row>
    <row r="28" spans="2:51">
      <c r="B28" s="84"/>
      <c r="C28" s="85"/>
      <c r="D28" s="85"/>
      <c r="E28" s="85"/>
      <c r="F28" s="85"/>
      <c r="G28" s="95"/>
      <c r="H28" s="97"/>
      <c r="I28" s="85"/>
      <c r="J28" s="96"/>
      <c r="K28" s="85"/>
    </row>
    <row r="29" spans="2:51">
      <c r="B29" s="103" t="s">
        <v>237</v>
      </c>
      <c r="C29" s="83"/>
      <c r="D29" s="83"/>
      <c r="E29" s="83"/>
      <c r="F29" s="83"/>
      <c r="G29" s="92"/>
      <c r="H29" s="94"/>
      <c r="I29" s="92">
        <v>-322.85424000000017</v>
      </c>
      <c r="J29" s="93">
        <v>0.16887522942681463</v>
      </c>
      <c r="K29" s="93">
        <f>I29/'סכום נכסי הקרן'!$C$42</f>
        <v>-9.9666235666048448E-5</v>
      </c>
    </row>
    <row r="30" spans="2:51">
      <c r="B30" s="88" t="s">
        <v>1519</v>
      </c>
      <c r="C30" s="85" t="s">
        <v>1520</v>
      </c>
      <c r="D30" s="98" t="s">
        <v>1003</v>
      </c>
      <c r="E30" s="98" t="s">
        <v>173</v>
      </c>
      <c r="F30" s="107">
        <v>43096</v>
      </c>
      <c r="G30" s="95">
        <v>3333176</v>
      </c>
      <c r="H30" s="97">
        <v>2.6629</v>
      </c>
      <c r="I30" s="95">
        <v>88.759070000000008</v>
      </c>
      <c r="J30" s="96">
        <v>-4.6427168836192738E-2</v>
      </c>
      <c r="K30" s="96">
        <f>I30/'סכום נכסי הקרן'!$C$42</f>
        <v>2.7400236057359158E-5</v>
      </c>
    </row>
    <row r="31" spans="2:51">
      <c r="B31" s="88" t="s">
        <v>1521</v>
      </c>
      <c r="C31" s="85" t="s">
        <v>1522</v>
      </c>
      <c r="D31" s="98" t="s">
        <v>1003</v>
      </c>
      <c r="E31" s="98" t="s">
        <v>171</v>
      </c>
      <c r="F31" s="107">
        <v>43132</v>
      </c>
      <c r="G31" s="95">
        <v>4689527.21</v>
      </c>
      <c r="H31" s="97">
        <v>4.6386000000000003</v>
      </c>
      <c r="I31" s="95">
        <v>217.52870999999999</v>
      </c>
      <c r="J31" s="96">
        <v>-0.11378264943390244</v>
      </c>
      <c r="K31" s="96">
        <f>I31/'סכום נכסי הקרן'!$C$42</f>
        <v>6.7151875332321784E-5</v>
      </c>
    </row>
    <row r="32" spans="2:51">
      <c r="B32" s="88" t="s">
        <v>1523</v>
      </c>
      <c r="C32" s="85" t="s">
        <v>1524</v>
      </c>
      <c r="D32" s="98" t="s">
        <v>1003</v>
      </c>
      <c r="E32" s="98" t="s">
        <v>171</v>
      </c>
      <c r="F32" s="107">
        <v>43109</v>
      </c>
      <c r="G32" s="95">
        <v>1757000</v>
      </c>
      <c r="H32" s="97">
        <v>3.5183</v>
      </c>
      <c r="I32" s="95">
        <v>61.816220000000001</v>
      </c>
      <c r="J32" s="96">
        <v>-3.233418379389548E-2</v>
      </c>
      <c r="K32" s="96">
        <f>I32/'סכום נכסי הקרן'!$C$42</f>
        <v>1.9082883813154489E-5</v>
      </c>
    </row>
    <row r="33" spans="2:11">
      <c r="B33" s="88" t="s">
        <v>1525</v>
      </c>
      <c r="C33" s="85" t="s">
        <v>1526</v>
      </c>
      <c r="D33" s="98" t="s">
        <v>1003</v>
      </c>
      <c r="E33" s="98" t="s">
        <v>171</v>
      </c>
      <c r="F33" s="107">
        <v>43102</v>
      </c>
      <c r="G33" s="95">
        <v>1932700</v>
      </c>
      <c r="H33" s="97">
        <v>2.8866999999999998</v>
      </c>
      <c r="I33" s="95">
        <v>55.790839999999996</v>
      </c>
      <c r="J33" s="96">
        <v>-2.9182490850715483E-2</v>
      </c>
      <c r="K33" s="96">
        <f>I33/'סכום נכסי הקרן'!$C$42</f>
        <v>1.7222827884951422E-5</v>
      </c>
    </row>
    <row r="34" spans="2:11">
      <c r="B34" s="88" t="s">
        <v>1527</v>
      </c>
      <c r="C34" s="85" t="s">
        <v>1528</v>
      </c>
      <c r="D34" s="98" t="s">
        <v>1003</v>
      </c>
      <c r="E34" s="98" t="s">
        <v>173</v>
      </c>
      <c r="F34" s="107">
        <v>43080</v>
      </c>
      <c r="G34" s="95">
        <v>2925587.73</v>
      </c>
      <c r="H34" s="97">
        <v>-3.6779999999999999</v>
      </c>
      <c r="I34" s="95">
        <v>-107.60194</v>
      </c>
      <c r="J34" s="96">
        <v>5.6283300799364847E-2</v>
      </c>
      <c r="K34" s="96">
        <f>I34/'סכום נכסי הקרן'!$C$42</f>
        <v>-3.3217096080770067E-5</v>
      </c>
    </row>
    <row r="35" spans="2:11">
      <c r="B35" s="88" t="s">
        <v>1529</v>
      </c>
      <c r="C35" s="85" t="s">
        <v>1530</v>
      </c>
      <c r="D35" s="98" t="s">
        <v>1003</v>
      </c>
      <c r="E35" s="98" t="s">
        <v>173</v>
      </c>
      <c r="F35" s="107">
        <v>43069</v>
      </c>
      <c r="G35" s="95">
        <v>587720.01</v>
      </c>
      <c r="H35" s="97">
        <v>-3.1755</v>
      </c>
      <c r="I35" s="95">
        <v>-18.663319999999999</v>
      </c>
      <c r="J35" s="96">
        <v>9.7622148213573276E-3</v>
      </c>
      <c r="K35" s="96">
        <f>I35/'סכום נכסי הקרן'!$C$42</f>
        <v>-5.7614323089914329E-6</v>
      </c>
    </row>
    <row r="36" spans="2:11">
      <c r="B36" s="88" t="s">
        <v>1531</v>
      </c>
      <c r="C36" s="85" t="s">
        <v>1532</v>
      </c>
      <c r="D36" s="98" t="s">
        <v>1003</v>
      </c>
      <c r="E36" s="98" t="s">
        <v>173</v>
      </c>
      <c r="F36" s="107">
        <v>43089</v>
      </c>
      <c r="G36" s="95">
        <v>2947578.34</v>
      </c>
      <c r="H36" s="97">
        <v>-2.9051</v>
      </c>
      <c r="I36" s="95">
        <v>-85.63006</v>
      </c>
      <c r="J36" s="96">
        <v>4.4790478911882634E-2</v>
      </c>
      <c r="K36" s="96">
        <f>I36/'סכום נכסי הקרן'!$C$42</f>
        <v>-2.6434299701493357E-5</v>
      </c>
    </row>
    <row r="37" spans="2:11">
      <c r="B37" s="88" t="s">
        <v>1533</v>
      </c>
      <c r="C37" s="85" t="s">
        <v>1534</v>
      </c>
      <c r="D37" s="98" t="s">
        <v>1003</v>
      </c>
      <c r="E37" s="98" t="s">
        <v>173</v>
      </c>
      <c r="F37" s="107">
        <v>43111</v>
      </c>
      <c r="G37" s="95">
        <v>5951240.1200000001</v>
      </c>
      <c r="H37" s="97">
        <v>-1.8925000000000001</v>
      </c>
      <c r="I37" s="95">
        <v>-112.62948</v>
      </c>
      <c r="J37" s="96">
        <v>5.8913053999919029E-2</v>
      </c>
      <c r="K37" s="96">
        <f>I37/'סכום נכסי הקרן'!$C$42</f>
        <v>-3.4769115303006352E-5</v>
      </c>
    </row>
    <row r="38" spans="2:11">
      <c r="B38" s="88" t="s">
        <v>1535</v>
      </c>
      <c r="C38" s="85" t="s">
        <v>1536</v>
      </c>
      <c r="D38" s="98" t="s">
        <v>1003</v>
      </c>
      <c r="E38" s="98" t="s">
        <v>173</v>
      </c>
      <c r="F38" s="107">
        <v>43104</v>
      </c>
      <c r="G38" s="95">
        <v>15588713.68</v>
      </c>
      <c r="H38" s="97">
        <v>-1.4157</v>
      </c>
      <c r="I38" s="95">
        <v>-220.69637</v>
      </c>
      <c r="J38" s="96">
        <v>0.11543955599720526</v>
      </c>
      <c r="K38" s="96">
        <f>I38/'סכום נכסי הקרן'!$C$42</f>
        <v>-6.8129743078676659E-5</v>
      </c>
    </row>
    <row r="39" spans="2:11">
      <c r="B39" s="88" t="s">
        <v>1537</v>
      </c>
      <c r="C39" s="85" t="s">
        <v>1538</v>
      </c>
      <c r="D39" s="98" t="s">
        <v>1003</v>
      </c>
      <c r="E39" s="98" t="s">
        <v>173</v>
      </c>
      <c r="F39" s="107">
        <v>43158</v>
      </c>
      <c r="G39" s="95">
        <v>7878951.1200000001</v>
      </c>
      <c r="H39" s="97">
        <v>0.22209999999999999</v>
      </c>
      <c r="I39" s="95">
        <v>17.497240000000001</v>
      </c>
      <c r="J39" s="96">
        <v>-9.1522738537862681E-3</v>
      </c>
      <c r="K39" s="96">
        <f>I39/'סכום נכסי הקרן'!$C$42</f>
        <v>5.4014593252528101E-6</v>
      </c>
    </row>
    <row r="40" spans="2:11">
      <c r="B40" s="88" t="s">
        <v>1539</v>
      </c>
      <c r="C40" s="85" t="s">
        <v>1540</v>
      </c>
      <c r="D40" s="98" t="s">
        <v>1003</v>
      </c>
      <c r="E40" s="98" t="s">
        <v>173</v>
      </c>
      <c r="F40" s="107">
        <v>43115</v>
      </c>
      <c r="G40" s="95">
        <v>4341547</v>
      </c>
      <c r="H40" s="97">
        <v>0.19070000000000001</v>
      </c>
      <c r="I40" s="95">
        <v>8.2808200000000003</v>
      </c>
      <c r="J40" s="96">
        <v>-4.3314449806889773E-3</v>
      </c>
      <c r="K40" s="96">
        <f>I40/'סכום נכסי הקרן'!$C$42</f>
        <v>2.5563181627353783E-6</v>
      </c>
    </row>
    <row r="41" spans="2:11">
      <c r="B41" s="88" t="s">
        <v>1541</v>
      </c>
      <c r="C41" s="85" t="s">
        <v>1542</v>
      </c>
      <c r="D41" s="98" t="s">
        <v>1003</v>
      </c>
      <c r="E41" s="98" t="s">
        <v>173</v>
      </c>
      <c r="F41" s="107">
        <v>43124</v>
      </c>
      <c r="G41" s="95">
        <v>2201691.25</v>
      </c>
      <c r="H41" s="97">
        <v>0.65129999999999999</v>
      </c>
      <c r="I41" s="95">
        <v>14.33994</v>
      </c>
      <c r="J41" s="96">
        <v>-7.5007862912587261E-3</v>
      </c>
      <c r="K41" s="96">
        <f>I41/'סכום נכסי הקרן'!$C$42</f>
        <v>4.426789747215319E-6</v>
      </c>
    </row>
    <row r="42" spans="2:11">
      <c r="B42" s="88" t="s">
        <v>1543</v>
      </c>
      <c r="C42" s="85" t="s">
        <v>1544</v>
      </c>
      <c r="D42" s="98" t="s">
        <v>1003</v>
      </c>
      <c r="E42" s="98" t="s">
        <v>173</v>
      </c>
      <c r="F42" s="107">
        <v>43167</v>
      </c>
      <c r="G42" s="95">
        <v>4580799.45</v>
      </c>
      <c r="H42" s="97">
        <v>0.71689999999999998</v>
      </c>
      <c r="I42" s="95">
        <v>32.839790000000001</v>
      </c>
      <c r="J42" s="96">
        <v>-1.7177494929533556E-2</v>
      </c>
      <c r="K42" s="96">
        <f>I42/'סכום נכסי הקרן'!$C$42</f>
        <v>1.0137758294156333E-5</v>
      </c>
    </row>
    <row r="43" spans="2:11">
      <c r="B43" s="88" t="s">
        <v>1545</v>
      </c>
      <c r="C43" s="85" t="s">
        <v>1546</v>
      </c>
      <c r="D43" s="98" t="s">
        <v>1003</v>
      </c>
      <c r="E43" s="98" t="s">
        <v>173</v>
      </c>
      <c r="F43" s="107">
        <v>43130</v>
      </c>
      <c r="G43" s="95">
        <v>1313216.94</v>
      </c>
      <c r="H43" s="97">
        <v>1.0507</v>
      </c>
      <c r="I43" s="95">
        <v>13.79773</v>
      </c>
      <c r="J43" s="96">
        <v>-7.2171727381348362E-3</v>
      </c>
      <c r="K43" s="96">
        <f>I43/'סכום נכסי הקרן'!$C$42</f>
        <v>4.259407619477154E-6</v>
      </c>
    </row>
    <row r="44" spans="2:11">
      <c r="B44" s="88" t="s">
        <v>1547</v>
      </c>
      <c r="C44" s="85" t="s">
        <v>1548</v>
      </c>
      <c r="D44" s="98" t="s">
        <v>1003</v>
      </c>
      <c r="E44" s="98" t="s">
        <v>173</v>
      </c>
      <c r="F44" s="107">
        <v>43138</v>
      </c>
      <c r="G44" s="95">
        <v>2188765.1800000002</v>
      </c>
      <c r="H44" s="97">
        <v>0.49819999999999998</v>
      </c>
      <c r="I44" s="95">
        <v>10.904819999999999</v>
      </c>
      <c r="J44" s="96">
        <v>-5.7039795399871952E-3</v>
      </c>
      <c r="K44" s="96">
        <f>I44/'סכום נכסי הקרן'!$C$42</f>
        <v>3.3663561612690538E-6</v>
      </c>
    </row>
    <row r="45" spans="2:11">
      <c r="B45" s="88" t="s">
        <v>1549</v>
      </c>
      <c r="C45" s="85" t="s">
        <v>1550</v>
      </c>
      <c r="D45" s="98" t="s">
        <v>1003</v>
      </c>
      <c r="E45" s="98" t="s">
        <v>173</v>
      </c>
      <c r="F45" s="107">
        <v>43172</v>
      </c>
      <c r="G45" s="95">
        <v>5599670.3200000003</v>
      </c>
      <c r="H45" s="97">
        <v>0.42399999999999999</v>
      </c>
      <c r="I45" s="95">
        <v>23.740740000000002</v>
      </c>
      <c r="J45" s="96">
        <v>-1.2418058732207925E-2</v>
      </c>
      <c r="K45" s="96">
        <f>I45/'סכום נכסי הקרן'!$C$42</f>
        <v>7.3288496620839858E-6</v>
      </c>
    </row>
    <row r="46" spans="2:11">
      <c r="B46" s="88" t="s">
        <v>1551</v>
      </c>
      <c r="C46" s="85" t="s">
        <v>1552</v>
      </c>
      <c r="D46" s="98" t="s">
        <v>1003</v>
      </c>
      <c r="E46" s="98" t="s">
        <v>173</v>
      </c>
      <c r="F46" s="107">
        <v>43173</v>
      </c>
      <c r="G46" s="95">
        <v>6587168.7000000002</v>
      </c>
      <c r="H46" s="97">
        <v>0.72289999999999999</v>
      </c>
      <c r="I46" s="95">
        <v>47.616190000000003</v>
      </c>
      <c r="J46" s="96">
        <v>-2.4906580166581649E-2</v>
      </c>
      <c r="K46" s="96">
        <f>I46/'סכום נכסי הקרן'!$C$42</f>
        <v>1.4699284773399095E-5</v>
      </c>
    </row>
    <row r="47" spans="2:11">
      <c r="B47" s="88" t="s">
        <v>1553</v>
      </c>
      <c r="C47" s="85" t="s">
        <v>1554</v>
      </c>
      <c r="D47" s="98" t="s">
        <v>1003</v>
      </c>
      <c r="E47" s="98" t="s">
        <v>173</v>
      </c>
      <c r="F47" s="107">
        <v>43131</v>
      </c>
      <c r="G47" s="95">
        <v>628479.25</v>
      </c>
      <c r="H47" s="97">
        <v>1.4460999999999999</v>
      </c>
      <c r="I47" s="95">
        <v>9.0882000000000005</v>
      </c>
      <c r="J47" s="96">
        <v>-4.7537608924596306E-3</v>
      </c>
      <c r="K47" s="96">
        <f>I47/'סכום נכסי הקרן'!$C$42</f>
        <v>2.8055591990372531E-6</v>
      </c>
    </row>
    <row r="48" spans="2:11">
      <c r="B48" s="88" t="s">
        <v>1555</v>
      </c>
      <c r="C48" s="85" t="s">
        <v>1556</v>
      </c>
      <c r="D48" s="98" t="s">
        <v>1003</v>
      </c>
      <c r="E48" s="98" t="s">
        <v>173</v>
      </c>
      <c r="F48" s="107">
        <v>43131</v>
      </c>
      <c r="G48" s="95">
        <v>1319120.46</v>
      </c>
      <c r="H48" s="97">
        <v>1.4933000000000001</v>
      </c>
      <c r="I48" s="95">
        <v>19.698360000000001</v>
      </c>
      <c r="J48" s="96">
        <v>-1.0303612752095145E-2</v>
      </c>
      <c r="K48" s="96">
        <f>I48/'סכום נכסי הקרן'!$C$42</f>
        <v>6.0809527853642598E-6</v>
      </c>
    </row>
    <row r="49" spans="2:11">
      <c r="B49" s="88" t="s">
        <v>1557</v>
      </c>
      <c r="C49" s="85" t="s">
        <v>1558</v>
      </c>
      <c r="D49" s="98" t="s">
        <v>1003</v>
      </c>
      <c r="E49" s="98" t="s">
        <v>173</v>
      </c>
      <c r="F49" s="107">
        <v>43132</v>
      </c>
      <c r="G49" s="95">
        <v>10601878.560000001</v>
      </c>
      <c r="H49" s="97">
        <v>1.3925000000000001</v>
      </c>
      <c r="I49" s="95">
        <v>147.63442000000001</v>
      </c>
      <c r="J49" s="96">
        <v>-7.7223073015224131E-2</v>
      </c>
      <c r="K49" s="96">
        <f>I49/'סכום נכסי הקרן'!$C$42</f>
        <v>4.5575262992179903E-5</v>
      </c>
    </row>
    <row r="50" spans="2:11">
      <c r="B50" s="88" t="s">
        <v>1559</v>
      </c>
      <c r="C50" s="85" t="s">
        <v>1560</v>
      </c>
      <c r="D50" s="98" t="s">
        <v>1003</v>
      </c>
      <c r="E50" s="98" t="s">
        <v>174</v>
      </c>
      <c r="F50" s="107">
        <v>43139</v>
      </c>
      <c r="G50" s="95">
        <v>930450.98</v>
      </c>
      <c r="H50" s="97">
        <v>-1.3434999999999999</v>
      </c>
      <c r="I50" s="95">
        <v>-12.500459999999999</v>
      </c>
      <c r="J50" s="96">
        <v>6.5386102732945921E-3</v>
      </c>
      <c r="K50" s="96">
        <f>I50/'סכום נכסי הקרן'!$C$42</f>
        <v>-3.8589358228469018E-6</v>
      </c>
    </row>
    <row r="51" spans="2:11">
      <c r="B51" s="88" t="s">
        <v>1561</v>
      </c>
      <c r="C51" s="85" t="s">
        <v>1562</v>
      </c>
      <c r="D51" s="98" t="s">
        <v>1003</v>
      </c>
      <c r="E51" s="98" t="s">
        <v>171</v>
      </c>
      <c r="F51" s="107">
        <v>43167</v>
      </c>
      <c r="G51" s="95">
        <v>1369472.64</v>
      </c>
      <c r="H51" s="97">
        <v>0.58379999999999999</v>
      </c>
      <c r="I51" s="95">
        <v>7.9952800000000002</v>
      </c>
      <c r="J51" s="96">
        <v>-4.1820876948421726E-3</v>
      </c>
      <c r="K51" s="96">
        <f>I51/'סכום נכסי הקרן'!$C$42</f>
        <v>2.4681709637638443E-6</v>
      </c>
    </row>
    <row r="52" spans="2:11">
      <c r="B52" s="88" t="s">
        <v>1563</v>
      </c>
      <c r="C52" s="85" t="s">
        <v>1564</v>
      </c>
      <c r="D52" s="98" t="s">
        <v>1003</v>
      </c>
      <c r="E52" s="98" t="s">
        <v>171</v>
      </c>
      <c r="F52" s="107">
        <v>43166</v>
      </c>
      <c r="G52" s="95">
        <v>1864367.6</v>
      </c>
      <c r="H52" s="97">
        <v>0.82650000000000001</v>
      </c>
      <c r="I52" s="95">
        <v>15.408860000000001</v>
      </c>
      <c r="J52" s="96">
        <v>-8.0599058191265054E-3</v>
      </c>
      <c r="K52" s="96">
        <f>I52/'סכום נכסי הקרן'!$C$42</f>
        <v>4.7567690983557982E-6</v>
      </c>
    </row>
    <row r="53" spans="2:11">
      <c r="B53" s="88" t="s">
        <v>1565</v>
      </c>
      <c r="C53" s="85" t="s">
        <v>1566</v>
      </c>
      <c r="D53" s="98" t="s">
        <v>1003</v>
      </c>
      <c r="E53" s="98" t="s">
        <v>171</v>
      </c>
      <c r="F53" s="107">
        <v>43153</v>
      </c>
      <c r="G53" s="95">
        <v>5693107.4800000004</v>
      </c>
      <c r="H53" s="97">
        <v>-0.44140000000000001</v>
      </c>
      <c r="I53" s="95">
        <v>-25.131599999999999</v>
      </c>
      <c r="J53" s="96">
        <v>1.3145575278376186E-2</v>
      </c>
      <c r="K53" s="96">
        <f>I53/'סכום נכסי הקרן'!$C$42</f>
        <v>-7.7582130197976082E-6</v>
      </c>
    </row>
    <row r="54" spans="2:11">
      <c r="B54" s="88" t="s">
        <v>1567</v>
      </c>
      <c r="C54" s="85" t="s">
        <v>1568</v>
      </c>
      <c r="D54" s="98" t="s">
        <v>1003</v>
      </c>
      <c r="E54" s="98" t="s">
        <v>171</v>
      </c>
      <c r="F54" s="107">
        <v>43172</v>
      </c>
      <c r="G54" s="95">
        <v>2635500</v>
      </c>
      <c r="H54" s="97">
        <v>-0.37330000000000002</v>
      </c>
      <c r="I54" s="95">
        <v>-9.8392099999999996</v>
      </c>
      <c r="J54" s="96">
        <v>5.1465913724057259E-3</v>
      </c>
      <c r="K54" s="96">
        <f>I54/'סכום נכסי הקרן'!$C$42</f>
        <v>-3.0373986187319082E-6</v>
      </c>
    </row>
    <row r="55" spans="2:11">
      <c r="B55" s="88" t="s">
        <v>1569</v>
      </c>
      <c r="C55" s="85" t="s">
        <v>1570</v>
      </c>
      <c r="D55" s="98" t="s">
        <v>1003</v>
      </c>
      <c r="E55" s="98" t="s">
        <v>171</v>
      </c>
      <c r="F55" s="107">
        <v>43152</v>
      </c>
      <c r="G55" s="95">
        <v>1844850</v>
      </c>
      <c r="H55" s="97">
        <v>-0.69440000000000002</v>
      </c>
      <c r="I55" s="95">
        <v>-12.8109</v>
      </c>
      <c r="J55" s="96">
        <v>6.7009919915066883E-3</v>
      </c>
      <c r="K55" s="96">
        <f>I55/'סכום נכסי הקרן'!$C$42</f>
        <v>-3.9547697391063512E-6</v>
      </c>
    </row>
    <row r="56" spans="2:11">
      <c r="B56" s="88" t="s">
        <v>1571</v>
      </c>
      <c r="C56" s="85" t="s">
        <v>1572</v>
      </c>
      <c r="D56" s="98" t="s">
        <v>1003</v>
      </c>
      <c r="E56" s="98" t="s">
        <v>171</v>
      </c>
      <c r="F56" s="107">
        <v>43109</v>
      </c>
      <c r="G56" s="95">
        <v>11016115.1</v>
      </c>
      <c r="H56" s="97">
        <v>-5.5651000000000002</v>
      </c>
      <c r="I56" s="95">
        <v>-613.05443000000002</v>
      </c>
      <c r="J56" s="96">
        <v>0.32067011886656654</v>
      </c>
      <c r="K56" s="96">
        <f>I56/'סכום נכסי הקרן'!$C$42</f>
        <v>-1.8925205162705923E-4</v>
      </c>
    </row>
    <row r="57" spans="2:11">
      <c r="B57" s="88" t="s">
        <v>1573</v>
      </c>
      <c r="C57" s="85" t="s">
        <v>1574</v>
      </c>
      <c r="D57" s="98" t="s">
        <v>1003</v>
      </c>
      <c r="E57" s="98" t="s">
        <v>171</v>
      </c>
      <c r="F57" s="107">
        <v>43103</v>
      </c>
      <c r="G57" s="95">
        <v>2740920</v>
      </c>
      <c r="H57" s="97">
        <v>2.4609999999999999</v>
      </c>
      <c r="I57" s="95">
        <v>67.455389999999994</v>
      </c>
      <c r="J57" s="96">
        <v>-3.528386203732449E-2</v>
      </c>
      <c r="K57" s="96">
        <f>I57/'סכום נכסי הקרן'!$C$42</f>
        <v>2.0823715360483429E-5</v>
      </c>
    </row>
    <row r="58" spans="2:11">
      <c r="B58" s="88" t="s">
        <v>1575</v>
      </c>
      <c r="C58" s="85" t="s">
        <v>1576</v>
      </c>
      <c r="D58" s="98" t="s">
        <v>1003</v>
      </c>
      <c r="E58" s="98" t="s">
        <v>171</v>
      </c>
      <c r="F58" s="107">
        <v>43108</v>
      </c>
      <c r="G58" s="95">
        <v>1757000</v>
      </c>
      <c r="H58" s="97">
        <v>2.0211000000000001</v>
      </c>
      <c r="I58" s="95">
        <v>35.510910000000003</v>
      </c>
      <c r="J58" s="96">
        <v>-1.8574676527106978E-2</v>
      </c>
      <c r="K58" s="96">
        <f>I58/'סכום נכסי הקרן'!$C$42</f>
        <v>1.0962342401870996E-5</v>
      </c>
    </row>
    <row r="59" spans="2:11">
      <c r="B59" s="84"/>
      <c r="C59" s="85"/>
      <c r="D59" s="85"/>
      <c r="E59" s="85"/>
      <c r="F59" s="85"/>
      <c r="G59" s="95"/>
      <c r="H59" s="97"/>
      <c r="I59" s="85"/>
      <c r="J59" s="96"/>
      <c r="K59" s="85"/>
    </row>
    <row r="60" spans="2:11">
      <c r="B60" s="103" t="s">
        <v>235</v>
      </c>
      <c r="C60" s="83"/>
      <c r="D60" s="83"/>
      <c r="E60" s="83"/>
      <c r="F60" s="83"/>
      <c r="G60" s="92"/>
      <c r="H60" s="94"/>
      <c r="I60" s="92">
        <v>-47.605370000000001</v>
      </c>
      <c r="J60" s="93">
        <v>2.4900920553802837E-2</v>
      </c>
      <c r="K60" s="93">
        <f>I60/'סכום נכסי הקרן'!$C$42</f>
        <v>-1.4695944601469166E-5</v>
      </c>
    </row>
    <row r="61" spans="2:11" s="143" customFormat="1">
      <c r="B61" s="88" t="s">
        <v>1667</v>
      </c>
      <c r="C61" s="85" t="s">
        <v>1577</v>
      </c>
      <c r="D61" s="98" t="s">
        <v>1003</v>
      </c>
      <c r="E61" s="98" t="s">
        <v>172</v>
      </c>
      <c r="F61" s="107">
        <v>43108</v>
      </c>
      <c r="G61" s="95">
        <v>2990.13</v>
      </c>
      <c r="H61" s="97">
        <v>997.07920000000001</v>
      </c>
      <c r="I61" s="95">
        <v>-47.605370000000001</v>
      </c>
      <c r="J61" s="96">
        <v>2.4900920553802837E-2</v>
      </c>
      <c r="K61" s="96">
        <f>I61/'סכום נכסי הקרן'!$C$42</f>
        <v>-1.4695944601469166E-5</v>
      </c>
    </row>
    <row r="62" spans="2:11">
      <c r="C62" s="1"/>
      <c r="D62" s="1"/>
    </row>
    <row r="63" spans="2:11">
      <c r="C63" s="1"/>
      <c r="D63" s="1"/>
    </row>
    <row r="64" spans="2:11">
      <c r="C64" s="1"/>
      <c r="D64" s="1"/>
    </row>
    <row r="65" spans="2:4">
      <c r="B65" s="100" t="s">
        <v>262</v>
      </c>
      <c r="C65" s="1"/>
      <c r="D65" s="1"/>
    </row>
    <row r="66" spans="2:4">
      <c r="B66" s="100" t="s">
        <v>120</v>
      </c>
      <c r="C66" s="1"/>
      <c r="D66" s="1"/>
    </row>
    <row r="67" spans="2:4">
      <c r="B67" s="100" t="s">
        <v>245</v>
      </c>
      <c r="C67" s="1"/>
      <c r="D67" s="1"/>
    </row>
    <row r="68" spans="2:4">
      <c r="B68" s="100" t="s">
        <v>253</v>
      </c>
      <c r="C68" s="1"/>
      <c r="D68" s="1"/>
    </row>
    <row r="69" spans="2:4">
      <c r="C69" s="1"/>
      <c r="D69" s="1"/>
    </row>
    <row r="70" spans="2:4">
      <c r="C70" s="1"/>
      <c r="D70" s="1"/>
    </row>
    <row r="71" spans="2:4">
      <c r="C71" s="1"/>
      <c r="D71" s="1"/>
    </row>
    <row r="72" spans="2:4">
      <c r="C72" s="1"/>
      <c r="D72" s="1"/>
    </row>
    <row r="73" spans="2:4">
      <c r="C73" s="1"/>
      <c r="D73" s="1"/>
    </row>
    <row r="74" spans="2:4">
      <c r="C74" s="1"/>
      <c r="D74" s="1"/>
    </row>
    <row r="75" spans="2:4">
      <c r="C75" s="1"/>
      <c r="D75" s="1"/>
    </row>
    <row r="76" spans="2:4">
      <c r="C76" s="1"/>
      <c r="D76" s="1"/>
    </row>
    <row r="77" spans="2:4">
      <c r="C77" s="1"/>
      <c r="D77" s="1"/>
    </row>
    <row r="78" spans="2:4">
      <c r="C78" s="1"/>
      <c r="D78" s="1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H41:XFD44 D1:XFD40 A1:B1048576 D41:AF44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187</v>
      </c>
      <c r="C1" s="79" t="s" vm="1">
        <v>263</v>
      </c>
    </row>
    <row r="2" spans="2:78">
      <c r="B2" s="57" t="s">
        <v>186</v>
      </c>
      <c r="C2" s="79" t="s">
        <v>264</v>
      </c>
    </row>
    <row r="3" spans="2:78">
      <c r="B3" s="57" t="s">
        <v>188</v>
      </c>
      <c r="C3" s="79" t="s">
        <v>265</v>
      </c>
    </row>
    <row r="4" spans="2:78">
      <c r="B4" s="57" t="s">
        <v>189</v>
      </c>
      <c r="C4" s="79">
        <v>8801</v>
      </c>
    </row>
    <row r="6" spans="2:78" ht="26.25" customHeight="1">
      <c r="B6" s="230" t="s">
        <v>218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2"/>
    </row>
    <row r="7" spans="2:78" ht="26.25" customHeight="1">
      <c r="B7" s="230" t="s">
        <v>108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2"/>
    </row>
    <row r="8" spans="2:78" s="3" customFormat="1" ht="47.25">
      <c r="B8" s="22" t="s">
        <v>124</v>
      </c>
      <c r="C8" s="30" t="s">
        <v>48</v>
      </c>
      <c r="D8" s="30" t="s">
        <v>53</v>
      </c>
      <c r="E8" s="30" t="s">
        <v>15</v>
      </c>
      <c r="F8" s="30" t="s">
        <v>68</v>
      </c>
      <c r="G8" s="30" t="s">
        <v>110</v>
      </c>
      <c r="H8" s="30" t="s">
        <v>18</v>
      </c>
      <c r="I8" s="30" t="s">
        <v>109</v>
      </c>
      <c r="J8" s="30" t="s">
        <v>17</v>
      </c>
      <c r="K8" s="30" t="s">
        <v>19</v>
      </c>
      <c r="L8" s="30" t="s">
        <v>247</v>
      </c>
      <c r="M8" s="30" t="s">
        <v>246</v>
      </c>
      <c r="N8" s="30" t="s">
        <v>118</v>
      </c>
      <c r="O8" s="30" t="s">
        <v>61</v>
      </c>
      <c r="P8" s="30" t="s">
        <v>190</v>
      </c>
      <c r="Q8" s="31" t="s">
        <v>192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254</v>
      </c>
      <c r="M9" s="16"/>
      <c r="N9" s="16" t="s">
        <v>250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121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100" t="s">
        <v>262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100" t="s">
        <v>120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100" t="s">
        <v>245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100" t="s">
        <v>253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5" type="noConversion"/>
  <conditionalFormatting sqref="B16:B110">
    <cfRule type="cellIs" dxfId="56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X60"/>
  <sheetViews>
    <sheetView rightToLeft="1" workbookViewId="0">
      <pane ySplit="9" topLeftCell="A10" activePane="bottomLeft" state="frozen"/>
      <selection pane="bottomLeft" activeCell="C19" sqref="C19"/>
    </sheetView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41.7109375" style="2" bestFit="1" customWidth="1"/>
    <col min="4" max="4" width="10.140625" style="2" bestFit="1" customWidth="1"/>
    <col min="5" max="5" width="12" style="2" bestFit="1" customWidth="1"/>
    <col min="6" max="6" width="7" style="1" bestFit="1" customWidth="1"/>
    <col min="7" max="7" width="11.28515625" style="1" bestFit="1" customWidth="1"/>
    <col min="8" max="8" width="11.140625" style="1" bestFit="1" customWidth="1"/>
    <col min="9" max="9" width="6.14062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4.28515625" style="1" bestFit="1" customWidth="1"/>
    <col min="14" max="14" width="7.28515625" style="1" bestFit="1" customWidth="1"/>
    <col min="15" max="15" width="13.85546875" style="1" bestFit="1" customWidth="1"/>
    <col min="16" max="16" width="10.7109375" style="1" bestFit="1" customWidth="1"/>
    <col min="17" max="17" width="10.42578125" style="1" bestFit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0">
      <c r="B1" s="57" t="s">
        <v>187</v>
      </c>
      <c r="C1" s="79" t="s" vm="1">
        <v>263</v>
      </c>
    </row>
    <row r="2" spans="2:50">
      <c r="B2" s="57" t="s">
        <v>186</v>
      </c>
      <c r="C2" s="79" t="s">
        <v>264</v>
      </c>
    </row>
    <row r="3" spans="2:50">
      <c r="B3" s="57" t="s">
        <v>188</v>
      </c>
      <c r="C3" s="79" t="s">
        <v>265</v>
      </c>
    </row>
    <row r="4" spans="2:50">
      <c r="B4" s="57" t="s">
        <v>189</v>
      </c>
      <c r="C4" s="79">
        <v>8801</v>
      </c>
    </row>
    <row r="6" spans="2:50" ht="26.25" customHeight="1">
      <c r="B6" s="230" t="s">
        <v>219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2"/>
    </row>
    <row r="7" spans="2:50" s="3" customFormat="1" ht="63">
      <c r="B7" s="22" t="s">
        <v>124</v>
      </c>
      <c r="C7" s="30" t="s">
        <v>231</v>
      </c>
      <c r="D7" s="30" t="s">
        <v>48</v>
      </c>
      <c r="E7" s="30" t="s">
        <v>125</v>
      </c>
      <c r="F7" s="30" t="s">
        <v>15</v>
      </c>
      <c r="G7" s="30" t="s">
        <v>110</v>
      </c>
      <c r="H7" s="30" t="s">
        <v>68</v>
      </c>
      <c r="I7" s="30" t="s">
        <v>18</v>
      </c>
      <c r="J7" s="30" t="s">
        <v>109</v>
      </c>
      <c r="K7" s="13" t="s">
        <v>38</v>
      </c>
      <c r="L7" s="72" t="s">
        <v>19</v>
      </c>
      <c r="M7" s="30" t="s">
        <v>247</v>
      </c>
      <c r="N7" s="30" t="s">
        <v>246</v>
      </c>
      <c r="O7" s="30" t="s">
        <v>118</v>
      </c>
      <c r="P7" s="30" t="s">
        <v>190</v>
      </c>
      <c r="Q7" s="31" t="s">
        <v>192</v>
      </c>
      <c r="AW7" s="3" t="s">
        <v>170</v>
      </c>
      <c r="AX7" s="3" t="s">
        <v>172</v>
      </c>
    </row>
    <row r="8" spans="2:50" s="3" customFormat="1" ht="24" customHeight="1">
      <c r="B8" s="15"/>
      <c r="C8" s="71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254</v>
      </c>
      <c r="N8" s="16"/>
      <c r="O8" s="16" t="s">
        <v>250</v>
      </c>
      <c r="P8" s="32" t="s">
        <v>20</v>
      </c>
      <c r="Q8" s="17" t="s">
        <v>20</v>
      </c>
      <c r="AW8" s="3" t="s">
        <v>168</v>
      </c>
      <c r="AX8" s="3" t="s">
        <v>171</v>
      </c>
    </row>
    <row r="9" spans="2:50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121</v>
      </c>
      <c r="AW9" s="4" t="s">
        <v>169</v>
      </c>
      <c r="AX9" s="4" t="s">
        <v>173</v>
      </c>
    </row>
    <row r="10" spans="2:50" s="145" customFormat="1" ht="18" customHeight="1">
      <c r="B10" s="80" t="s">
        <v>42</v>
      </c>
      <c r="C10" s="81"/>
      <c r="D10" s="81"/>
      <c r="E10" s="81"/>
      <c r="F10" s="81"/>
      <c r="G10" s="81"/>
      <c r="H10" s="81"/>
      <c r="I10" s="89">
        <v>6.6065402423168411</v>
      </c>
      <c r="J10" s="81"/>
      <c r="K10" s="81"/>
      <c r="L10" s="104">
        <v>3.513298396185964E-2</v>
      </c>
      <c r="M10" s="89"/>
      <c r="N10" s="91"/>
      <c r="O10" s="89">
        <f>O11+O54</f>
        <v>63552.70809</v>
      </c>
      <c r="P10" s="90">
        <f>O10/$O$10</f>
        <v>1</v>
      </c>
      <c r="Q10" s="90">
        <f>O10/'סכום נכסי הקרן'!$C$42</f>
        <v>1.9618943773863775E-2</v>
      </c>
      <c r="AW10" s="143" t="s">
        <v>30</v>
      </c>
      <c r="AX10" s="145" t="s">
        <v>174</v>
      </c>
    </row>
    <row r="11" spans="2:50" s="143" customFormat="1" ht="21.75" customHeight="1">
      <c r="B11" s="82" t="s">
        <v>41</v>
      </c>
      <c r="C11" s="83"/>
      <c r="D11" s="83"/>
      <c r="E11" s="83"/>
      <c r="F11" s="83"/>
      <c r="G11" s="83"/>
      <c r="H11" s="83"/>
      <c r="I11" s="92">
        <v>6.6065402423168411</v>
      </c>
      <c r="J11" s="83"/>
      <c r="K11" s="83"/>
      <c r="L11" s="105">
        <v>3.513298396185964E-2</v>
      </c>
      <c r="M11" s="92"/>
      <c r="N11" s="94"/>
      <c r="O11" s="92">
        <f>O12+O23</f>
        <v>52476.915789999999</v>
      </c>
      <c r="P11" s="93">
        <f t="shared" ref="P11:P21" si="0">O11/$O$10</f>
        <v>0.82572273262824536</v>
      </c>
      <c r="Q11" s="93">
        <f>O11/'סכום נכסי הקרן'!$C$42</f>
        <v>1.6199807864234698E-2</v>
      </c>
      <c r="AX11" s="143" t="s">
        <v>180</v>
      </c>
    </row>
    <row r="12" spans="2:50" s="143" customFormat="1">
      <c r="B12" s="103" t="s">
        <v>39</v>
      </c>
      <c r="C12" s="83"/>
      <c r="D12" s="83"/>
      <c r="E12" s="83"/>
      <c r="F12" s="83"/>
      <c r="G12" s="83"/>
      <c r="H12" s="83"/>
      <c r="I12" s="92">
        <v>9.2218436342201109</v>
      </c>
      <c r="J12" s="83"/>
      <c r="K12" s="83"/>
      <c r="L12" s="105">
        <v>3.086877151471315E-2</v>
      </c>
      <c r="M12" s="92"/>
      <c r="N12" s="94"/>
      <c r="O12" s="92">
        <f>SUM(O13:O21)</f>
        <v>32030.868030000001</v>
      </c>
      <c r="P12" s="93">
        <f t="shared" si="0"/>
        <v>0.50400477009790945</v>
      </c>
      <c r="Q12" s="93">
        <f>O12/'סכום נכסי הקרן'!$C$42</f>
        <v>9.8880412463100229E-3</v>
      </c>
      <c r="AX12" s="143" t="s">
        <v>175</v>
      </c>
    </row>
    <row r="13" spans="2:50" s="143" customFormat="1">
      <c r="B13" s="88" t="s">
        <v>1668</v>
      </c>
      <c r="C13" s="98" t="s">
        <v>1595</v>
      </c>
      <c r="D13" s="85">
        <v>6028</v>
      </c>
      <c r="E13" s="85"/>
      <c r="F13" s="85" t="s">
        <v>1321</v>
      </c>
      <c r="G13" s="107">
        <v>43100</v>
      </c>
      <c r="H13" s="85"/>
      <c r="I13" s="95">
        <v>9.85</v>
      </c>
      <c r="J13" s="98" t="s">
        <v>172</v>
      </c>
      <c r="K13" s="99">
        <v>3.9599999999999996E-2</v>
      </c>
      <c r="L13" s="99">
        <v>3.9599999999999996E-2</v>
      </c>
      <c r="M13" s="95">
        <v>2211547.09</v>
      </c>
      <c r="N13" s="97">
        <v>101.88</v>
      </c>
      <c r="O13" s="95">
        <v>2253.1241800000003</v>
      </c>
      <c r="P13" s="96">
        <f t="shared" si="0"/>
        <v>3.5452842966333463E-2</v>
      </c>
      <c r="Q13" s="96">
        <f>O13/'סכום נכסי הקרן'!$C$42</f>
        <v>6.9554733278011794E-4</v>
      </c>
      <c r="AX13" s="143" t="s">
        <v>176</v>
      </c>
    </row>
    <row r="14" spans="2:50" s="143" customFormat="1">
      <c r="B14" s="88" t="s">
        <v>1668</v>
      </c>
      <c r="C14" s="98" t="s">
        <v>1595</v>
      </c>
      <c r="D14" s="85">
        <v>5212</v>
      </c>
      <c r="E14" s="85"/>
      <c r="F14" s="85" t="s">
        <v>1321</v>
      </c>
      <c r="G14" s="107">
        <v>42643</v>
      </c>
      <c r="H14" s="85"/>
      <c r="I14" s="95">
        <v>8.7999999999999989</v>
      </c>
      <c r="J14" s="98" t="s">
        <v>172</v>
      </c>
      <c r="K14" s="99">
        <v>3.0100000000000002E-2</v>
      </c>
      <c r="L14" s="99">
        <v>3.0100000000000002E-2</v>
      </c>
      <c r="M14" s="95">
        <v>236103.11</v>
      </c>
      <c r="N14" s="97">
        <v>97.67</v>
      </c>
      <c r="O14" s="95">
        <v>230.60191</v>
      </c>
      <c r="P14" s="96">
        <f t="shared" si="0"/>
        <v>3.6285142982960491E-3</v>
      </c>
      <c r="Q14" s="96">
        <f>O14/'סכום נכסי הקרן'!$C$42</f>
        <v>7.1187618000930955E-5</v>
      </c>
      <c r="AX14" s="143" t="s">
        <v>177</v>
      </c>
    </row>
    <row r="15" spans="2:50" s="143" customFormat="1">
      <c r="B15" s="88" t="s">
        <v>1668</v>
      </c>
      <c r="C15" s="98" t="s">
        <v>1595</v>
      </c>
      <c r="D15" s="85">
        <v>5211</v>
      </c>
      <c r="E15" s="85"/>
      <c r="F15" s="85" t="s">
        <v>1321</v>
      </c>
      <c r="G15" s="107">
        <v>42643</v>
      </c>
      <c r="H15" s="85"/>
      <c r="I15" s="95">
        <v>6.16</v>
      </c>
      <c r="J15" s="98" t="s">
        <v>172</v>
      </c>
      <c r="K15" s="99">
        <v>3.27E-2</v>
      </c>
      <c r="L15" s="99">
        <v>3.27E-2</v>
      </c>
      <c r="M15" s="95">
        <v>246913.75</v>
      </c>
      <c r="N15" s="97">
        <v>103.43</v>
      </c>
      <c r="O15" s="95">
        <v>255.38289</v>
      </c>
      <c r="P15" s="96">
        <f t="shared" si="0"/>
        <v>4.0184422926296103E-3</v>
      </c>
      <c r="Q15" s="96">
        <f>O15/'סכום נכסי הקרן'!$C$42</f>
        <v>7.8837593397616571E-5</v>
      </c>
      <c r="AX15" s="143" t="s">
        <v>179</v>
      </c>
    </row>
    <row r="16" spans="2:50" s="143" customFormat="1">
      <c r="B16" s="88" t="s">
        <v>1668</v>
      </c>
      <c r="C16" s="98" t="s">
        <v>1595</v>
      </c>
      <c r="D16" s="85">
        <v>6027</v>
      </c>
      <c r="E16" s="85"/>
      <c r="F16" s="85" t="s">
        <v>1321</v>
      </c>
      <c r="G16" s="107">
        <v>43100</v>
      </c>
      <c r="H16" s="85"/>
      <c r="I16" s="95">
        <v>10.28</v>
      </c>
      <c r="J16" s="98" t="s">
        <v>172</v>
      </c>
      <c r="K16" s="99">
        <v>3.0100000000000002E-2</v>
      </c>
      <c r="L16" s="99">
        <v>3.0100000000000002E-2</v>
      </c>
      <c r="M16" s="95">
        <v>8283581.6699999999</v>
      </c>
      <c r="N16" s="97">
        <v>99.12</v>
      </c>
      <c r="O16" s="95">
        <v>8210.6861499999995</v>
      </c>
      <c r="P16" s="96">
        <f t="shared" si="0"/>
        <v>0.12919490603567133</v>
      </c>
      <c r="Q16" s="96">
        <f>O16/'סכום נכסי הקרן'!$C$42</f>
        <v>2.5346675973834496E-3</v>
      </c>
      <c r="AX16" s="143" t="s">
        <v>178</v>
      </c>
    </row>
    <row r="17" spans="2:50" s="143" customFormat="1">
      <c r="B17" s="88" t="s">
        <v>1668</v>
      </c>
      <c r="C17" s="98" t="s">
        <v>1595</v>
      </c>
      <c r="D17" s="85">
        <v>6026</v>
      </c>
      <c r="E17" s="85"/>
      <c r="F17" s="85" t="s">
        <v>1321</v>
      </c>
      <c r="G17" s="107">
        <v>43100</v>
      </c>
      <c r="H17" s="85"/>
      <c r="I17" s="95">
        <v>8.07</v>
      </c>
      <c r="J17" s="98" t="s">
        <v>172</v>
      </c>
      <c r="K17" s="99">
        <v>3.4099999999999998E-2</v>
      </c>
      <c r="L17" s="99">
        <v>3.4099999999999998E-2</v>
      </c>
      <c r="M17" s="95">
        <v>11616648.09</v>
      </c>
      <c r="N17" s="97">
        <v>102.98</v>
      </c>
      <c r="O17" s="95">
        <v>11962.824199999999</v>
      </c>
      <c r="P17" s="96">
        <f t="shared" si="0"/>
        <v>0.18823468833238194</v>
      </c>
      <c r="Q17" s="96">
        <f>O17/'סכום נכסי הקרן'!$C$42</f>
        <v>3.6929657666837728E-3</v>
      </c>
      <c r="AX17" s="143" t="s">
        <v>181</v>
      </c>
    </row>
    <row r="18" spans="2:50" s="143" customFormat="1">
      <c r="B18" s="88" t="s">
        <v>1668</v>
      </c>
      <c r="C18" s="98" t="s">
        <v>1595</v>
      </c>
      <c r="D18" s="85">
        <v>5210</v>
      </c>
      <c r="E18" s="85"/>
      <c r="F18" s="85" t="s">
        <v>1321</v>
      </c>
      <c r="G18" s="107">
        <v>42643</v>
      </c>
      <c r="H18" s="85"/>
      <c r="I18" s="95">
        <v>9.19</v>
      </c>
      <c r="J18" s="98" t="s">
        <v>172</v>
      </c>
      <c r="K18" s="99">
        <v>1.8500000000000003E-2</v>
      </c>
      <c r="L18" s="99">
        <v>1.8500000000000003E-2</v>
      </c>
      <c r="M18" s="95">
        <v>173089.23</v>
      </c>
      <c r="N18" s="97">
        <v>105.11</v>
      </c>
      <c r="O18" s="95">
        <v>181.93401</v>
      </c>
      <c r="P18" s="96">
        <f t="shared" si="0"/>
        <v>2.8627263175371636E-3</v>
      </c>
      <c r="Q18" s="96">
        <f>O18/'סכום נכסי הקרן'!$C$42</f>
        <v>5.6163666663721701E-5</v>
      </c>
      <c r="AX18" s="143" t="s">
        <v>182</v>
      </c>
    </row>
    <row r="19" spans="2:50" s="143" customFormat="1">
      <c r="B19" s="88" t="s">
        <v>1668</v>
      </c>
      <c r="C19" s="98" t="s">
        <v>1595</v>
      </c>
      <c r="D19" s="85">
        <v>6025</v>
      </c>
      <c r="E19" s="85"/>
      <c r="F19" s="85" t="s">
        <v>1321</v>
      </c>
      <c r="G19" s="107">
        <v>43100</v>
      </c>
      <c r="H19" s="85"/>
      <c r="I19" s="95">
        <v>10.23</v>
      </c>
      <c r="J19" s="98" t="s">
        <v>172</v>
      </c>
      <c r="K19" s="99">
        <v>2.8400000000000002E-2</v>
      </c>
      <c r="L19" s="99">
        <v>2.8400000000000002E-2</v>
      </c>
      <c r="M19" s="95">
        <v>4676482.7</v>
      </c>
      <c r="N19" s="97">
        <v>104.89</v>
      </c>
      <c r="O19" s="95">
        <v>4905.1620999999996</v>
      </c>
      <c r="P19" s="96">
        <f t="shared" si="0"/>
        <v>7.7182581945266074E-2</v>
      </c>
      <c r="Q19" s="96">
        <f>O19/'סכום נכסי הקרן'!$C$42</f>
        <v>1.5142407355058084E-3</v>
      </c>
      <c r="AX19" s="143" t="s">
        <v>183</v>
      </c>
    </row>
    <row r="20" spans="2:50" s="143" customFormat="1">
      <c r="B20" s="88" t="s">
        <v>1668</v>
      </c>
      <c r="C20" s="98" t="s">
        <v>1595</v>
      </c>
      <c r="D20" s="85">
        <v>6024</v>
      </c>
      <c r="E20" s="85"/>
      <c r="F20" s="85" t="s">
        <v>1321</v>
      </c>
      <c r="G20" s="107">
        <v>43100</v>
      </c>
      <c r="H20" s="85"/>
      <c r="I20" s="95">
        <v>9.2000000000000011</v>
      </c>
      <c r="J20" s="98" t="s">
        <v>172</v>
      </c>
      <c r="K20" s="99">
        <v>2.1400000000000002E-2</v>
      </c>
      <c r="L20" s="99">
        <v>2.1400000000000002E-2</v>
      </c>
      <c r="M20" s="95">
        <v>3714649.97</v>
      </c>
      <c r="N20" s="97">
        <v>104.74</v>
      </c>
      <c r="O20" s="95">
        <v>3890.7247599999996</v>
      </c>
      <c r="P20" s="96">
        <f t="shared" si="0"/>
        <v>6.1220440118620281E-2</v>
      </c>
      <c r="Q20" s="96">
        <f>O20/'סכום נכסי הקרן'!$C$42</f>
        <v>1.2010803724984054E-3</v>
      </c>
      <c r="AX20" s="143" t="s">
        <v>184</v>
      </c>
    </row>
    <row r="21" spans="2:50" s="143" customFormat="1">
      <c r="B21" s="88" t="s">
        <v>1668</v>
      </c>
      <c r="C21" s="98" t="s">
        <v>1595</v>
      </c>
      <c r="D21" s="85">
        <v>5209</v>
      </c>
      <c r="E21" s="85"/>
      <c r="F21" s="85" t="s">
        <v>1321</v>
      </c>
      <c r="G21" s="107">
        <v>42643</v>
      </c>
      <c r="H21" s="85"/>
      <c r="I21" s="95">
        <v>7.0900000000000007</v>
      </c>
      <c r="J21" s="98" t="s">
        <v>172</v>
      </c>
      <c r="K21" s="99">
        <v>2.3000000000000003E-2</v>
      </c>
      <c r="L21" s="99">
        <v>2.3000000000000003E-2</v>
      </c>
      <c r="M21" s="95">
        <v>138598.29</v>
      </c>
      <c r="N21" s="97">
        <v>101.32</v>
      </c>
      <c r="O21" s="95">
        <v>140.42783</v>
      </c>
      <c r="P21" s="96">
        <f t="shared" si="0"/>
        <v>2.2096277911734853E-3</v>
      </c>
      <c r="Q21" s="96">
        <f>O21/'סכום נכסי הקרן'!$C$42</f>
        <v>4.3350563396199414E-5</v>
      </c>
      <c r="AX21" s="143" t="s">
        <v>185</v>
      </c>
    </row>
    <row r="22" spans="2:50" s="143" customFormat="1">
      <c r="B22" s="84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95"/>
      <c r="N22" s="97"/>
      <c r="O22" s="85"/>
      <c r="P22" s="96"/>
      <c r="Q22" s="85"/>
      <c r="AX22" s="143" t="s">
        <v>30</v>
      </c>
    </row>
    <row r="23" spans="2:50" s="143" customFormat="1">
      <c r="B23" s="103" t="s">
        <v>40</v>
      </c>
      <c r="C23" s="83"/>
      <c r="D23" s="83"/>
      <c r="E23" s="83"/>
      <c r="F23" s="83"/>
      <c r="G23" s="83"/>
      <c r="H23" s="83"/>
      <c r="I23" s="92">
        <v>3.9490038280398534</v>
      </c>
      <c r="J23" s="83"/>
      <c r="K23" s="83"/>
      <c r="L23" s="105">
        <v>3.9466056821700207E-2</v>
      </c>
      <c r="M23" s="92"/>
      <c r="N23" s="94"/>
      <c r="O23" s="92">
        <f>SUM(O24:O51)</f>
        <v>20446.047760000001</v>
      </c>
      <c r="P23" s="93">
        <f t="shared" ref="P23:P51" si="1">O23/$O$10</f>
        <v>0.32171796253033602</v>
      </c>
      <c r="Q23" s="93">
        <f>O23/'סכום נכסי הקרן'!$C$42</f>
        <v>6.311766617924674E-3</v>
      </c>
    </row>
    <row r="24" spans="2:50" s="143" customFormat="1">
      <c r="B24" s="88" t="s">
        <v>1669</v>
      </c>
      <c r="C24" s="98" t="s">
        <v>1595</v>
      </c>
      <c r="D24" s="85" t="s">
        <v>1596</v>
      </c>
      <c r="E24" s="85"/>
      <c r="F24" s="85" t="s">
        <v>375</v>
      </c>
      <c r="G24" s="107">
        <v>43185</v>
      </c>
      <c r="H24" s="85" t="s">
        <v>168</v>
      </c>
      <c r="I24" s="95">
        <v>1.93</v>
      </c>
      <c r="J24" s="98" t="s">
        <v>171</v>
      </c>
      <c r="K24" s="99">
        <v>3.3856000000000004E-2</v>
      </c>
      <c r="L24" s="99">
        <v>3.5299999999999998E-2</v>
      </c>
      <c r="M24" s="95">
        <v>4857752</v>
      </c>
      <c r="N24" s="97">
        <v>99.9</v>
      </c>
      <c r="O24" s="95">
        <v>17053.069729999999</v>
      </c>
      <c r="P24" s="96">
        <f t="shared" si="1"/>
        <v>0.268329552626622</v>
      </c>
      <c r="Q24" s="96">
        <f>O24/'סכום נכסי הקרן'!$C$42</f>
        <v>5.2643424058477165E-3</v>
      </c>
    </row>
    <row r="25" spans="2:50" s="143" customFormat="1">
      <c r="B25" s="149" t="s">
        <v>1670</v>
      </c>
      <c r="C25" s="98" t="s">
        <v>1595</v>
      </c>
      <c r="D25" s="85" t="s">
        <v>1597</v>
      </c>
      <c r="E25" s="85"/>
      <c r="F25" s="85" t="s">
        <v>1598</v>
      </c>
      <c r="G25" s="107">
        <v>42723</v>
      </c>
      <c r="H25" s="85" t="s">
        <v>1594</v>
      </c>
      <c r="I25" s="95">
        <v>0.76</v>
      </c>
      <c r="J25" s="98" t="s">
        <v>172</v>
      </c>
      <c r="K25" s="99">
        <v>2.0119999999999999E-2</v>
      </c>
      <c r="L25" s="99">
        <v>1.4000000000000002E-2</v>
      </c>
      <c r="M25" s="95">
        <v>502730</v>
      </c>
      <c r="N25" s="97">
        <v>101.03</v>
      </c>
      <c r="O25" s="95">
        <v>507.90812</v>
      </c>
      <c r="P25" s="96">
        <f t="shared" si="1"/>
        <v>7.9919193888752498E-3</v>
      </c>
      <c r="Q25" s="96">
        <f>O25/'סכום נכסי הקרן'!$C$42</f>
        <v>1.5679301713559526E-4</v>
      </c>
    </row>
    <row r="26" spans="2:50" s="143" customFormat="1">
      <c r="B26" s="149" t="s">
        <v>1671</v>
      </c>
      <c r="C26" s="98" t="s">
        <v>1599</v>
      </c>
      <c r="D26" s="85" t="s">
        <v>1600</v>
      </c>
      <c r="E26" s="85"/>
      <c r="F26" s="85" t="s">
        <v>1601</v>
      </c>
      <c r="G26" s="107">
        <v>42680</v>
      </c>
      <c r="H26" s="85" t="s">
        <v>1594</v>
      </c>
      <c r="I26" s="95">
        <v>4.4800000000000004</v>
      </c>
      <c r="J26" s="98" t="s">
        <v>172</v>
      </c>
      <c r="K26" s="99">
        <v>2.3E-2</v>
      </c>
      <c r="L26" s="99">
        <v>2.1099999999999997E-2</v>
      </c>
      <c r="M26" s="95">
        <v>24228.02</v>
      </c>
      <c r="N26" s="97">
        <v>101.47</v>
      </c>
      <c r="O26" s="95">
        <v>24.58419</v>
      </c>
      <c r="P26" s="96">
        <f t="shared" si="1"/>
        <v>3.8683150944858501E-4</v>
      </c>
      <c r="Q26" s="96">
        <f>O26/'סכום נכסי הקרן'!$C$42</f>
        <v>7.5892256338306423E-6</v>
      </c>
    </row>
    <row r="27" spans="2:50" s="143" customFormat="1">
      <c r="B27" s="150" t="s">
        <v>1672</v>
      </c>
      <c r="C27" s="98" t="s">
        <v>1595</v>
      </c>
      <c r="D27" s="85" t="s">
        <v>1602</v>
      </c>
      <c r="E27" s="85"/>
      <c r="F27" s="85" t="s">
        <v>1601</v>
      </c>
      <c r="G27" s="107">
        <v>42978</v>
      </c>
      <c r="H27" s="85" t="s">
        <v>1594</v>
      </c>
      <c r="I27" s="95">
        <v>3.75</v>
      </c>
      <c r="J27" s="98" t="s">
        <v>172</v>
      </c>
      <c r="K27" s="99">
        <v>2.3E-2</v>
      </c>
      <c r="L27" s="99">
        <v>1.9299999999999998E-2</v>
      </c>
      <c r="M27" s="95">
        <v>116294.55</v>
      </c>
      <c r="N27" s="97">
        <v>101.6</v>
      </c>
      <c r="O27" s="95">
        <v>118.15526</v>
      </c>
      <c r="P27" s="96">
        <f t="shared" si="1"/>
        <v>1.8591695547052808E-3</v>
      </c>
      <c r="Q27" s="96">
        <f>O27/'סכום נכסי הקרן'!$C$42</f>
        <v>3.6474942959842252E-5</v>
      </c>
    </row>
    <row r="28" spans="2:50" s="143" customFormat="1">
      <c r="B28" s="150" t="s">
        <v>1672</v>
      </c>
      <c r="C28" s="98" t="s">
        <v>1595</v>
      </c>
      <c r="D28" s="85" t="s">
        <v>1603</v>
      </c>
      <c r="E28" s="85"/>
      <c r="F28" s="85" t="s">
        <v>1601</v>
      </c>
      <c r="G28" s="107">
        <v>42978</v>
      </c>
      <c r="H28" s="85" t="s">
        <v>1594</v>
      </c>
      <c r="I28" s="95">
        <v>3.7000000000000006</v>
      </c>
      <c r="J28" s="98" t="s">
        <v>172</v>
      </c>
      <c r="K28" s="99">
        <v>2.76E-2</v>
      </c>
      <c r="L28" s="99">
        <v>2.7700000000000006E-2</v>
      </c>
      <c r="M28" s="95">
        <v>271353.96000000002</v>
      </c>
      <c r="N28" s="97">
        <v>100.26</v>
      </c>
      <c r="O28" s="95">
        <v>272.05946999999998</v>
      </c>
      <c r="P28" s="96">
        <f t="shared" si="1"/>
        <v>4.2808477903840646E-3</v>
      </c>
      <c r="Q28" s="96">
        <f>O28/'סכום נכסי הקרן'!$C$42</f>
        <v>8.3985712104013942E-5</v>
      </c>
    </row>
    <row r="29" spans="2:50" s="143" customFormat="1">
      <c r="B29" s="149" t="s">
        <v>1671</v>
      </c>
      <c r="C29" s="98" t="s">
        <v>1599</v>
      </c>
      <c r="D29" s="85" t="s">
        <v>1604</v>
      </c>
      <c r="E29" s="85"/>
      <c r="F29" s="85" t="s">
        <v>1601</v>
      </c>
      <c r="G29" s="107">
        <v>42680</v>
      </c>
      <c r="H29" s="85" t="s">
        <v>1594</v>
      </c>
      <c r="I29" s="95">
        <v>3.2600000000000002</v>
      </c>
      <c r="J29" s="98" t="s">
        <v>172</v>
      </c>
      <c r="K29" s="99">
        <v>2.2000000000000002E-2</v>
      </c>
      <c r="L29" s="99">
        <v>1.6399999999999998E-2</v>
      </c>
      <c r="M29" s="95">
        <v>52999.9</v>
      </c>
      <c r="N29" s="97">
        <v>101.99</v>
      </c>
      <c r="O29" s="95">
        <v>54.054600000000001</v>
      </c>
      <c r="P29" s="96">
        <f t="shared" si="1"/>
        <v>8.5054754745385081E-4</v>
      </c>
      <c r="Q29" s="96">
        <f>O29/'סכום נכסי הקרן'!$C$42</f>
        <v>1.6686844510494829E-5</v>
      </c>
    </row>
    <row r="30" spans="2:50" s="143" customFormat="1">
      <c r="B30" s="149" t="s">
        <v>1671</v>
      </c>
      <c r="C30" s="98" t="s">
        <v>1599</v>
      </c>
      <c r="D30" s="85" t="s">
        <v>1605</v>
      </c>
      <c r="E30" s="85"/>
      <c r="F30" s="85" t="s">
        <v>1601</v>
      </c>
      <c r="G30" s="107">
        <v>42680</v>
      </c>
      <c r="H30" s="85" t="s">
        <v>1594</v>
      </c>
      <c r="I30" s="95">
        <v>4.3900000000000006</v>
      </c>
      <c r="J30" s="98" t="s">
        <v>172</v>
      </c>
      <c r="K30" s="99">
        <v>3.3700000000000001E-2</v>
      </c>
      <c r="L30" s="99">
        <v>3.39E-2</v>
      </c>
      <c r="M30" s="95">
        <v>12254.02</v>
      </c>
      <c r="N30" s="97">
        <v>100.26</v>
      </c>
      <c r="O30" s="95">
        <v>12.285879999999999</v>
      </c>
      <c r="P30" s="96">
        <f t="shared" si="1"/>
        <v>1.9331796188136281E-4</v>
      </c>
      <c r="Q30" s="96">
        <f>O30/'סכום נכסי הקרן'!$C$42</f>
        <v>3.7926942246283976E-6</v>
      </c>
    </row>
    <row r="31" spans="2:50" s="143" customFormat="1">
      <c r="B31" s="149" t="s">
        <v>1671</v>
      </c>
      <c r="C31" s="98" t="s">
        <v>1599</v>
      </c>
      <c r="D31" s="85" t="s">
        <v>1606</v>
      </c>
      <c r="E31" s="85"/>
      <c r="F31" s="85" t="s">
        <v>1601</v>
      </c>
      <c r="G31" s="107">
        <v>42717</v>
      </c>
      <c r="H31" s="85" t="s">
        <v>1594</v>
      </c>
      <c r="I31" s="95">
        <v>3.9099999999999993</v>
      </c>
      <c r="J31" s="98" t="s">
        <v>172</v>
      </c>
      <c r="K31" s="99">
        <v>3.85E-2</v>
      </c>
      <c r="L31" s="99">
        <v>4.07E-2</v>
      </c>
      <c r="M31" s="95">
        <v>3434.73</v>
      </c>
      <c r="N31" s="97">
        <v>99.59</v>
      </c>
      <c r="O31" s="95">
        <v>3.4206500000000002</v>
      </c>
      <c r="P31" s="96">
        <f t="shared" si="1"/>
        <v>5.3823827541005112E-5</v>
      </c>
      <c r="Q31" s="96">
        <f>O31/'סכום נכסי הקרן'!$C$42</f>
        <v>1.0559666462211197E-6</v>
      </c>
    </row>
    <row r="32" spans="2:50" s="143" customFormat="1">
      <c r="B32" s="149" t="s">
        <v>1671</v>
      </c>
      <c r="C32" s="98" t="s">
        <v>1599</v>
      </c>
      <c r="D32" s="85" t="s">
        <v>1607</v>
      </c>
      <c r="E32" s="85"/>
      <c r="F32" s="85" t="s">
        <v>1601</v>
      </c>
      <c r="G32" s="107">
        <v>42710</v>
      </c>
      <c r="H32" s="85" t="s">
        <v>1594</v>
      </c>
      <c r="I32" s="95">
        <v>3.92</v>
      </c>
      <c r="J32" s="98" t="s">
        <v>172</v>
      </c>
      <c r="K32" s="99">
        <v>3.8399999999999997E-2</v>
      </c>
      <c r="L32" s="99">
        <v>3.9800000000000002E-2</v>
      </c>
      <c r="M32" s="95">
        <v>10268.790000000001</v>
      </c>
      <c r="N32" s="97">
        <v>99.87</v>
      </c>
      <c r="O32" s="95">
        <v>10.25544</v>
      </c>
      <c r="P32" s="96">
        <f t="shared" si="1"/>
        <v>1.6136904796372776E-4</v>
      </c>
      <c r="Q32" s="96">
        <f>O32/'סכום נכסי הקרן'!$C$42</f>
        <v>3.1658902788423016E-6</v>
      </c>
    </row>
    <row r="33" spans="2:17" s="143" customFormat="1">
      <c r="B33" s="149" t="s">
        <v>1671</v>
      </c>
      <c r="C33" s="98" t="s">
        <v>1599</v>
      </c>
      <c r="D33" s="85" t="s">
        <v>1608</v>
      </c>
      <c r="E33" s="85"/>
      <c r="F33" s="85" t="s">
        <v>1601</v>
      </c>
      <c r="G33" s="107">
        <v>42680</v>
      </c>
      <c r="H33" s="85" t="s">
        <v>1594</v>
      </c>
      <c r="I33" s="95">
        <v>5.3599999999999994</v>
      </c>
      <c r="J33" s="98" t="s">
        <v>172</v>
      </c>
      <c r="K33" s="99">
        <v>3.6699999999999997E-2</v>
      </c>
      <c r="L33" s="99">
        <v>3.6699999999999997E-2</v>
      </c>
      <c r="M33" s="95">
        <v>39585.370000000003</v>
      </c>
      <c r="N33" s="97">
        <v>100.45</v>
      </c>
      <c r="O33" s="95">
        <v>39.763510000000004</v>
      </c>
      <c r="P33" s="96">
        <f t="shared" si="1"/>
        <v>6.2567766496573226E-4</v>
      </c>
      <c r="Q33" s="96">
        <f>O33/'סכום נכסי הקרן'!$C$42</f>
        <v>1.2275134929525078E-5</v>
      </c>
    </row>
    <row r="34" spans="2:17" s="143" customFormat="1">
      <c r="B34" s="149" t="s">
        <v>1671</v>
      </c>
      <c r="C34" s="98" t="s">
        <v>1599</v>
      </c>
      <c r="D34" s="85" t="s">
        <v>1609</v>
      </c>
      <c r="E34" s="85"/>
      <c r="F34" s="85" t="s">
        <v>1601</v>
      </c>
      <c r="G34" s="107">
        <v>42680</v>
      </c>
      <c r="H34" s="85" t="s">
        <v>1594</v>
      </c>
      <c r="I34" s="95">
        <v>3.22</v>
      </c>
      <c r="J34" s="98" t="s">
        <v>172</v>
      </c>
      <c r="K34" s="99">
        <v>3.1800000000000002E-2</v>
      </c>
      <c r="L34" s="99">
        <v>3.2500000000000001E-2</v>
      </c>
      <c r="M34" s="95">
        <v>53587.62</v>
      </c>
      <c r="N34" s="97">
        <v>100.06</v>
      </c>
      <c r="O34" s="95">
        <v>53.619769999999995</v>
      </c>
      <c r="P34" s="96">
        <f t="shared" si="1"/>
        <v>8.4370551014232946E-4</v>
      </c>
      <c r="Q34" s="96">
        <f>O34/'סכום נכסי הקרן'!$C$42</f>
        <v>1.6552610965181411E-5</v>
      </c>
    </row>
    <row r="35" spans="2:17" s="143" customFormat="1">
      <c r="B35" s="149" t="s">
        <v>1673</v>
      </c>
      <c r="C35" s="98" t="s">
        <v>1595</v>
      </c>
      <c r="D35" s="85" t="s">
        <v>1610</v>
      </c>
      <c r="E35" s="85"/>
      <c r="F35" s="85" t="s">
        <v>1601</v>
      </c>
      <c r="G35" s="107">
        <v>42884</v>
      </c>
      <c r="H35" s="85" t="s">
        <v>1594</v>
      </c>
      <c r="I35" s="95">
        <v>1.63</v>
      </c>
      <c r="J35" s="98" t="s">
        <v>172</v>
      </c>
      <c r="K35" s="99">
        <v>2.2099999999999998E-2</v>
      </c>
      <c r="L35" s="99">
        <v>2.12E-2</v>
      </c>
      <c r="M35" s="95">
        <v>51058.51</v>
      </c>
      <c r="N35" s="97">
        <v>100.36</v>
      </c>
      <c r="O35" s="95">
        <v>51.242319999999999</v>
      </c>
      <c r="P35" s="96">
        <f t="shared" si="1"/>
        <v>8.0629640404045915E-4</v>
      </c>
      <c r="Q35" s="96">
        <f>O35/'סכום נכסי הקרן'!$C$42</f>
        <v>1.5818683815938315E-5</v>
      </c>
    </row>
    <row r="36" spans="2:17" s="143" customFormat="1">
      <c r="B36" s="149" t="s">
        <v>1673</v>
      </c>
      <c r="C36" s="98" t="s">
        <v>1595</v>
      </c>
      <c r="D36" s="85" t="s">
        <v>1611</v>
      </c>
      <c r="E36" s="85"/>
      <c r="F36" s="85" t="s">
        <v>1601</v>
      </c>
      <c r="G36" s="107">
        <v>43006</v>
      </c>
      <c r="H36" s="85" t="s">
        <v>1594</v>
      </c>
      <c r="I36" s="95">
        <v>1.8300000000000003</v>
      </c>
      <c r="J36" s="98" t="s">
        <v>172</v>
      </c>
      <c r="K36" s="99">
        <v>2.0799999999999999E-2</v>
      </c>
      <c r="L36" s="99">
        <v>2.3300000000000001E-2</v>
      </c>
      <c r="M36" s="95">
        <v>54986.09</v>
      </c>
      <c r="N36" s="97">
        <v>99.6</v>
      </c>
      <c r="O36" s="95">
        <v>54.76614</v>
      </c>
      <c r="P36" s="96">
        <f t="shared" si="1"/>
        <v>8.6174360850906735E-4</v>
      </c>
      <c r="Q36" s="96">
        <f>O36/'סכום נכסי הקרן'!$C$42</f>
        <v>1.690649940282587E-5</v>
      </c>
    </row>
    <row r="37" spans="2:17" s="143" customFormat="1">
      <c r="B37" s="149" t="s">
        <v>1673</v>
      </c>
      <c r="C37" s="98" t="s">
        <v>1595</v>
      </c>
      <c r="D37" s="85" t="s">
        <v>1612</v>
      </c>
      <c r="E37" s="85"/>
      <c r="F37" s="85" t="s">
        <v>1601</v>
      </c>
      <c r="G37" s="107">
        <v>42828</v>
      </c>
      <c r="H37" s="85" t="s">
        <v>1594</v>
      </c>
      <c r="I37" s="95">
        <v>1.47</v>
      </c>
      <c r="J37" s="98" t="s">
        <v>172</v>
      </c>
      <c r="K37" s="99">
        <v>2.2700000000000001E-2</v>
      </c>
      <c r="L37" s="99">
        <v>2.0400000000000001E-2</v>
      </c>
      <c r="M37" s="95">
        <v>51058.51</v>
      </c>
      <c r="N37" s="97">
        <v>100.9</v>
      </c>
      <c r="O37" s="95">
        <v>51.518039999999999</v>
      </c>
      <c r="P37" s="96">
        <f t="shared" si="1"/>
        <v>8.1063485016315685E-4</v>
      </c>
      <c r="Q37" s="96">
        <f>O37/'סכום נכסי הקרן'!$C$42</f>
        <v>1.590379954648546E-5</v>
      </c>
    </row>
    <row r="38" spans="2:17" s="143" customFormat="1">
      <c r="B38" s="149" t="s">
        <v>1673</v>
      </c>
      <c r="C38" s="98" t="s">
        <v>1595</v>
      </c>
      <c r="D38" s="85" t="s">
        <v>1613</v>
      </c>
      <c r="E38" s="85"/>
      <c r="F38" s="85" t="s">
        <v>1601</v>
      </c>
      <c r="G38" s="107">
        <v>42859</v>
      </c>
      <c r="H38" s="85" t="s">
        <v>1594</v>
      </c>
      <c r="I38" s="95">
        <v>1.56</v>
      </c>
      <c r="J38" s="98" t="s">
        <v>172</v>
      </c>
      <c r="K38" s="99">
        <v>2.2799999999999997E-2</v>
      </c>
      <c r="L38" s="99">
        <v>2.0500000000000004E-2</v>
      </c>
      <c r="M38" s="95">
        <v>51058.51</v>
      </c>
      <c r="N38" s="97">
        <v>100.72</v>
      </c>
      <c r="O38" s="95">
        <v>51.426130000000001</v>
      </c>
      <c r="P38" s="96">
        <f t="shared" si="1"/>
        <v>8.0918864900568867E-4</v>
      </c>
      <c r="Q38" s="96">
        <f>O38/'סכום נכסי הקרן'!$C$42</f>
        <v>1.5875426607291393E-5</v>
      </c>
    </row>
    <row r="39" spans="2:17" s="143" customFormat="1">
      <c r="B39" s="149" t="s">
        <v>1674</v>
      </c>
      <c r="C39" s="98" t="s">
        <v>1595</v>
      </c>
      <c r="D39" s="85" t="s">
        <v>1614</v>
      </c>
      <c r="E39" s="85"/>
      <c r="F39" s="85" t="s">
        <v>498</v>
      </c>
      <c r="G39" s="107">
        <v>42759</v>
      </c>
      <c r="H39" s="85" t="s">
        <v>347</v>
      </c>
      <c r="I39" s="95">
        <v>4.9899999999999993</v>
      </c>
      <c r="J39" s="98" t="s">
        <v>172</v>
      </c>
      <c r="K39" s="99">
        <v>2.4E-2</v>
      </c>
      <c r="L39" s="99">
        <v>1.3299999999999999E-2</v>
      </c>
      <c r="M39" s="95">
        <v>235928.64</v>
      </c>
      <c r="N39" s="97">
        <v>105.85</v>
      </c>
      <c r="O39" s="95">
        <v>249.73045999999999</v>
      </c>
      <c r="P39" s="96">
        <f t="shared" si="1"/>
        <v>3.9295014721692874E-3</v>
      </c>
      <c r="Q39" s="96">
        <f>O39/'סכום נכסי הקרן'!$C$42</f>
        <v>7.7092668441804173E-5</v>
      </c>
    </row>
    <row r="40" spans="2:17" s="143" customFormat="1">
      <c r="B40" s="149" t="s">
        <v>1674</v>
      </c>
      <c r="C40" s="98" t="s">
        <v>1595</v>
      </c>
      <c r="D40" s="85" t="s">
        <v>1615</v>
      </c>
      <c r="E40" s="85"/>
      <c r="F40" s="85" t="s">
        <v>498</v>
      </c>
      <c r="G40" s="107">
        <v>42759</v>
      </c>
      <c r="H40" s="85" t="s">
        <v>347</v>
      </c>
      <c r="I40" s="95">
        <v>4.78</v>
      </c>
      <c r="J40" s="98" t="s">
        <v>172</v>
      </c>
      <c r="K40" s="99">
        <v>3.8800000000000001E-2</v>
      </c>
      <c r="L40" s="99">
        <v>2.8900000000000002E-2</v>
      </c>
      <c r="M40" s="95">
        <v>235928.64</v>
      </c>
      <c r="N40" s="97">
        <v>105.55</v>
      </c>
      <c r="O40" s="95">
        <v>249.02267999999998</v>
      </c>
      <c r="P40" s="96">
        <f t="shared" si="1"/>
        <v>3.9183645746039206E-3</v>
      </c>
      <c r="Q40" s="96">
        <f>O40/'סכום נכסי הקרן'!$C$42</f>
        <v>7.6874174274653962E-5</v>
      </c>
    </row>
    <row r="41" spans="2:17" s="143" customFormat="1">
      <c r="B41" s="88" t="s">
        <v>1677</v>
      </c>
      <c r="C41" s="98" t="s">
        <v>1599</v>
      </c>
      <c r="D41" s="85" t="s">
        <v>1617</v>
      </c>
      <c r="E41" s="85"/>
      <c r="F41" s="85" t="s">
        <v>1618</v>
      </c>
      <c r="G41" s="107">
        <v>43093</v>
      </c>
      <c r="H41" s="85" t="s">
        <v>1594</v>
      </c>
      <c r="I41" s="95">
        <v>5.0599999999999996</v>
      </c>
      <c r="J41" s="98" t="s">
        <v>172</v>
      </c>
      <c r="K41" s="99">
        <v>2.6089999999999999E-2</v>
      </c>
      <c r="L41" s="99">
        <v>2.8400000000000002E-2</v>
      </c>
      <c r="M41" s="95">
        <v>253231</v>
      </c>
      <c r="N41" s="97">
        <v>99.55</v>
      </c>
      <c r="O41" s="95">
        <v>252.09145999999998</v>
      </c>
      <c r="P41" s="96">
        <f t="shared" si="1"/>
        <v>3.9666517380030656E-3</v>
      </c>
      <c r="Q41" s="96">
        <f>O41/'סכום נכסי הקרן'!$C$42</f>
        <v>7.7821517418381157E-5</v>
      </c>
    </row>
    <row r="42" spans="2:17" s="143" customFormat="1">
      <c r="B42" s="149" t="s">
        <v>1678</v>
      </c>
      <c r="C42" s="98" t="s">
        <v>1599</v>
      </c>
      <c r="D42" s="85" t="s">
        <v>1619</v>
      </c>
      <c r="E42" s="85"/>
      <c r="F42" s="85" t="s">
        <v>537</v>
      </c>
      <c r="G42" s="107">
        <v>43121</v>
      </c>
      <c r="H42" s="85" t="s">
        <v>347</v>
      </c>
      <c r="I42" s="95">
        <v>2.6600000000000006</v>
      </c>
      <c r="J42" s="98" t="s">
        <v>171</v>
      </c>
      <c r="K42" s="99">
        <v>4.9892000000000006E-2</v>
      </c>
      <c r="L42" s="99">
        <v>6.3800000000000009E-2</v>
      </c>
      <c r="M42" s="95">
        <v>176509.17</v>
      </c>
      <c r="N42" s="97">
        <v>100.31</v>
      </c>
      <c r="O42" s="95">
        <v>622.17597999999998</v>
      </c>
      <c r="P42" s="96">
        <f t="shared" si="1"/>
        <v>9.7899208184631104E-3</v>
      </c>
      <c r="Q42" s="96">
        <f>O42/'סכום נכסי הקרן'!$C$42</f>
        <v>1.920679060880062E-4</v>
      </c>
    </row>
    <row r="43" spans="2:17" s="143" customFormat="1">
      <c r="B43" s="149" t="s">
        <v>1678</v>
      </c>
      <c r="C43" s="98" t="s">
        <v>1599</v>
      </c>
      <c r="D43" s="85" t="s">
        <v>1620</v>
      </c>
      <c r="E43" s="85"/>
      <c r="F43" s="85" t="s">
        <v>537</v>
      </c>
      <c r="G43" s="107">
        <v>43119</v>
      </c>
      <c r="H43" s="85" t="s">
        <v>347</v>
      </c>
      <c r="I43" s="95">
        <v>2.66</v>
      </c>
      <c r="J43" s="98" t="s">
        <v>171</v>
      </c>
      <c r="K43" s="99">
        <v>4.9892000000000006E-2</v>
      </c>
      <c r="L43" s="99">
        <v>6.3800000000000009E-2</v>
      </c>
      <c r="M43" s="95">
        <v>3311.54</v>
      </c>
      <c r="N43" s="97">
        <v>100.31</v>
      </c>
      <c r="O43" s="95">
        <v>11.672799999999999</v>
      </c>
      <c r="P43" s="96">
        <f t="shared" si="1"/>
        <v>1.8367116604173017E-4</v>
      </c>
      <c r="Q43" s="96">
        <f>O43/'סכום נכסי הקרן'!$C$42</f>
        <v>3.6034342794527014E-6</v>
      </c>
    </row>
    <row r="44" spans="2:17" s="143" customFormat="1">
      <c r="B44" s="149" t="s">
        <v>1678</v>
      </c>
      <c r="C44" s="98" t="s">
        <v>1599</v>
      </c>
      <c r="D44" s="85" t="s">
        <v>1621</v>
      </c>
      <c r="E44" s="85"/>
      <c r="F44" s="85" t="s">
        <v>537</v>
      </c>
      <c r="G44" s="107">
        <v>43132</v>
      </c>
      <c r="H44" s="85" t="s">
        <v>347</v>
      </c>
      <c r="I44" s="95">
        <v>2.6699999999999995</v>
      </c>
      <c r="J44" s="98" t="s">
        <v>171</v>
      </c>
      <c r="K44" s="99">
        <v>4.9778999999999997E-2</v>
      </c>
      <c r="L44" s="99">
        <v>6.4599999999999991E-2</v>
      </c>
      <c r="M44" s="95">
        <v>16794.87</v>
      </c>
      <c r="N44" s="97">
        <v>99.92</v>
      </c>
      <c r="O44" s="95">
        <v>58.969980000000007</v>
      </c>
      <c r="P44" s="96">
        <f t="shared" si="1"/>
        <v>9.2789090775628042E-4</v>
      </c>
      <c r="Q44" s="96">
        <f>O44/'סכום נכסי הקרן'!$C$42</f>
        <v>1.8204239547549884E-5</v>
      </c>
    </row>
    <row r="45" spans="2:17" s="143" customFormat="1">
      <c r="B45" s="149" t="s">
        <v>1678</v>
      </c>
      <c r="C45" s="98" t="s">
        <v>1599</v>
      </c>
      <c r="D45" s="85" t="s">
        <v>1622</v>
      </c>
      <c r="E45" s="85"/>
      <c r="F45" s="85" t="s">
        <v>537</v>
      </c>
      <c r="G45" s="107">
        <v>43158</v>
      </c>
      <c r="H45" s="85" t="s">
        <v>347</v>
      </c>
      <c r="I45" s="95">
        <v>2.6799999999999997</v>
      </c>
      <c r="J45" s="98" t="s">
        <v>171</v>
      </c>
      <c r="K45" s="99">
        <v>4.9946999999999998E-2</v>
      </c>
      <c r="L45" s="99">
        <v>6.1999999999999993E-2</v>
      </c>
      <c r="M45" s="95">
        <v>20143.509999999998</v>
      </c>
      <c r="N45" s="97">
        <v>100.21</v>
      </c>
      <c r="O45" s="95">
        <v>70.932940000000002</v>
      </c>
      <c r="P45" s="96">
        <f t="shared" si="1"/>
        <v>1.1161277328976839E-3</v>
      </c>
      <c r="Q45" s="96">
        <f>O45/'סכום נכסי הקרן'!$C$42</f>
        <v>2.1897247236169706E-5</v>
      </c>
    </row>
    <row r="46" spans="2:17" s="143" customFormat="1">
      <c r="B46" s="88" t="s">
        <v>1679</v>
      </c>
      <c r="C46" s="98" t="s">
        <v>1599</v>
      </c>
      <c r="D46" s="85" t="s">
        <v>1623</v>
      </c>
      <c r="E46" s="85"/>
      <c r="F46" s="85" t="s">
        <v>1618</v>
      </c>
      <c r="G46" s="107">
        <v>43011</v>
      </c>
      <c r="H46" s="85" t="s">
        <v>1594</v>
      </c>
      <c r="I46" s="95">
        <v>10.319999999999999</v>
      </c>
      <c r="J46" s="98" t="s">
        <v>172</v>
      </c>
      <c r="K46" s="99">
        <v>3.9E-2</v>
      </c>
      <c r="L46" s="99">
        <v>3.7499999999999999E-2</v>
      </c>
      <c r="M46" s="95">
        <v>40275.56</v>
      </c>
      <c r="N46" s="97">
        <v>102.07</v>
      </c>
      <c r="O46" s="95">
        <v>41.109259999999999</v>
      </c>
      <c r="P46" s="96">
        <f t="shared" si="1"/>
        <v>6.4685300179157163E-4</v>
      </c>
      <c r="Q46" s="96">
        <f>O46/'סכום נכסי הקרן'!$C$42</f>
        <v>1.2690572672103847E-5</v>
      </c>
    </row>
    <row r="47" spans="2:17" s="143" customFormat="1">
      <c r="B47" s="88" t="s">
        <v>1679</v>
      </c>
      <c r="C47" s="98" t="s">
        <v>1599</v>
      </c>
      <c r="D47" s="85" t="s">
        <v>1624</v>
      </c>
      <c r="E47" s="85"/>
      <c r="F47" s="85" t="s">
        <v>1618</v>
      </c>
      <c r="G47" s="107">
        <v>43104</v>
      </c>
      <c r="H47" s="85" t="s">
        <v>1594</v>
      </c>
      <c r="I47" s="95">
        <v>10.17</v>
      </c>
      <c r="J47" s="98" t="s">
        <v>172</v>
      </c>
      <c r="K47" s="99">
        <v>3.8199999999999998E-2</v>
      </c>
      <c r="L47" s="99">
        <v>4.0299999999999996E-2</v>
      </c>
      <c r="M47" s="95">
        <v>71778.44</v>
      </c>
      <c r="N47" s="97">
        <v>96.57</v>
      </c>
      <c r="O47" s="95">
        <v>69.31644</v>
      </c>
      <c r="P47" s="96">
        <f t="shared" si="1"/>
        <v>1.0906921527535493E-3</v>
      </c>
      <c r="Q47" s="96">
        <f>O47/'סכום נכסי הקרן'!$C$42</f>
        <v>2.1398228019466319E-5</v>
      </c>
    </row>
    <row r="48" spans="2:17" s="143" customFormat="1">
      <c r="B48" s="88" t="s">
        <v>1680</v>
      </c>
      <c r="C48" s="98" t="s">
        <v>1599</v>
      </c>
      <c r="D48" s="85" t="s">
        <v>1625</v>
      </c>
      <c r="E48" s="85"/>
      <c r="F48" s="85" t="s">
        <v>537</v>
      </c>
      <c r="G48" s="107">
        <v>43138</v>
      </c>
      <c r="H48" s="85" t="s">
        <v>168</v>
      </c>
      <c r="I48" s="95">
        <v>0.02</v>
      </c>
      <c r="J48" s="98" t="s">
        <v>172</v>
      </c>
      <c r="K48" s="99">
        <v>2.6000000000000002E-2</v>
      </c>
      <c r="L48" s="99">
        <v>5.9000000000000004E-2</v>
      </c>
      <c r="M48" s="95">
        <v>8126.41</v>
      </c>
      <c r="N48" s="97">
        <v>100.31</v>
      </c>
      <c r="O48" s="95">
        <v>8.1516000000000002</v>
      </c>
      <c r="P48" s="96">
        <f t="shared" si="1"/>
        <v>1.2826518719636829E-4</v>
      </c>
      <c r="Q48" s="96">
        <f>O48/'סכום נכסי הקרן'!$C$42</f>
        <v>2.5164274957496611E-6</v>
      </c>
    </row>
    <row r="49" spans="2:17" s="143" customFormat="1">
      <c r="B49" s="88" t="s">
        <v>1680</v>
      </c>
      <c r="C49" s="98" t="s">
        <v>1599</v>
      </c>
      <c r="D49" s="85" t="s">
        <v>1626</v>
      </c>
      <c r="E49" s="85"/>
      <c r="F49" s="85" t="s">
        <v>537</v>
      </c>
      <c r="G49" s="107">
        <v>43138</v>
      </c>
      <c r="H49" s="85" t="s">
        <v>168</v>
      </c>
      <c r="I49" s="95">
        <v>10.41</v>
      </c>
      <c r="J49" s="98" t="s">
        <v>172</v>
      </c>
      <c r="K49" s="99">
        <v>2.8239999999999998E-2</v>
      </c>
      <c r="L49" s="99">
        <v>3.2000000000000001E-2</v>
      </c>
      <c r="M49" s="95">
        <v>270674.89</v>
      </c>
      <c r="N49" s="97">
        <v>95.22</v>
      </c>
      <c r="O49" s="95">
        <v>257.73662999999999</v>
      </c>
      <c r="P49" s="96">
        <f t="shared" si="1"/>
        <v>4.0554783225760721E-3</v>
      </c>
      <c r="Q49" s="96">
        <f>O49/'סכום נכסי הקרן'!$C$42</f>
        <v>7.956420118674333E-5</v>
      </c>
    </row>
    <row r="50" spans="2:17" s="143" customFormat="1">
      <c r="B50" s="88" t="s">
        <v>1680</v>
      </c>
      <c r="C50" s="98" t="s">
        <v>1599</v>
      </c>
      <c r="D50" s="85" t="s">
        <v>1627</v>
      </c>
      <c r="E50" s="85"/>
      <c r="F50" s="85" t="s">
        <v>537</v>
      </c>
      <c r="G50" s="107">
        <v>43009</v>
      </c>
      <c r="H50" s="85" t="s">
        <v>168</v>
      </c>
      <c r="I50" s="95">
        <v>4.24</v>
      </c>
      <c r="J50" s="98" t="s">
        <v>172</v>
      </c>
      <c r="K50" s="99">
        <v>0</v>
      </c>
      <c r="L50" s="99">
        <v>0</v>
      </c>
      <c r="M50" s="95">
        <v>0.81</v>
      </c>
      <c r="N50" s="97">
        <v>100</v>
      </c>
      <c r="O50" s="95">
        <v>8.1000000000000006E-4</v>
      </c>
      <c r="P50" s="96">
        <f t="shared" si="1"/>
        <v>1.2745326270800619E-8</v>
      </c>
      <c r="Q50" s="96">
        <f>O50/'סכום נכסי הקרן'!$C$42</f>
        <v>2.5004983948638618E-10</v>
      </c>
    </row>
    <row r="51" spans="2:17" s="143" customFormat="1">
      <c r="B51" s="149" t="s">
        <v>1681</v>
      </c>
      <c r="C51" s="98" t="s">
        <v>1599</v>
      </c>
      <c r="D51" s="85" t="s">
        <v>1628</v>
      </c>
      <c r="E51" s="85"/>
      <c r="F51" s="85" t="s">
        <v>1321</v>
      </c>
      <c r="G51" s="107">
        <v>42935</v>
      </c>
      <c r="H51" s="85"/>
      <c r="I51" s="95">
        <v>11.67</v>
      </c>
      <c r="J51" s="98" t="s">
        <v>172</v>
      </c>
      <c r="K51" s="99">
        <v>4.0800000000000003E-2</v>
      </c>
      <c r="L51" s="99">
        <v>3.4799999999999998E-2</v>
      </c>
      <c r="M51" s="95">
        <v>187394.16</v>
      </c>
      <c r="N51" s="97">
        <v>105.13</v>
      </c>
      <c r="O51" s="95">
        <v>197.00747000000001</v>
      </c>
      <c r="P51" s="96">
        <f t="shared" si="1"/>
        <v>3.0999067690555123E-3</v>
      </c>
      <c r="Q51" s="96">
        <f>O51/'סכום נכסי הקרן'!$C$42</f>
        <v>6.081689660631981E-5</v>
      </c>
    </row>
    <row r="52" spans="2:17" s="143" customFormat="1">
      <c r="B52" s="151"/>
      <c r="C52" s="147"/>
      <c r="D52" s="147"/>
      <c r="E52" s="147"/>
    </row>
    <row r="53" spans="2:17" s="143" customFormat="1">
      <c r="B53" s="82" t="s">
        <v>1676</v>
      </c>
      <c r="C53" s="147"/>
      <c r="D53" s="147"/>
      <c r="E53" s="147"/>
    </row>
    <row r="54" spans="2:17" s="143" customFormat="1">
      <c r="B54" s="103" t="s">
        <v>40</v>
      </c>
      <c r="C54" s="147"/>
      <c r="D54" s="147"/>
      <c r="E54" s="147"/>
      <c r="O54" s="92">
        <f>O55</f>
        <v>11075.792300000001</v>
      </c>
      <c r="P54" s="93">
        <f>P55</f>
        <v>0.17427726737175459</v>
      </c>
      <c r="Q54" s="93">
        <f>Q55</f>
        <v>3.4191359096290767E-3</v>
      </c>
    </row>
    <row r="55" spans="2:17" s="143" customFormat="1">
      <c r="B55" s="88" t="s">
        <v>1675</v>
      </c>
      <c r="C55" s="98" t="s">
        <v>1595</v>
      </c>
      <c r="D55" s="85" t="s">
        <v>1616</v>
      </c>
      <c r="E55" s="85"/>
      <c r="F55" s="85" t="s">
        <v>537</v>
      </c>
      <c r="G55" s="107">
        <v>43186</v>
      </c>
      <c r="H55" s="85" t="s">
        <v>347</v>
      </c>
      <c r="I55" s="95">
        <v>6.93</v>
      </c>
      <c r="J55" s="98" t="s">
        <v>171</v>
      </c>
      <c r="K55" s="99">
        <v>4.8000000000000001E-2</v>
      </c>
      <c r="L55" s="99">
        <v>4.7799999999999995E-2</v>
      </c>
      <c r="M55" s="95">
        <v>3134352</v>
      </c>
      <c r="N55" s="97">
        <v>100.56</v>
      </c>
      <c r="O55" s="95">
        <v>11075.792300000001</v>
      </c>
      <c r="P55" s="96">
        <f>O55/$O$10</f>
        <v>0.17427726737175459</v>
      </c>
      <c r="Q55" s="96">
        <f>O55/'סכום נכסי הקרן'!$C$42</f>
        <v>3.4191359096290767E-3</v>
      </c>
    </row>
    <row r="56" spans="2:17" s="143" customFormat="1">
      <c r="B56" s="147"/>
      <c r="C56" s="147"/>
      <c r="D56" s="147"/>
      <c r="E56" s="147"/>
    </row>
    <row r="57" spans="2:17" s="143" customFormat="1">
      <c r="B57" s="148" t="s">
        <v>262</v>
      </c>
      <c r="C57" s="147"/>
      <c r="D57" s="147"/>
      <c r="E57" s="147"/>
    </row>
    <row r="58" spans="2:17" s="143" customFormat="1">
      <c r="B58" s="148" t="s">
        <v>120</v>
      </c>
      <c r="C58" s="147"/>
      <c r="D58" s="147"/>
      <c r="E58" s="147"/>
    </row>
    <row r="59" spans="2:17" s="143" customFormat="1">
      <c r="B59" s="148" t="s">
        <v>245</v>
      </c>
      <c r="C59" s="147"/>
      <c r="D59" s="147"/>
      <c r="E59" s="147"/>
    </row>
    <row r="60" spans="2:17" s="143" customFormat="1">
      <c r="B60" s="148" t="s">
        <v>253</v>
      </c>
      <c r="C60" s="147"/>
      <c r="D60" s="147"/>
      <c r="E60" s="147"/>
    </row>
  </sheetData>
  <sheetProtection sheet="1" objects="1" scenarios="1"/>
  <mergeCells count="1">
    <mergeCell ref="B6:Q6"/>
  </mergeCells>
  <phoneticPr fontId="5" type="noConversion"/>
  <conditionalFormatting sqref="B11:B12 B22:B23">
    <cfRule type="cellIs" dxfId="55" priority="55" operator="equal">
      <formula>"NR3"</formula>
    </cfRule>
  </conditionalFormatting>
  <conditionalFormatting sqref="B13">
    <cfRule type="cellIs" dxfId="54" priority="52" operator="equal">
      <formula>"NR3"</formula>
    </cfRule>
  </conditionalFormatting>
  <conditionalFormatting sqref="B14:B21">
    <cfRule type="cellIs" dxfId="53" priority="51" operator="equal">
      <formula>"NR3"</formula>
    </cfRule>
  </conditionalFormatting>
  <conditionalFormatting sqref="B24">
    <cfRule type="cellIs" dxfId="52" priority="50" operator="equal">
      <formula>"NR3"</formula>
    </cfRule>
  </conditionalFormatting>
  <conditionalFormatting sqref="B25">
    <cfRule type="cellIs" dxfId="51" priority="49" operator="equal">
      <formula>"NR3"</formula>
    </cfRule>
  </conditionalFormatting>
  <conditionalFormatting sqref="B26">
    <cfRule type="cellIs" dxfId="50" priority="46" operator="equal">
      <formula>2958465</formula>
    </cfRule>
    <cfRule type="cellIs" dxfId="49" priority="47" operator="equal">
      <formula>"NR3"</formula>
    </cfRule>
    <cfRule type="cellIs" dxfId="48" priority="48" operator="equal">
      <formula>"דירוג פנימי"</formula>
    </cfRule>
  </conditionalFormatting>
  <conditionalFormatting sqref="B26">
    <cfRule type="cellIs" dxfId="47" priority="45" operator="equal">
      <formula>2958465</formula>
    </cfRule>
  </conditionalFormatting>
  <conditionalFormatting sqref="B27:B28">
    <cfRule type="cellIs" dxfId="46" priority="42" operator="equal">
      <formula>2958465</formula>
    </cfRule>
    <cfRule type="cellIs" dxfId="45" priority="43" operator="equal">
      <formula>"NR3"</formula>
    </cfRule>
    <cfRule type="cellIs" dxfId="44" priority="44" operator="equal">
      <formula>"דירוג פנימי"</formula>
    </cfRule>
  </conditionalFormatting>
  <conditionalFormatting sqref="B27:B28">
    <cfRule type="cellIs" dxfId="43" priority="41" operator="equal">
      <formula>2958465</formula>
    </cfRule>
  </conditionalFormatting>
  <conditionalFormatting sqref="B29:B34">
    <cfRule type="cellIs" dxfId="42" priority="38" operator="equal">
      <formula>2958465</formula>
    </cfRule>
    <cfRule type="cellIs" dxfId="41" priority="39" operator="equal">
      <formula>"NR3"</formula>
    </cfRule>
    <cfRule type="cellIs" dxfId="40" priority="40" operator="equal">
      <formula>"דירוג פנימי"</formula>
    </cfRule>
  </conditionalFormatting>
  <conditionalFormatting sqref="B29:B34">
    <cfRule type="cellIs" dxfId="39" priority="37" operator="equal">
      <formula>2958465</formula>
    </cfRule>
  </conditionalFormatting>
  <conditionalFormatting sqref="B35:B38">
    <cfRule type="cellIs" dxfId="38" priority="34" operator="equal">
      <formula>2958465</formula>
    </cfRule>
    <cfRule type="cellIs" dxfId="37" priority="35" operator="equal">
      <formula>"NR3"</formula>
    </cfRule>
    <cfRule type="cellIs" dxfId="36" priority="36" operator="equal">
      <formula>"דירוג פנימי"</formula>
    </cfRule>
  </conditionalFormatting>
  <conditionalFormatting sqref="B35:B38">
    <cfRule type="cellIs" dxfId="35" priority="33" operator="equal">
      <formula>2958465</formula>
    </cfRule>
  </conditionalFormatting>
  <conditionalFormatting sqref="B39:B40">
    <cfRule type="cellIs" dxfId="34" priority="30" operator="equal">
      <formula>2958465</formula>
    </cfRule>
    <cfRule type="cellIs" dxfId="33" priority="31" operator="equal">
      <formula>"NR3"</formula>
    </cfRule>
    <cfRule type="cellIs" dxfId="32" priority="32" operator="equal">
      <formula>"דירוג פנימי"</formula>
    </cfRule>
  </conditionalFormatting>
  <conditionalFormatting sqref="B39:B40">
    <cfRule type="cellIs" dxfId="31" priority="29" operator="equal">
      <formula>2958465</formula>
    </cfRule>
  </conditionalFormatting>
  <conditionalFormatting sqref="B55">
    <cfRule type="cellIs" dxfId="30" priority="26" operator="equal">
      <formula>2958465</formula>
    </cfRule>
    <cfRule type="cellIs" dxfId="29" priority="27" operator="equal">
      <formula>"NR3"</formula>
    </cfRule>
    <cfRule type="cellIs" dxfId="28" priority="28" operator="equal">
      <formula>"דירוג פנימי"</formula>
    </cfRule>
  </conditionalFormatting>
  <conditionalFormatting sqref="B55">
    <cfRule type="cellIs" dxfId="27" priority="25" operator="equal">
      <formula>2958465</formula>
    </cfRule>
  </conditionalFormatting>
  <conditionalFormatting sqref="B53:B54">
    <cfRule type="cellIs" dxfId="26" priority="22" operator="equal">
      <formula>2958465</formula>
    </cfRule>
    <cfRule type="cellIs" dxfId="25" priority="23" operator="equal">
      <formula>"NR3"</formula>
    </cfRule>
    <cfRule type="cellIs" dxfId="24" priority="24" operator="equal">
      <formula>"דירוג פנימי"</formula>
    </cfRule>
  </conditionalFormatting>
  <conditionalFormatting sqref="B53:B54">
    <cfRule type="cellIs" dxfId="23" priority="21" operator="equal">
      <formula>2958465</formula>
    </cfRule>
  </conditionalFormatting>
  <conditionalFormatting sqref="B41">
    <cfRule type="cellIs" dxfId="22" priority="18" operator="equal">
      <formula>2958465</formula>
    </cfRule>
    <cfRule type="cellIs" dxfId="21" priority="19" operator="equal">
      <formula>"NR3"</formula>
    </cfRule>
    <cfRule type="cellIs" dxfId="20" priority="20" operator="equal">
      <formula>"דירוג פנימי"</formula>
    </cfRule>
  </conditionalFormatting>
  <conditionalFormatting sqref="B41">
    <cfRule type="cellIs" dxfId="19" priority="17" operator="equal">
      <formula>2958465</formula>
    </cfRule>
  </conditionalFormatting>
  <conditionalFormatting sqref="B42:B45">
    <cfRule type="cellIs" dxfId="18" priority="14" operator="equal">
      <formula>2958465</formula>
    </cfRule>
    <cfRule type="cellIs" dxfId="17" priority="15" operator="equal">
      <formula>"NR3"</formula>
    </cfRule>
    <cfRule type="cellIs" dxfId="16" priority="16" operator="equal">
      <formula>"דירוג פנימי"</formula>
    </cfRule>
  </conditionalFormatting>
  <conditionalFormatting sqref="B42:B45">
    <cfRule type="cellIs" dxfId="15" priority="13" operator="equal">
      <formula>2958465</formula>
    </cfRule>
  </conditionalFormatting>
  <conditionalFormatting sqref="B46:B47">
    <cfRule type="cellIs" dxfId="14" priority="10" operator="equal">
      <formula>2958465</formula>
    </cfRule>
    <cfRule type="cellIs" dxfId="13" priority="11" operator="equal">
      <formula>"NR3"</formula>
    </cfRule>
    <cfRule type="cellIs" dxfId="12" priority="12" operator="equal">
      <formula>"דירוג פנימי"</formula>
    </cfRule>
  </conditionalFormatting>
  <conditionalFormatting sqref="B46:B47">
    <cfRule type="cellIs" dxfId="11" priority="9" operator="equal">
      <formula>2958465</formula>
    </cfRule>
  </conditionalFormatting>
  <conditionalFormatting sqref="B48:B50">
    <cfRule type="cellIs" dxfId="10" priority="6" operator="equal">
      <formula>2958465</formula>
    </cfRule>
    <cfRule type="cellIs" dxfId="9" priority="7" operator="equal">
      <formula>"NR3"</formula>
    </cfRule>
    <cfRule type="cellIs" dxfId="8" priority="8" operator="equal">
      <formula>"דירוג פנימי"</formula>
    </cfRule>
  </conditionalFormatting>
  <conditionalFormatting sqref="B48:B50">
    <cfRule type="cellIs" dxfId="7" priority="5" operator="equal">
      <formula>2958465</formula>
    </cfRule>
  </conditionalFormatting>
  <conditionalFormatting sqref="B51">
    <cfRule type="cellIs" dxfId="6" priority="2" operator="equal">
      <formula>2958465</formula>
    </cfRule>
    <cfRule type="cellIs" dxfId="5" priority="3" operator="equal">
      <formula>"NR3"</formula>
    </cfRule>
    <cfRule type="cellIs" dxfId="4" priority="4" operator="equal">
      <formula>"דירוג פנימי"</formula>
    </cfRule>
  </conditionalFormatting>
  <conditionalFormatting sqref="B51">
    <cfRule type="cellIs" dxfId="3" priority="1" operator="equal">
      <formula>2958465</formula>
    </cfRule>
  </conditionalFormatting>
  <dataValidations count="1">
    <dataValidation allowBlank="1" showInputMessage="1" showErrorMessage="1" sqref="D1:Q9 C5:C9 B1:B9 W51:XFD53 A1:A1048576 C52:Q54 B52 R1:XFD50 R54:XFD55 B56:XFD1048576 R51:U53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21"/>
  <sheetViews>
    <sheetView rightToLeft="1" workbookViewId="0">
      <pane ySplit="9" topLeftCell="A10" activePane="bottomLeft" state="frozen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29.85546875" style="2" bestFit="1" customWidth="1"/>
    <col min="3" max="3" width="41.71093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4.28515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187</v>
      </c>
      <c r="C1" s="79" t="s" vm="1">
        <v>263</v>
      </c>
    </row>
    <row r="2" spans="2:64">
      <c r="B2" s="57" t="s">
        <v>186</v>
      </c>
      <c r="C2" s="79" t="s">
        <v>264</v>
      </c>
    </row>
    <row r="3" spans="2:64">
      <c r="B3" s="57" t="s">
        <v>188</v>
      </c>
      <c r="C3" s="79" t="s">
        <v>265</v>
      </c>
    </row>
    <row r="4" spans="2:64">
      <c r="B4" s="57" t="s">
        <v>189</v>
      </c>
      <c r="C4" s="79">
        <v>8801</v>
      </c>
    </row>
    <row r="6" spans="2:64" ht="26.25" customHeight="1">
      <c r="B6" s="230" t="s">
        <v>220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2"/>
    </row>
    <row r="7" spans="2:64" s="3" customFormat="1" ht="63">
      <c r="B7" s="60" t="s">
        <v>124</v>
      </c>
      <c r="C7" s="61" t="s">
        <v>48</v>
      </c>
      <c r="D7" s="61" t="s">
        <v>125</v>
      </c>
      <c r="E7" s="61" t="s">
        <v>15</v>
      </c>
      <c r="F7" s="61" t="s">
        <v>68</v>
      </c>
      <c r="G7" s="61" t="s">
        <v>18</v>
      </c>
      <c r="H7" s="61" t="s">
        <v>109</v>
      </c>
      <c r="I7" s="61" t="s">
        <v>55</v>
      </c>
      <c r="J7" s="61" t="s">
        <v>19</v>
      </c>
      <c r="K7" s="61" t="s">
        <v>247</v>
      </c>
      <c r="L7" s="61" t="s">
        <v>246</v>
      </c>
      <c r="M7" s="61" t="s">
        <v>118</v>
      </c>
      <c r="N7" s="61" t="s">
        <v>190</v>
      </c>
      <c r="O7" s="63" t="s">
        <v>192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254</v>
      </c>
      <c r="L8" s="32"/>
      <c r="M8" s="32" t="s">
        <v>250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4" t="s">
        <v>43</v>
      </c>
      <c r="C10" s="125"/>
      <c r="D10" s="125"/>
      <c r="E10" s="125"/>
      <c r="F10" s="125"/>
      <c r="G10" s="126">
        <v>0.6887845381474359</v>
      </c>
      <c r="H10" s="125"/>
      <c r="I10" s="125"/>
      <c r="J10" s="127">
        <v>4.2444500178211476E-3</v>
      </c>
      <c r="K10" s="126"/>
      <c r="L10" s="130"/>
      <c r="M10" s="126">
        <v>97184.929540000012</v>
      </c>
      <c r="N10" s="127">
        <v>1</v>
      </c>
      <c r="O10" s="127">
        <f>M10/'סכום נכסי הקרן'!$C$42</f>
        <v>3.0001328434534263E-2</v>
      </c>
      <c r="P10" s="101"/>
      <c r="Q10" s="101"/>
      <c r="R10" s="101"/>
      <c r="S10" s="101"/>
      <c r="T10" s="101"/>
      <c r="U10" s="101"/>
      <c r="BL10" s="101"/>
    </row>
    <row r="11" spans="2:64" s="101" customFormat="1" ht="20.25" customHeight="1">
      <c r="B11" s="128" t="s">
        <v>241</v>
      </c>
      <c r="C11" s="125"/>
      <c r="D11" s="125"/>
      <c r="E11" s="125"/>
      <c r="F11" s="125"/>
      <c r="G11" s="126">
        <v>0.6887845381474359</v>
      </c>
      <c r="H11" s="125"/>
      <c r="I11" s="125"/>
      <c r="J11" s="127">
        <v>4.2444500178211476E-3</v>
      </c>
      <c r="K11" s="126"/>
      <c r="L11" s="130"/>
      <c r="M11" s="126">
        <v>97184.929540000012</v>
      </c>
      <c r="N11" s="127">
        <v>1</v>
      </c>
      <c r="O11" s="127">
        <f>M11/'סכום נכסי הקרן'!$C$42</f>
        <v>3.0001328434534263E-2</v>
      </c>
    </row>
    <row r="12" spans="2:64">
      <c r="B12" s="103" t="s">
        <v>63</v>
      </c>
      <c r="C12" s="83"/>
      <c r="D12" s="83"/>
      <c r="E12" s="83"/>
      <c r="F12" s="83"/>
      <c r="G12" s="92">
        <v>0.6887845381474359</v>
      </c>
      <c r="H12" s="83"/>
      <c r="I12" s="83"/>
      <c r="J12" s="93">
        <v>4.2444500178211476E-3</v>
      </c>
      <c r="K12" s="92"/>
      <c r="L12" s="94"/>
      <c r="M12" s="92">
        <v>97184.929540000012</v>
      </c>
      <c r="N12" s="93">
        <v>1</v>
      </c>
      <c r="O12" s="93">
        <f>M12/'סכום נכסי הקרן'!$C$42</f>
        <v>3.0001328434534263E-2</v>
      </c>
    </row>
    <row r="13" spans="2:64">
      <c r="B13" s="88" t="s">
        <v>1629</v>
      </c>
      <c r="C13" s="85" t="s">
        <v>1630</v>
      </c>
      <c r="D13" s="85" t="s">
        <v>350</v>
      </c>
      <c r="E13" s="85" t="s">
        <v>346</v>
      </c>
      <c r="F13" s="85" t="s">
        <v>347</v>
      </c>
      <c r="G13" s="95">
        <v>0.69000000000000006</v>
      </c>
      <c r="H13" s="98" t="s">
        <v>172</v>
      </c>
      <c r="I13" s="99">
        <v>3.3E-3</v>
      </c>
      <c r="J13" s="96">
        <v>3.7999999999999996E-3</v>
      </c>
      <c r="K13" s="95">
        <v>8500000</v>
      </c>
      <c r="L13" s="97">
        <v>100.07</v>
      </c>
      <c r="M13" s="95">
        <v>8505.9502200000006</v>
      </c>
      <c r="N13" s="96">
        <v>8.752334606055423E-2</v>
      </c>
      <c r="O13" s="96">
        <f>M13/'סכום נכסי הקרן'!$C$42</f>
        <v>2.6258166508520879E-3</v>
      </c>
    </row>
    <row r="14" spans="2:64">
      <c r="B14" s="88" t="s">
        <v>1631</v>
      </c>
      <c r="C14" s="85" t="s">
        <v>1632</v>
      </c>
      <c r="D14" s="85" t="s">
        <v>350</v>
      </c>
      <c r="E14" s="85" t="s">
        <v>346</v>
      </c>
      <c r="F14" s="85" t="s">
        <v>347</v>
      </c>
      <c r="G14" s="95">
        <v>0.35</v>
      </c>
      <c r="H14" s="98" t="s">
        <v>172</v>
      </c>
      <c r="I14" s="99">
        <v>4.7999999999999996E-3</v>
      </c>
      <c r="J14" s="96">
        <v>4.3E-3</v>
      </c>
      <c r="K14" s="95">
        <v>6000000</v>
      </c>
      <c r="L14" s="97">
        <v>100.37</v>
      </c>
      <c r="M14" s="95">
        <v>6022.20021</v>
      </c>
      <c r="N14" s="96">
        <v>6.1966399919252325E-2</v>
      </c>
      <c r="O14" s="96">
        <f>M14/'סכום נכסי הקרן'!$C$42</f>
        <v>1.8590743158831866E-3</v>
      </c>
    </row>
    <row r="15" spans="2:64">
      <c r="B15" s="88" t="s">
        <v>1633</v>
      </c>
      <c r="C15" s="85" t="s">
        <v>1634</v>
      </c>
      <c r="D15" s="85" t="s">
        <v>350</v>
      </c>
      <c r="E15" s="85" t="s">
        <v>346</v>
      </c>
      <c r="F15" s="85" t="s">
        <v>347</v>
      </c>
      <c r="G15" s="95">
        <v>0.44000000000000006</v>
      </c>
      <c r="H15" s="98" t="s">
        <v>172</v>
      </c>
      <c r="I15" s="99">
        <v>4.0000000000000001E-3</v>
      </c>
      <c r="J15" s="96">
        <v>1.18E-2</v>
      </c>
      <c r="K15" s="95">
        <v>9000000</v>
      </c>
      <c r="L15" s="97">
        <v>99.89</v>
      </c>
      <c r="M15" s="95">
        <v>8990.0999400000001</v>
      </c>
      <c r="N15" s="96">
        <v>9.2505082655843215E-2</v>
      </c>
      <c r="O15" s="96">
        <f>M15/'סכום נכסי הקרן'!$C$42</f>
        <v>2.7752753666216916E-3</v>
      </c>
    </row>
    <row r="16" spans="2:64">
      <c r="B16" s="88" t="s">
        <v>1635</v>
      </c>
      <c r="C16" s="85" t="s">
        <v>1636</v>
      </c>
      <c r="D16" s="85" t="s">
        <v>350</v>
      </c>
      <c r="E16" s="85" t="s">
        <v>346</v>
      </c>
      <c r="F16" s="85" t="s">
        <v>347</v>
      </c>
      <c r="G16" s="95">
        <v>0.36000000000000004</v>
      </c>
      <c r="H16" s="98" t="s">
        <v>172</v>
      </c>
      <c r="I16" s="99">
        <v>3.4000000000000002E-3</v>
      </c>
      <c r="J16" s="96">
        <v>3.0999999999999999E-3</v>
      </c>
      <c r="K16" s="95">
        <v>7600000</v>
      </c>
      <c r="L16" s="97">
        <v>100.23</v>
      </c>
      <c r="M16" s="95">
        <v>7617.4803099999999</v>
      </c>
      <c r="N16" s="96">
        <v>7.8381291688489077E-2</v>
      </c>
      <c r="O16" s="96">
        <f>M16/'סכום נכסי הקרן'!$C$42</f>
        <v>2.3515428750693918E-3</v>
      </c>
    </row>
    <row r="17" spans="2:15">
      <c r="B17" s="88" t="s">
        <v>1637</v>
      </c>
      <c r="C17" s="85" t="s">
        <v>1638</v>
      </c>
      <c r="D17" s="85" t="s">
        <v>350</v>
      </c>
      <c r="E17" s="85" t="s">
        <v>346</v>
      </c>
      <c r="F17" s="85" t="s">
        <v>347</v>
      </c>
      <c r="G17" s="95">
        <v>0.86999999999999988</v>
      </c>
      <c r="H17" s="98" t="s">
        <v>172</v>
      </c>
      <c r="I17" s="99">
        <v>2.3999999999999998E-3</v>
      </c>
      <c r="J17" s="96">
        <v>2.3E-3</v>
      </c>
      <c r="K17" s="95">
        <v>18000000</v>
      </c>
      <c r="L17" s="97">
        <v>100.04</v>
      </c>
      <c r="M17" s="95">
        <v>18007.199850000001</v>
      </c>
      <c r="N17" s="96">
        <v>0.18528798585575432</v>
      </c>
      <c r="O17" s="96">
        <f>M17/'סכום נכסי הקרן'!$C$42</f>
        <v>5.5588857186318237E-3</v>
      </c>
    </row>
    <row r="18" spans="2:15">
      <c r="B18" s="88" t="s">
        <v>1639</v>
      </c>
      <c r="C18" s="85" t="s">
        <v>1640</v>
      </c>
      <c r="D18" s="85" t="s">
        <v>350</v>
      </c>
      <c r="E18" s="85" t="s">
        <v>346</v>
      </c>
      <c r="F18" s="85" t="s">
        <v>347</v>
      </c>
      <c r="G18" s="95">
        <v>0.7599999999999999</v>
      </c>
      <c r="H18" s="98" t="s">
        <v>172</v>
      </c>
      <c r="I18" s="99">
        <v>3.7000000000000002E-3</v>
      </c>
      <c r="J18" s="96">
        <v>3.7000000000000002E-3</v>
      </c>
      <c r="K18" s="95">
        <v>10000000</v>
      </c>
      <c r="L18" s="97">
        <v>100.09</v>
      </c>
      <c r="M18" s="95">
        <v>10008.99955</v>
      </c>
      <c r="N18" s="96">
        <v>0.10298921445305396</v>
      </c>
      <c r="O18" s="96">
        <f>M18/'סכום נכסי הקרן'!$C$42</f>
        <v>3.0898132480207553E-3</v>
      </c>
    </row>
    <row r="19" spans="2:15">
      <c r="B19" s="88" t="s">
        <v>1641</v>
      </c>
      <c r="C19" s="85" t="s">
        <v>1642</v>
      </c>
      <c r="D19" s="85" t="s">
        <v>350</v>
      </c>
      <c r="E19" s="85" t="s">
        <v>346</v>
      </c>
      <c r="F19" s="85" t="s">
        <v>347</v>
      </c>
      <c r="G19" s="95">
        <v>0.93</v>
      </c>
      <c r="H19" s="98" t="s">
        <v>172</v>
      </c>
      <c r="I19" s="99">
        <v>3.7000000000000002E-3</v>
      </c>
      <c r="J19" s="96">
        <v>3.7000000000000006E-3</v>
      </c>
      <c r="K19" s="95">
        <v>19000000</v>
      </c>
      <c r="L19" s="97">
        <v>100.03</v>
      </c>
      <c r="M19" s="95">
        <v>19005.699969999998</v>
      </c>
      <c r="N19" s="96">
        <v>0.19556221381194197</v>
      </c>
      <c r="O19" s="96">
        <f>M19/'סכום נכסי הקרן'!$C$42</f>
        <v>5.8671262059566843E-3</v>
      </c>
    </row>
    <row r="20" spans="2:15">
      <c r="B20" s="88" t="s">
        <v>1643</v>
      </c>
      <c r="C20" s="85" t="s">
        <v>1644</v>
      </c>
      <c r="D20" s="85" t="s">
        <v>350</v>
      </c>
      <c r="E20" s="85" t="s">
        <v>346</v>
      </c>
      <c r="F20" s="85" t="s">
        <v>347</v>
      </c>
      <c r="G20" s="95">
        <v>0.59000000000000019</v>
      </c>
      <c r="H20" s="98" t="s">
        <v>172</v>
      </c>
      <c r="I20" s="99">
        <v>3.4000000000000002E-3</v>
      </c>
      <c r="J20" s="96">
        <v>3.7000000000000002E-3</v>
      </c>
      <c r="K20" s="95">
        <v>10000000</v>
      </c>
      <c r="L20" s="97">
        <v>100.12</v>
      </c>
      <c r="M20" s="95">
        <v>10011.999599999999</v>
      </c>
      <c r="N20" s="96">
        <v>0.10302008395117676</v>
      </c>
      <c r="O20" s="96">
        <f>M20/'סכום נכסי הקרן'!$C$42</f>
        <v>3.0907393739725464E-3</v>
      </c>
    </row>
    <row r="21" spans="2:15">
      <c r="B21" s="88" t="s">
        <v>1645</v>
      </c>
      <c r="C21" s="85" t="s">
        <v>1646</v>
      </c>
      <c r="D21" s="85" t="s">
        <v>350</v>
      </c>
      <c r="E21" s="85" t="s">
        <v>346</v>
      </c>
      <c r="F21" s="85" t="s">
        <v>347</v>
      </c>
      <c r="G21" s="95">
        <v>0.60000000000000009</v>
      </c>
      <c r="H21" s="98" t="s">
        <v>172</v>
      </c>
      <c r="I21" s="99">
        <v>3.9000000000000003E-3</v>
      </c>
      <c r="J21" s="96">
        <v>4.2999999999999991E-3</v>
      </c>
      <c r="K21" s="95">
        <v>9000000</v>
      </c>
      <c r="L21" s="97">
        <v>100.17</v>
      </c>
      <c r="M21" s="95">
        <v>9015.2998900000002</v>
      </c>
      <c r="N21" s="96">
        <v>9.2764381603934007E-2</v>
      </c>
      <c r="O21" s="96">
        <f>M21/'סכום נכסי הקרן'!$C$42</f>
        <v>2.7830546795260926E-3</v>
      </c>
    </row>
    <row r="22" spans="2:15">
      <c r="B22" s="84"/>
      <c r="C22" s="85"/>
      <c r="D22" s="85"/>
      <c r="E22" s="85"/>
      <c r="F22" s="85"/>
      <c r="G22" s="85"/>
      <c r="H22" s="85"/>
      <c r="I22" s="85"/>
      <c r="J22" s="96"/>
      <c r="K22" s="95"/>
      <c r="L22" s="97"/>
      <c r="M22" s="85"/>
      <c r="N22" s="96"/>
      <c r="O22" s="85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0" t="s">
        <v>262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0" t="s">
        <v>120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0" t="s">
        <v>245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0" t="s">
        <v>253</v>
      </c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</row>
    <row r="112" spans="2:15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</row>
    <row r="113" spans="2:15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</row>
    <row r="114" spans="2:15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</row>
    <row r="115" spans="2:15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</row>
    <row r="116" spans="2:15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</row>
    <row r="117" spans="2:15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</row>
    <row r="118" spans="2:15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</row>
    <row r="119" spans="2:15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</row>
    <row r="120" spans="2:15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</row>
    <row r="121" spans="2:15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</row>
  </sheetData>
  <sheetProtection sheet="1" objects="1" scenarios="1"/>
  <mergeCells count="1">
    <mergeCell ref="B6:O6"/>
  </mergeCells>
  <phoneticPr fontId="5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C20" sqref="C20"/>
    </sheetView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187</v>
      </c>
      <c r="C1" s="79" t="s" vm="1">
        <v>263</v>
      </c>
    </row>
    <row r="2" spans="2:56">
      <c r="B2" s="57" t="s">
        <v>186</v>
      </c>
      <c r="C2" s="79" t="s">
        <v>264</v>
      </c>
    </row>
    <row r="3" spans="2:56">
      <c r="B3" s="57" t="s">
        <v>188</v>
      </c>
      <c r="C3" s="79" t="s">
        <v>265</v>
      </c>
    </row>
    <row r="4" spans="2:56">
      <c r="B4" s="57" t="s">
        <v>189</v>
      </c>
      <c r="C4" s="79">
        <v>8801</v>
      </c>
    </row>
    <row r="6" spans="2:56" ht="26.25" customHeight="1">
      <c r="B6" s="230" t="s">
        <v>221</v>
      </c>
      <c r="C6" s="231"/>
      <c r="D6" s="231"/>
      <c r="E6" s="231"/>
      <c r="F6" s="231"/>
      <c r="G6" s="231"/>
      <c r="H6" s="231"/>
      <c r="I6" s="231"/>
      <c r="J6" s="232"/>
    </row>
    <row r="7" spans="2:56" s="3" customFormat="1" ht="78.75">
      <c r="B7" s="60" t="s">
        <v>124</v>
      </c>
      <c r="C7" s="62" t="s">
        <v>57</v>
      </c>
      <c r="D7" s="62" t="s">
        <v>92</v>
      </c>
      <c r="E7" s="62" t="s">
        <v>58</v>
      </c>
      <c r="F7" s="62" t="s">
        <v>109</v>
      </c>
      <c r="G7" s="62" t="s">
        <v>232</v>
      </c>
      <c r="H7" s="62" t="s">
        <v>190</v>
      </c>
      <c r="I7" s="64" t="s">
        <v>191</v>
      </c>
      <c r="J7" s="78" t="s">
        <v>257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251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24" t="s">
        <v>44</v>
      </c>
      <c r="C10" s="124"/>
      <c r="D10" s="124"/>
      <c r="E10" s="152">
        <v>7.7600000000000002E-2</v>
      </c>
      <c r="F10" s="125"/>
      <c r="G10" s="126">
        <v>8106.0003099999994</v>
      </c>
      <c r="H10" s="127">
        <v>1</v>
      </c>
      <c r="I10" s="127">
        <f>G10/'סכום נכסי הקרן'!$C$42</f>
        <v>2.5023507115951808E-3</v>
      </c>
      <c r="J10" s="12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s="101" customFormat="1" ht="22.5" customHeight="1">
      <c r="B11" s="128" t="s">
        <v>244</v>
      </c>
      <c r="C11" s="124"/>
      <c r="D11" s="124"/>
      <c r="E11" s="152">
        <v>7.7600000000000002E-2</v>
      </c>
      <c r="F11" s="133" t="s">
        <v>172</v>
      </c>
      <c r="G11" s="126">
        <v>8106.0003099999994</v>
      </c>
      <c r="H11" s="127">
        <v>1</v>
      </c>
      <c r="I11" s="127">
        <f>G11/'סכום נכסי הקרן'!$C$42</f>
        <v>2.5023507115951808E-3</v>
      </c>
      <c r="J11" s="125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2:56">
      <c r="B12" s="103" t="s">
        <v>93</v>
      </c>
      <c r="C12" s="122"/>
      <c r="D12" s="122"/>
      <c r="E12" s="152">
        <v>7.7600000000000002E-2</v>
      </c>
      <c r="F12" s="123" t="s">
        <v>172</v>
      </c>
      <c r="G12" s="92">
        <v>8106.0003099999994</v>
      </c>
      <c r="H12" s="93">
        <v>1</v>
      </c>
      <c r="I12" s="93">
        <f>G12/'סכום נכסי הקרן'!$C$42</f>
        <v>2.5023507115951808E-3</v>
      </c>
      <c r="J12" s="83"/>
    </row>
    <row r="13" spans="2:56">
      <c r="B13" s="88" t="s">
        <v>1647</v>
      </c>
      <c r="C13" s="107">
        <v>43100</v>
      </c>
      <c r="D13" s="102" t="s">
        <v>1648</v>
      </c>
      <c r="E13" s="153">
        <v>7.7600000000000002E-2</v>
      </c>
      <c r="F13" s="98" t="s">
        <v>172</v>
      </c>
      <c r="G13" s="95">
        <v>8106.0003099999994</v>
      </c>
      <c r="H13" s="96">
        <v>1</v>
      </c>
      <c r="I13" s="96">
        <f>G13/'סכום נכסי הקרן'!$C$42</f>
        <v>2.5023507115951808E-3</v>
      </c>
      <c r="J13" s="85" t="s">
        <v>1649</v>
      </c>
    </row>
    <row r="14" spans="2:56">
      <c r="B14" s="106"/>
      <c r="C14" s="102"/>
      <c r="D14" s="102"/>
      <c r="E14" s="85"/>
      <c r="F14" s="85"/>
      <c r="G14" s="85"/>
      <c r="H14" s="96"/>
      <c r="I14" s="85"/>
      <c r="J14" s="85"/>
    </row>
    <row r="15" spans="2:56">
      <c r="B15" s="102"/>
      <c r="C15" s="102"/>
      <c r="D15" s="102"/>
      <c r="E15" s="102"/>
      <c r="F15" s="102"/>
      <c r="G15" s="102"/>
      <c r="H15" s="102"/>
      <c r="I15" s="102"/>
      <c r="J15" s="102"/>
    </row>
    <row r="16" spans="2:56">
      <c r="B16" s="102"/>
      <c r="C16" s="102"/>
      <c r="D16" s="102"/>
      <c r="E16" s="102"/>
      <c r="F16" s="102"/>
      <c r="G16" s="102"/>
      <c r="H16" s="102"/>
      <c r="I16" s="102"/>
      <c r="J16" s="102"/>
    </row>
    <row r="17" spans="2:10">
      <c r="B17" s="117"/>
      <c r="C17" s="102"/>
      <c r="D17" s="102"/>
      <c r="E17" s="102"/>
      <c r="F17" s="102"/>
      <c r="G17" s="102"/>
      <c r="H17" s="102"/>
      <c r="I17" s="102"/>
      <c r="J17" s="102"/>
    </row>
    <row r="18" spans="2:10">
      <c r="B18" s="117"/>
      <c r="C18" s="102"/>
      <c r="D18" s="102"/>
      <c r="E18" s="102"/>
      <c r="F18" s="102"/>
      <c r="G18" s="102"/>
      <c r="H18" s="102"/>
      <c r="I18" s="102"/>
      <c r="J18" s="102"/>
    </row>
    <row r="19" spans="2:10">
      <c r="B19" s="102"/>
      <c r="C19" s="102"/>
      <c r="D19" s="102"/>
      <c r="E19" s="102"/>
      <c r="F19" s="102"/>
      <c r="G19" s="102"/>
      <c r="H19" s="102"/>
      <c r="I19" s="102"/>
      <c r="J19" s="102"/>
    </row>
    <row r="20" spans="2:10">
      <c r="B20" s="102"/>
      <c r="C20" s="102"/>
      <c r="D20" s="102"/>
      <c r="E20" s="102"/>
      <c r="F20" s="102"/>
      <c r="G20" s="102"/>
      <c r="H20" s="102"/>
      <c r="I20" s="102"/>
      <c r="J20" s="102"/>
    </row>
    <row r="21" spans="2:10">
      <c r="B21" s="102"/>
      <c r="C21" s="102"/>
      <c r="D21" s="102"/>
      <c r="E21" s="102"/>
      <c r="F21" s="102"/>
      <c r="G21" s="102"/>
      <c r="H21" s="102"/>
      <c r="I21" s="102"/>
      <c r="J21" s="102"/>
    </row>
    <row r="22" spans="2:10">
      <c r="B22" s="102"/>
      <c r="C22" s="102"/>
      <c r="D22" s="102"/>
      <c r="E22" s="102"/>
      <c r="F22" s="102"/>
      <c r="G22" s="102"/>
      <c r="H22" s="102"/>
      <c r="I22" s="102"/>
      <c r="J22" s="102"/>
    </row>
    <row r="23" spans="2:10">
      <c r="B23" s="102"/>
      <c r="C23" s="102"/>
      <c r="D23" s="102"/>
      <c r="E23" s="102"/>
      <c r="F23" s="102"/>
      <c r="G23" s="102"/>
      <c r="H23" s="102"/>
      <c r="I23" s="102"/>
      <c r="J23" s="102"/>
    </row>
    <row r="24" spans="2:10">
      <c r="B24" s="102"/>
      <c r="C24" s="102"/>
      <c r="D24" s="102"/>
      <c r="E24" s="102"/>
      <c r="F24" s="102"/>
      <c r="G24" s="102"/>
      <c r="H24" s="102"/>
      <c r="I24" s="102"/>
      <c r="J24" s="102"/>
    </row>
    <row r="25" spans="2:10">
      <c r="B25" s="102"/>
      <c r="C25" s="102"/>
      <c r="D25" s="102"/>
      <c r="E25" s="102"/>
      <c r="F25" s="102"/>
      <c r="G25" s="102"/>
      <c r="H25" s="102"/>
      <c r="I25" s="102"/>
      <c r="J25" s="102"/>
    </row>
    <row r="26" spans="2:10">
      <c r="B26" s="102"/>
      <c r="C26" s="102"/>
      <c r="D26" s="102"/>
      <c r="E26" s="102"/>
      <c r="F26" s="102"/>
      <c r="G26" s="102"/>
      <c r="H26" s="102"/>
      <c r="I26" s="102"/>
      <c r="J26" s="102"/>
    </row>
    <row r="27" spans="2:10">
      <c r="B27" s="102"/>
      <c r="C27" s="102"/>
      <c r="D27" s="102"/>
      <c r="E27" s="102"/>
      <c r="F27" s="102"/>
      <c r="G27" s="102"/>
      <c r="H27" s="102"/>
      <c r="I27" s="102"/>
      <c r="J27" s="102"/>
    </row>
    <row r="28" spans="2:10">
      <c r="B28" s="102"/>
      <c r="C28" s="102"/>
      <c r="D28" s="102"/>
      <c r="E28" s="102"/>
      <c r="F28" s="102"/>
      <c r="G28" s="102"/>
      <c r="H28" s="102"/>
      <c r="I28" s="102"/>
      <c r="J28" s="102"/>
    </row>
    <row r="29" spans="2:10">
      <c r="B29" s="102"/>
      <c r="C29" s="102"/>
      <c r="D29" s="102"/>
      <c r="E29" s="102"/>
      <c r="F29" s="102"/>
      <c r="G29" s="102"/>
      <c r="H29" s="102"/>
      <c r="I29" s="102"/>
      <c r="J29" s="102"/>
    </row>
    <row r="30" spans="2:10">
      <c r="B30" s="102"/>
      <c r="C30" s="102"/>
      <c r="D30" s="102"/>
      <c r="E30" s="102"/>
      <c r="F30" s="102"/>
      <c r="G30" s="102"/>
      <c r="H30" s="102"/>
      <c r="I30" s="102"/>
      <c r="J30" s="102"/>
    </row>
    <row r="31" spans="2:10">
      <c r="B31" s="102"/>
      <c r="C31" s="102"/>
      <c r="D31" s="102"/>
      <c r="E31" s="102"/>
      <c r="F31" s="102"/>
      <c r="G31" s="102"/>
      <c r="H31" s="102"/>
      <c r="I31" s="102"/>
      <c r="J31" s="102"/>
    </row>
    <row r="32" spans="2:10">
      <c r="B32" s="102"/>
      <c r="C32" s="102"/>
      <c r="D32" s="102"/>
      <c r="E32" s="102"/>
      <c r="F32" s="102"/>
      <c r="G32" s="102"/>
      <c r="H32" s="102"/>
      <c r="I32" s="102"/>
      <c r="J32" s="102"/>
    </row>
    <row r="33" spans="2:10">
      <c r="B33" s="102"/>
      <c r="C33" s="102"/>
      <c r="D33" s="102"/>
      <c r="E33" s="102"/>
      <c r="F33" s="102"/>
      <c r="G33" s="102"/>
      <c r="H33" s="102"/>
      <c r="I33" s="102"/>
      <c r="J33" s="102"/>
    </row>
    <row r="34" spans="2:10">
      <c r="B34" s="102"/>
      <c r="C34" s="102"/>
      <c r="D34" s="102"/>
      <c r="E34" s="102"/>
      <c r="F34" s="102"/>
      <c r="G34" s="102"/>
      <c r="H34" s="102"/>
      <c r="I34" s="102"/>
      <c r="J34" s="102"/>
    </row>
    <row r="35" spans="2:10">
      <c r="B35" s="102"/>
      <c r="C35" s="102"/>
      <c r="D35" s="102"/>
      <c r="E35" s="102"/>
      <c r="F35" s="102"/>
      <c r="G35" s="102"/>
      <c r="H35" s="102"/>
      <c r="I35" s="102"/>
      <c r="J35" s="102"/>
    </row>
    <row r="36" spans="2:10">
      <c r="B36" s="102"/>
      <c r="C36" s="102"/>
      <c r="D36" s="102"/>
      <c r="E36" s="102"/>
      <c r="F36" s="102"/>
      <c r="G36" s="102"/>
      <c r="H36" s="102"/>
      <c r="I36" s="102"/>
      <c r="J36" s="102"/>
    </row>
    <row r="37" spans="2:10">
      <c r="B37" s="102"/>
      <c r="C37" s="102"/>
      <c r="D37" s="102"/>
      <c r="E37" s="102"/>
      <c r="F37" s="102"/>
      <c r="G37" s="102"/>
      <c r="H37" s="102"/>
      <c r="I37" s="102"/>
      <c r="J37" s="102"/>
    </row>
    <row r="38" spans="2:10">
      <c r="B38" s="102"/>
      <c r="C38" s="102"/>
      <c r="D38" s="102"/>
      <c r="E38" s="102"/>
      <c r="F38" s="102"/>
      <c r="G38" s="102"/>
      <c r="H38" s="102"/>
      <c r="I38" s="102"/>
      <c r="J38" s="102"/>
    </row>
    <row r="39" spans="2:10">
      <c r="B39" s="102"/>
      <c r="C39" s="102"/>
      <c r="D39" s="102"/>
      <c r="E39" s="102"/>
      <c r="F39" s="102"/>
      <c r="G39" s="102"/>
      <c r="H39" s="102"/>
      <c r="I39" s="102"/>
      <c r="J39" s="102"/>
    </row>
    <row r="40" spans="2:10">
      <c r="B40" s="102"/>
      <c r="C40" s="102"/>
      <c r="D40" s="102"/>
      <c r="E40" s="102"/>
      <c r="F40" s="102"/>
      <c r="G40" s="102"/>
      <c r="H40" s="102"/>
      <c r="I40" s="102"/>
      <c r="J40" s="102"/>
    </row>
    <row r="41" spans="2:10">
      <c r="B41" s="102"/>
      <c r="C41" s="102"/>
      <c r="D41" s="102"/>
      <c r="E41" s="102"/>
      <c r="F41" s="102"/>
      <c r="G41" s="102"/>
      <c r="H41" s="102"/>
      <c r="I41" s="102"/>
      <c r="J41" s="102"/>
    </row>
    <row r="42" spans="2:10">
      <c r="B42" s="102"/>
      <c r="C42" s="102"/>
      <c r="D42" s="102"/>
      <c r="E42" s="102"/>
      <c r="F42" s="102"/>
      <c r="G42" s="102"/>
      <c r="H42" s="102"/>
      <c r="I42" s="102"/>
      <c r="J42" s="102"/>
    </row>
    <row r="43" spans="2:10">
      <c r="B43" s="102"/>
      <c r="C43" s="102"/>
      <c r="D43" s="102"/>
      <c r="E43" s="102"/>
      <c r="F43" s="102"/>
      <c r="G43" s="102"/>
      <c r="H43" s="102"/>
      <c r="I43" s="102"/>
      <c r="J43" s="102"/>
    </row>
    <row r="44" spans="2:10">
      <c r="B44" s="102"/>
      <c r="C44" s="102"/>
      <c r="D44" s="102"/>
      <c r="E44" s="102"/>
      <c r="F44" s="102"/>
      <c r="G44" s="102"/>
      <c r="H44" s="102"/>
      <c r="I44" s="102"/>
      <c r="J44" s="102"/>
    </row>
    <row r="45" spans="2:10">
      <c r="B45" s="102"/>
      <c r="C45" s="102"/>
      <c r="D45" s="102"/>
      <c r="E45" s="102"/>
      <c r="F45" s="102"/>
      <c r="G45" s="102"/>
      <c r="H45" s="102"/>
      <c r="I45" s="102"/>
      <c r="J45" s="102"/>
    </row>
    <row r="46" spans="2:10">
      <c r="B46" s="102"/>
      <c r="C46" s="102"/>
      <c r="D46" s="102"/>
      <c r="E46" s="102"/>
      <c r="F46" s="102"/>
      <c r="G46" s="102"/>
      <c r="H46" s="102"/>
      <c r="I46" s="102"/>
      <c r="J46" s="102"/>
    </row>
    <row r="47" spans="2:10">
      <c r="B47" s="102"/>
      <c r="C47" s="102"/>
      <c r="D47" s="102"/>
      <c r="E47" s="102"/>
      <c r="F47" s="102"/>
      <c r="G47" s="102"/>
      <c r="H47" s="102"/>
      <c r="I47" s="102"/>
      <c r="J47" s="102"/>
    </row>
    <row r="48" spans="2:10">
      <c r="B48" s="102"/>
      <c r="C48" s="102"/>
      <c r="D48" s="102"/>
      <c r="E48" s="102"/>
      <c r="F48" s="102"/>
      <c r="G48" s="102"/>
      <c r="H48" s="102"/>
      <c r="I48" s="102"/>
      <c r="J48" s="102"/>
    </row>
    <row r="49" spans="2:10">
      <c r="B49" s="102"/>
      <c r="C49" s="102"/>
      <c r="D49" s="102"/>
      <c r="E49" s="102"/>
      <c r="F49" s="102"/>
      <c r="G49" s="102"/>
      <c r="H49" s="102"/>
      <c r="I49" s="102"/>
      <c r="J49" s="102"/>
    </row>
    <row r="50" spans="2:10">
      <c r="B50" s="102"/>
      <c r="C50" s="102"/>
      <c r="D50" s="102"/>
      <c r="E50" s="102"/>
      <c r="F50" s="102"/>
      <c r="G50" s="102"/>
      <c r="H50" s="102"/>
      <c r="I50" s="102"/>
      <c r="J50" s="102"/>
    </row>
    <row r="51" spans="2:10">
      <c r="B51" s="102"/>
      <c r="C51" s="102"/>
      <c r="D51" s="102"/>
      <c r="E51" s="102"/>
      <c r="F51" s="102"/>
      <c r="G51" s="102"/>
      <c r="H51" s="102"/>
      <c r="I51" s="102"/>
      <c r="J51" s="102"/>
    </row>
    <row r="52" spans="2:10">
      <c r="B52" s="102"/>
      <c r="C52" s="102"/>
      <c r="D52" s="102"/>
      <c r="E52" s="102"/>
      <c r="F52" s="102"/>
      <c r="G52" s="102"/>
      <c r="H52" s="102"/>
      <c r="I52" s="102"/>
      <c r="J52" s="102"/>
    </row>
    <row r="53" spans="2:10">
      <c r="B53" s="102"/>
      <c r="C53" s="102"/>
      <c r="D53" s="102"/>
      <c r="E53" s="102"/>
      <c r="F53" s="102"/>
      <c r="G53" s="102"/>
      <c r="H53" s="102"/>
      <c r="I53" s="102"/>
      <c r="J53" s="102"/>
    </row>
    <row r="54" spans="2:10">
      <c r="B54" s="102"/>
      <c r="C54" s="102"/>
      <c r="D54" s="102"/>
      <c r="E54" s="102"/>
      <c r="F54" s="102"/>
      <c r="G54" s="102"/>
      <c r="H54" s="102"/>
      <c r="I54" s="102"/>
      <c r="J54" s="102"/>
    </row>
    <row r="55" spans="2:10">
      <c r="B55" s="102"/>
      <c r="C55" s="102"/>
      <c r="D55" s="102"/>
      <c r="E55" s="102"/>
      <c r="F55" s="102"/>
      <c r="G55" s="102"/>
      <c r="H55" s="102"/>
      <c r="I55" s="102"/>
      <c r="J55" s="102"/>
    </row>
    <row r="56" spans="2:10">
      <c r="B56" s="102"/>
      <c r="C56" s="102"/>
      <c r="D56" s="102"/>
      <c r="E56" s="102"/>
      <c r="F56" s="102"/>
      <c r="G56" s="102"/>
      <c r="H56" s="102"/>
      <c r="I56" s="102"/>
      <c r="J56" s="102"/>
    </row>
    <row r="57" spans="2:10">
      <c r="B57" s="102"/>
      <c r="C57" s="102"/>
      <c r="D57" s="102"/>
      <c r="E57" s="102"/>
      <c r="F57" s="102"/>
      <c r="G57" s="102"/>
      <c r="H57" s="102"/>
      <c r="I57" s="102"/>
      <c r="J57" s="102"/>
    </row>
    <row r="58" spans="2:10">
      <c r="B58" s="102"/>
      <c r="C58" s="102"/>
      <c r="D58" s="102"/>
      <c r="E58" s="102"/>
      <c r="F58" s="102"/>
      <c r="G58" s="102"/>
      <c r="H58" s="102"/>
      <c r="I58" s="102"/>
      <c r="J58" s="102"/>
    </row>
    <row r="59" spans="2:10">
      <c r="B59" s="102"/>
      <c r="C59" s="102"/>
      <c r="D59" s="102"/>
      <c r="E59" s="102"/>
      <c r="F59" s="102"/>
      <c r="G59" s="102"/>
      <c r="H59" s="102"/>
      <c r="I59" s="102"/>
      <c r="J59" s="102"/>
    </row>
    <row r="60" spans="2:10">
      <c r="B60" s="102"/>
      <c r="C60" s="102"/>
      <c r="D60" s="102"/>
      <c r="E60" s="102"/>
      <c r="F60" s="102"/>
      <c r="G60" s="102"/>
      <c r="H60" s="102"/>
      <c r="I60" s="102"/>
      <c r="J60" s="102"/>
    </row>
    <row r="61" spans="2:10">
      <c r="B61" s="102"/>
      <c r="C61" s="102"/>
      <c r="D61" s="102"/>
      <c r="E61" s="102"/>
      <c r="F61" s="102"/>
      <c r="G61" s="102"/>
      <c r="H61" s="102"/>
      <c r="I61" s="102"/>
      <c r="J61" s="102"/>
    </row>
    <row r="62" spans="2:10">
      <c r="B62" s="102"/>
      <c r="C62" s="102"/>
      <c r="D62" s="102"/>
      <c r="E62" s="102"/>
      <c r="F62" s="102"/>
      <c r="G62" s="102"/>
      <c r="H62" s="102"/>
      <c r="I62" s="102"/>
      <c r="J62" s="102"/>
    </row>
    <row r="63" spans="2:10">
      <c r="B63" s="102"/>
      <c r="C63" s="102"/>
      <c r="D63" s="102"/>
      <c r="E63" s="102"/>
      <c r="F63" s="102"/>
      <c r="G63" s="102"/>
      <c r="H63" s="102"/>
      <c r="I63" s="102"/>
      <c r="J63" s="102"/>
    </row>
    <row r="64" spans="2:10">
      <c r="B64" s="102"/>
      <c r="C64" s="102"/>
      <c r="D64" s="102"/>
      <c r="E64" s="102"/>
      <c r="F64" s="102"/>
      <c r="G64" s="102"/>
      <c r="H64" s="102"/>
      <c r="I64" s="102"/>
      <c r="J64" s="102"/>
    </row>
    <row r="65" spans="2:10">
      <c r="B65" s="102"/>
      <c r="C65" s="102"/>
      <c r="D65" s="102"/>
      <c r="E65" s="102"/>
      <c r="F65" s="102"/>
      <c r="G65" s="102"/>
      <c r="H65" s="102"/>
      <c r="I65" s="102"/>
      <c r="J65" s="102"/>
    </row>
    <row r="66" spans="2:10">
      <c r="B66" s="102"/>
      <c r="C66" s="102"/>
      <c r="D66" s="102"/>
      <c r="E66" s="102"/>
      <c r="F66" s="102"/>
      <c r="G66" s="102"/>
      <c r="H66" s="102"/>
      <c r="I66" s="102"/>
      <c r="J66" s="102"/>
    </row>
    <row r="67" spans="2:10">
      <c r="B67" s="102"/>
      <c r="C67" s="102"/>
      <c r="D67" s="102"/>
      <c r="E67" s="102"/>
      <c r="F67" s="102"/>
      <c r="G67" s="102"/>
      <c r="H67" s="102"/>
      <c r="I67" s="102"/>
      <c r="J67" s="102"/>
    </row>
    <row r="68" spans="2:10">
      <c r="B68" s="102"/>
      <c r="C68" s="102"/>
      <c r="D68" s="102"/>
      <c r="E68" s="102"/>
      <c r="F68" s="102"/>
      <c r="G68" s="102"/>
      <c r="H68" s="102"/>
      <c r="I68" s="102"/>
      <c r="J68" s="102"/>
    </row>
    <row r="69" spans="2:10">
      <c r="B69" s="102"/>
      <c r="C69" s="102"/>
      <c r="D69" s="102"/>
      <c r="E69" s="102"/>
      <c r="F69" s="102"/>
      <c r="G69" s="102"/>
      <c r="H69" s="102"/>
      <c r="I69" s="102"/>
      <c r="J69" s="102"/>
    </row>
    <row r="70" spans="2:10">
      <c r="B70" s="102"/>
      <c r="C70" s="102"/>
      <c r="D70" s="102"/>
      <c r="E70" s="102"/>
      <c r="F70" s="102"/>
      <c r="G70" s="102"/>
      <c r="H70" s="102"/>
      <c r="I70" s="102"/>
      <c r="J70" s="102"/>
    </row>
    <row r="71" spans="2:10">
      <c r="B71" s="102"/>
      <c r="C71" s="102"/>
      <c r="D71" s="102"/>
      <c r="E71" s="102"/>
      <c r="F71" s="102"/>
      <c r="G71" s="102"/>
      <c r="H71" s="102"/>
      <c r="I71" s="102"/>
      <c r="J71" s="102"/>
    </row>
    <row r="72" spans="2:10">
      <c r="B72" s="102"/>
      <c r="C72" s="102"/>
      <c r="D72" s="102"/>
      <c r="E72" s="102"/>
      <c r="F72" s="102"/>
      <c r="G72" s="102"/>
      <c r="H72" s="102"/>
      <c r="I72" s="102"/>
      <c r="J72" s="102"/>
    </row>
    <row r="73" spans="2:10">
      <c r="B73" s="102"/>
      <c r="C73" s="102"/>
      <c r="D73" s="102"/>
      <c r="E73" s="102"/>
      <c r="F73" s="102"/>
      <c r="G73" s="102"/>
      <c r="H73" s="102"/>
      <c r="I73" s="102"/>
      <c r="J73" s="102"/>
    </row>
    <row r="74" spans="2:10">
      <c r="B74" s="102"/>
      <c r="C74" s="102"/>
      <c r="D74" s="102"/>
      <c r="E74" s="102"/>
      <c r="F74" s="102"/>
      <c r="G74" s="102"/>
      <c r="H74" s="102"/>
      <c r="I74" s="102"/>
      <c r="J74" s="102"/>
    </row>
    <row r="75" spans="2:10">
      <c r="B75" s="102"/>
      <c r="C75" s="102"/>
      <c r="D75" s="102"/>
      <c r="E75" s="102"/>
      <c r="F75" s="102"/>
      <c r="G75" s="102"/>
      <c r="H75" s="102"/>
      <c r="I75" s="102"/>
      <c r="J75" s="102"/>
    </row>
    <row r="76" spans="2:10">
      <c r="B76" s="102"/>
      <c r="C76" s="102"/>
      <c r="D76" s="102"/>
      <c r="E76" s="102"/>
      <c r="F76" s="102"/>
      <c r="G76" s="102"/>
      <c r="H76" s="102"/>
      <c r="I76" s="102"/>
      <c r="J76" s="102"/>
    </row>
    <row r="77" spans="2:10">
      <c r="B77" s="102"/>
      <c r="C77" s="102"/>
      <c r="D77" s="102"/>
      <c r="E77" s="102"/>
      <c r="F77" s="102"/>
      <c r="G77" s="102"/>
      <c r="H77" s="102"/>
      <c r="I77" s="102"/>
      <c r="J77" s="102"/>
    </row>
    <row r="78" spans="2:10">
      <c r="B78" s="102"/>
      <c r="C78" s="102"/>
      <c r="D78" s="102"/>
      <c r="E78" s="102"/>
      <c r="F78" s="102"/>
      <c r="G78" s="102"/>
      <c r="H78" s="102"/>
      <c r="I78" s="102"/>
      <c r="J78" s="102"/>
    </row>
    <row r="79" spans="2:10">
      <c r="B79" s="102"/>
      <c r="C79" s="102"/>
      <c r="D79" s="102"/>
      <c r="E79" s="102"/>
      <c r="F79" s="102"/>
      <c r="G79" s="102"/>
      <c r="H79" s="102"/>
      <c r="I79" s="102"/>
      <c r="J79" s="102"/>
    </row>
    <row r="80" spans="2:10">
      <c r="B80" s="102"/>
      <c r="C80" s="102"/>
      <c r="D80" s="102"/>
      <c r="E80" s="102"/>
      <c r="F80" s="102"/>
      <c r="G80" s="102"/>
      <c r="H80" s="102"/>
      <c r="I80" s="102"/>
      <c r="J80" s="102"/>
    </row>
    <row r="81" spans="2:10">
      <c r="B81" s="102"/>
      <c r="C81" s="102"/>
      <c r="D81" s="102"/>
      <c r="E81" s="102"/>
      <c r="F81" s="102"/>
      <c r="G81" s="102"/>
      <c r="H81" s="102"/>
      <c r="I81" s="102"/>
      <c r="J81" s="102"/>
    </row>
    <row r="82" spans="2:10">
      <c r="B82" s="102"/>
      <c r="C82" s="102"/>
      <c r="D82" s="102"/>
      <c r="E82" s="102"/>
      <c r="F82" s="102"/>
      <c r="G82" s="102"/>
      <c r="H82" s="102"/>
      <c r="I82" s="102"/>
      <c r="J82" s="102"/>
    </row>
    <row r="83" spans="2:10">
      <c r="B83" s="102"/>
      <c r="C83" s="102"/>
      <c r="D83" s="102"/>
      <c r="E83" s="102"/>
      <c r="F83" s="102"/>
      <c r="G83" s="102"/>
      <c r="H83" s="102"/>
      <c r="I83" s="102"/>
      <c r="J83" s="102"/>
    </row>
    <row r="84" spans="2:10">
      <c r="B84" s="102"/>
      <c r="C84" s="102"/>
      <c r="D84" s="102"/>
      <c r="E84" s="102"/>
      <c r="F84" s="102"/>
      <c r="G84" s="102"/>
      <c r="H84" s="102"/>
      <c r="I84" s="102"/>
      <c r="J84" s="102"/>
    </row>
    <row r="85" spans="2:10">
      <c r="B85" s="102"/>
      <c r="C85" s="102"/>
      <c r="D85" s="102"/>
      <c r="E85" s="102"/>
      <c r="F85" s="102"/>
      <c r="G85" s="102"/>
      <c r="H85" s="102"/>
      <c r="I85" s="102"/>
      <c r="J85" s="102"/>
    </row>
    <row r="86" spans="2:10">
      <c r="B86" s="102"/>
      <c r="C86" s="102"/>
      <c r="D86" s="102"/>
      <c r="E86" s="102"/>
      <c r="F86" s="102"/>
      <c r="G86" s="102"/>
      <c r="H86" s="102"/>
      <c r="I86" s="102"/>
      <c r="J86" s="102"/>
    </row>
    <row r="87" spans="2:10">
      <c r="B87" s="102"/>
      <c r="C87" s="102"/>
      <c r="D87" s="102"/>
      <c r="E87" s="102"/>
      <c r="F87" s="102"/>
      <c r="G87" s="102"/>
      <c r="H87" s="102"/>
      <c r="I87" s="102"/>
      <c r="J87" s="102"/>
    </row>
    <row r="88" spans="2:10">
      <c r="B88" s="102"/>
      <c r="C88" s="102"/>
      <c r="D88" s="102"/>
      <c r="E88" s="102"/>
      <c r="F88" s="102"/>
      <c r="G88" s="102"/>
      <c r="H88" s="102"/>
      <c r="I88" s="102"/>
      <c r="J88" s="102"/>
    </row>
    <row r="89" spans="2:10">
      <c r="B89" s="102"/>
      <c r="C89" s="102"/>
      <c r="D89" s="102"/>
      <c r="E89" s="102"/>
      <c r="F89" s="102"/>
      <c r="G89" s="102"/>
      <c r="H89" s="102"/>
      <c r="I89" s="102"/>
      <c r="J89" s="102"/>
    </row>
    <row r="90" spans="2:10">
      <c r="B90" s="102"/>
      <c r="C90" s="102"/>
      <c r="D90" s="102"/>
      <c r="E90" s="102"/>
      <c r="F90" s="102"/>
      <c r="G90" s="102"/>
      <c r="H90" s="102"/>
      <c r="I90" s="102"/>
      <c r="J90" s="102"/>
    </row>
    <row r="91" spans="2:10">
      <c r="B91" s="102"/>
      <c r="C91" s="102"/>
      <c r="D91" s="102"/>
      <c r="E91" s="102"/>
      <c r="F91" s="102"/>
      <c r="G91" s="102"/>
      <c r="H91" s="102"/>
      <c r="I91" s="102"/>
      <c r="J91" s="102"/>
    </row>
    <row r="92" spans="2:10">
      <c r="B92" s="102"/>
      <c r="C92" s="102"/>
      <c r="D92" s="102"/>
      <c r="E92" s="102"/>
      <c r="F92" s="102"/>
      <c r="G92" s="102"/>
      <c r="H92" s="102"/>
      <c r="I92" s="102"/>
      <c r="J92" s="102"/>
    </row>
    <row r="93" spans="2:10">
      <c r="B93" s="102"/>
      <c r="C93" s="102"/>
      <c r="D93" s="102"/>
      <c r="E93" s="102"/>
      <c r="F93" s="102"/>
      <c r="G93" s="102"/>
      <c r="H93" s="102"/>
      <c r="I93" s="102"/>
      <c r="J93" s="102"/>
    </row>
    <row r="94" spans="2:10">
      <c r="B94" s="102"/>
      <c r="C94" s="102"/>
      <c r="D94" s="102"/>
      <c r="E94" s="102"/>
      <c r="F94" s="102"/>
      <c r="G94" s="102"/>
      <c r="H94" s="102"/>
      <c r="I94" s="102"/>
      <c r="J94" s="102"/>
    </row>
    <row r="95" spans="2:10">
      <c r="B95" s="102"/>
      <c r="C95" s="102"/>
      <c r="D95" s="102"/>
      <c r="E95" s="102"/>
      <c r="F95" s="102"/>
      <c r="G95" s="102"/>
      <c r="H95" s="102"/>
      <c r="I95" s="102"/>
      <c r="J95" s="102"/>
    </row>
    <row r="96" spans="2:10">
      <c r="B96" s="102"/>
      <c r="C96" s="102"/>
      <c r="D96" s="102"/>
      <c r="E96" s="102"/>
      <c r="F96" s="102"/>
      <c r="G96" s="102"/>
      <c r="H96" s="102"/>
      <c r="I96" s="102"/>
      <c r="J96" s="102"/>
    </row>
    <row r="97" spans="2:10">
      <c r="B97" s="102"/>
      <c r="C97" s="102"/>
      <c r="D97" s="102"/>
      <c r="E97" s="102"/>
      <c r="F97" s="102"/>
      <c r="G97" s="102"/>
      <c r="H97" s="102"/>
      <c r="I97" s="102"/>
      <c r="J97" s="102"/>
    </row>
    <row r="98" spans="2:10">
      <c r="B98" s="102"/>
      <c r="C98" s="102"/>
      <c r="D98" s="102"/>
      <c r="E98" s="102"/>
      <c r="F98" s="102"/>
      <c r="G98" s="102"/>
      <c r="H98" s="102"/>
      <c r="I98" s="102"/>
      <c r="J98" s="102"/>
    </row>
    <row r="99" spans="2:10">
      <c r="B99" s="102"/>
      <c r="C99" s="102"/>
      <c r="D99" s="102"/>
      <c r="E99" s="102"/>
      <c r="F99" s="102"/>
      <c r="G99" s="102"/>
      <c r="H99" s="102"/>
      <c r="I99" s="102"/>
      <c r="J99" s="102"/>
    </row>
    <row r="100" spans="2:10">
      <c r="B100" s="102"/>
      <c r="C100" s="102"/>
      <c r="D100" s="102"/>
      <c r="E100" s="102"/>
      <c r="F100" s="102"/>
      <c r="G100" s="102"/>
      <c r="H100" s="102"/>
      <c r="I100" s="102"/>
      <c r="J100" s="102"/>
    </row>
    <row r="101" spans="2:10">
      <c r="B101" s="102"/>
      <c r="C101" s="102"/>
      <c r="D101" s="102"/>
      <c r="E101" s="102"/>
      <c r="F101" s="102"/>
      <c r="G101" s="102"/>
      <c r="H101" s="102"/>
      <c r="I101" s="102"/>
      <c r="J101" s="102"/>
    </row>
    <row r="102" spans="2:10">
      <c r="B102" s="102"/>
      <c r="C102" s="102"/>
      <c r="D102" s="102"/>
      <c r="E102" s="102"/>
      <c r="F102" s="102"/>
      <c r="G102" s="102"/>
      <c r="H102" s="102"/>
      <c r="I102" s="102"/>
      <c r="J102" s="102"/>
    </row>
    <row r="103" spans="2:10">
      <c r="B103" s="102"/>
      <c r="C103" s="102"/>
      <c r="D103" s="102"/>
      <c r="E103" s="102"/>
      <c r="F103" s="102"/>
      <c r="G103" s="102"/>
      <c r="H103" s="102"/>
      <c r="I103" s="102"/>
      <c r="J103" s="102"/>
    </row>
    <row r="104" spans="2:10">
      <c r="B104" s="102"/>
      <c r="C104" s="102"/>
      <c r="D104" s="102"/>
      <c r="E104" s="102"/>
      <c r="F104" s="102"/>
      <c r="G104" s="102"/>
      <c r="H104" s="102"/>
      <c r="I104" s="102"/>
      <c r="J104" s="102"/>
    </row>
    <row r="105" spans="2:10">
      <c r="B105" s="102"/>
      <c r="C105" s="102"/>
      <c r="D105" s="102"/>
      <c r="E105" s="102"/>
      <c r="F105" s="102"/>
      <c r="G105" s="102"/>
      <c r="H105" s="102"/>
      <c r="I105" s="102"/>
      <c r="J105" s="102"/>
    </row>
    <row r="106" spans="2:10">
      <c r="B106" s="102"/>
      <c r="C106" s="102"/>
      <c r="D106" s="102"/>
      <c r="E106" s="102"/>
      <c r="F106" s="102"/>
      <c r="G106" s="102"/>
      <c r="H106" s="102"/>
      <c r="I106" s="102"/>
      <c r="J106" s="102"/>
    </row>
    <row r="107" spans="2:10">
      <c r="B107" s="102"/>
      <c r="C107" s="102"/>
      <c r="D107" s="102"/>
      <c r="E107" s="102"/>
      <c r="F107" s="102"/>
      <c r="G107" s="102"/>
      <c r="H107" s="102"/>
      <c r="I107" s="102"/>
      <c r="J107" s="102"/>
    </row>
    <row r="108" spans="2:10">
      <c r="B108" s="102"/>
      <c r="C108" s="102"/>
      <c r="D108" s="102"/>
      <c r="E108" s="102"/>
      <c r="F108" s="102"/>
      <c r="G108" s="102"/>
      <c r="H108" s="102"/>
      <c r="I108" s="102"/>
      <c r="J108" s="102"/>
    </row>
    <row r="109" spans="2:10">
      <c r="B109" s="102"/>
      <c r="C109" s="102"/>
      <c r="D109" s="102"/>
      <c r="E109" s="102"/>
      <c r="F109" s="102"/>
      <c r="G109" s="102"/>
      <c r="H109" s="102"/>
      <c r="I109" s="102"/>
      <c r="J109" s="102"/>
    </row>
    <row r="110" spans="2:10">
      <c r="B110" s="102"/>
      <c r="C110" s="102"/>
      <c r="D110" s="102"/>
      <c r="E110" s="102"/>
      <c r="F110" s="102"/>
      <c r="G110" s="102"/>
      <c r="H110" s="102"/>
      <c r="I110" s="102"/>
      <c r="J110" s="102"/>
    </row>
    <row r="111" spans="2:10">
      <c r="B111" s="102"/>
      <c r="C111" s="102"/>
      <c r="D111" s="102"/>
      <c r="E111" s="102"/>
      <c r="F111" s="102"/>
      <c r="G111" s="102"/>
      <c r="H111" s="102"/>
      <c r="I111" s="102"/>
      <c r="J111" s="102"/>
    </row>
    <row r="112" spans="2:10">
      <c r="B112" s="102"/>
      <c r="C112" s="102"/>
      <c r="D112" s="102"/>
      <c r="E112" s="102"/>
      <c r="F112" s="102"/>
      <c r="G112" s="102"/>
      <c r="H112" s="102"/>
      <c r="I112" s="102"/>
      <c r="J112" s="102"/>
    </row>
    <row r="113" spans="2:10">
      <c r="B113" s="102"/>
      <c r="C113" s="102"/>
      <c r="D113" s="102"/>
      <c r="E113" s="102"/>
      <c r="F113" s="102"/>
      <c r="G113" s="102"/>
      <c r="H113" s="102"/>
      <c r="I113" s="102"/>
      <c r="J113" s="102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5" type="noConversion"/>
  <dataValidations count="1">
    <dataValidation allowBlank="1" showInputMessage="1" showErrorMessage="1" sqref="D1:J9 C5:C9 A1:A1048576 B1:B9 B114:J1048576 B17:B18 K1:XFD27 K30:XFD1048576 K28:AF29 AH28:XFD29 E10:E13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187</v>
      </c>
      <c r="C1" s="79" t="s" vm="1">
        <v>263</v>
      </c>
    </row>
    <row r="2" spans="2:60">
      <c r="B2" s="57" t="s">
        <v>186</v>
      </c>
      <c r="C2" s="79" t="s">
        <v>264</v>
      </c>
    </row>
    <row r="3" spans="2:60">
      <c r="B3" s="57" t="s">
        <v>188</v>
      </c>
      <c r="C3" s="79" t="s">
        <v>265</v>
      </c>
    </row>
    <row r="4" spans="2:60">
      <c r="B4" s="57" t="s">
        <v>189</v>
      </c>
      <c r="C4" s="79">
        <v>8801</v>
      </c>
    </row>
    <row r="6" spans="2:60" ht="26.25" customHeight="1">
      <c r="B6" s="230" t="s">
        <v>222</v>
      </c>
      <c r="C6" s="231"/>
      <c r="D6" s="231"/>
      <c r="E6" s="231"/>
      <c r="F6" s="231"/>
      <c r="G6" s="231"/>
      <c r="H6" s="231"/>
      <c r="I6" s="231"/>
      <c r="J6" s="231"/>
      <c r="K6" s="232"/>
    </row>
    <row r="7" spans="2:60" s="3" customFormat="1" ht="66">
      <c r="B7" s="60" t="s">
        <v>124</v>
      </c>
      <c r="C7" s="60" t="s">
        <v>125</v>
      </c>
      <c r="D7" s="60" t="s">
        <v>15</v>
      </c>
      <c r="E7" s="60" t="s">
        <v>16</v>
      </c>
      <c r="F7" s="60" t="s">
        <v>59</v>
      </c>
      <c r="G7" s="60" t="s">
        <v>109</v>
      </c>
      <c r="H7" s="60" t="s">
        <v>56</v>
      </c>
      <c r="I7" s="60" t="s">
        <v>118</v>
      </c>
      <c r="J7" s="60" t="s">
        <v>190</v>
      </c>
      <c r="K7" s="60" t="s">
        <v>191</v>
      </c>
    </row>
    <row r="8" spans="2:60" s="3" customFormat="1" ht="21.75" customHeight="1">
      <c r="B8" s="15"/>
      <c r="C8" s="71"/>
      <c r="D8" s="16"/>
      <c r="E8" s="16"/>
      <c r="F8" s="16" t="s">
        <v>20</v>
      </c>
      <c r="G8" s="16"/>
      <c r="H8" s="16" t="s">
        <v>20</v>
      </c>
      <c r="I8" s="16" t="s">
        <v>250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7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17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I17" sqref="I1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11.28515625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187</v>
      </c>
      <c r="C1" s="79" t="s" vm="1">
        <v>263</v>
      </c>
    </row>
    <row r="2" spans="2:60">
      <c r="B2" s="57" t="s">
        <v>186</v>
      </c>
      <c r="C2" s="79" t="s">
        <v>264</v>
      </c>
    </row>
    <row r="3" spans="2:60">
      <c r="B3" s="57" t="s">
        <v>188</v>
      </c>
      <c r="C3" s="79" t="s">
        <v>265</v>
      </c>
    </row>
    <row r="4" spans="2:60">
      <c r="B4" s="57" t="s">
        <v>189</v>
      </c>
      <c r="C4" s="79">
        <v>8801</v>
      </c>
    </row>
    <row r="6" spans="2:60" ht="26.25" customHeight="1">
      <c r="B6" s="230" t="s">
        <v>223</v>
      </c>
      <c r="C6" s="231"/>
      <c r="D6" s="231"/>
      <c r="E6" s="231"/>
      <c r="F6" s="231"/>
      <c r="G6" s="231"/>
      <c r="H6" s="231"/>
      <c r="I6" s="231"/>
      <c r="J6" s="231"/>
      <c r="K6" s="232"/>
    </row>
    <row r="7" spans="2:60" s="3" customFormat="1" ht="63">
      <c r="B7" s="60" t="s">
        <v>124</v>
      </c>
      <c r="C7" s="62" t="s">
        <v>48</v>
      </c>
      <c r="D7" s="62" t="s">
        <v>15</v>
      </c>
      <c r="E7" s="62" t="s">
        <v>16</v>
      </c>
      <c r="F7" s="62" t="s">
        <v>59</v>
      </c>
      <c r="G7" s="62" t="s">
        <v>109</v>
      </c>
      <c r="H7" s="62" t="s">
        <v>56</v>
      </c>
      <c r="I7" s="62" t="s">
        <v>118</v>
      </c>
      <c r="J7" s="62" t="s">
        <v>190</v>
      </c>
      <c r="K7" s="64" t="s">
        <v>191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209" t="s">
        <v>1688</v>
      </c>
      <c r="C10" s="205"/>
      <c r="D10" s="205"/>
      <c r="E10" s="205"/>
      <c r="F10" s="205"/>
      <c r="G10" s="205"/>
      <c r="H10" s="207"/>
      <c r="I10" s="206">
        <f>I11</f>
        <v>31528.179410000001</v>
      </c>
      <c r="J10" s="207">
        <f>I10/$I$10</f>
        <v>1</v>
      </c>
      <c r="K10" s="207">
        <f>I10/'סכום נכסי הקרן'!$C$42</f>
        <v>9.7328595071215877E-3</v>
      </c>
      <c r="L10" s="196"/>
      <c r="M10" s="196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4"/>
      <c r="AT10" s="194"/>
      <c r="AU10" s="194"/>
      <c r="AV10" s="194"/>
      <c r="AW10" s="194"/>
      <c r="AX10" s="194"/>
      <c r="AY10" s="194"/>
      <c r="AZ10" s="194"/>
      <c r="BA10" s="194"/>
      <c r="BB10" s="194"/>
      <c r="BC10" s="194"/>
      <c r="BD10" s="194"/>
      <c r="BE10" s="194"/>
      <c r="BF10" s="194"/>
      <c r="BG10" s="194"/>
      <c r="BH10" s="204"/>
    </row>
    <row r="11" spans="2:60" ht="21" customHeight="1">
      <c r="B11" s="208" t="s">
        <v>241</v>
      </c>
      <c r="C11" s="205"/>
      <c r="D11" s="205"/>
      <c r="E11" s="205"/>
      <c r="F11" s="205"/>
      <c r="G11" s="205"/>
      <c r="H11" s="207"/>
      <c r="I11" s="206">
        <f>I12+I13</f>
        <v>31528.179410000001</v>
      </c>
      <c r="J11" s="207">
        <f t="shared" ref="J11:J13" si="0">I11/$I$10</f>
        <v>1</v>
      </c>
      <c r="K11" s="207">
        <f>I11/'סכום נכסי הקרן'!$C$42</f>
        <v>9.7328595071215877E-3</v>
      </c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  <c r="AS11" s="204"/>
      <c r="AT11" s="204"/>
      <c r="AU11" s="204"/>
      <c r="AV11" s="204"/>
      <c r="AW11" s="204"/>
      <c r="AX11" s="204"/>
      <c r="AY11" s="204"/>
      <c r="AZ11" s="204"/>
      <c r="BA11" s="204"/>
      <c r="BB11" s="204"/>
      <c r="BC11" s="204"/>
      <c r="BD11" s="204"/>
      <c r="BE11" s="204"/>
      <c r="BF11" s="204"/>
      <c r="BG11" s="204"/>
      <c r="BH11" s="204"/>
    </row>
    <row r="12" spans="2:60">
      <c r="B12" s="210" t="s">
        <v>1689</v>
      </c>
      <c r="C12" s="201"/>
      <c r="D12" s="201"/>
      <c r="E12" s="201"/>
      <c r="F12" s="201"/>
      <c r="G12" s="201"/>
      <c r="H12" s="203"/>
      <c r="I12" s="202">
        <v>-4507.1343800000004</v>
      </c>
      <c r="J12" s="203">
        <f t="shared" si="0"/>
        <v>-0.14295574512527809</v>
      </c>
      <c r="K12" s="203">
        <f>I12/'סכום נכסי הקרן'!$C$42</f>
        <v>-1.3913681830402132E-3</v>
      </c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6"/>
      <c r="AB12" s="196"/>
      <c r="AC12" s="196"/>
      <c r="AD12" s="196"/>
      <c r="AE12" s="196"/>
      <c r="AF12" s="196"/>
      <c r="AG12" s="196"/>
      <c r="AH12" s="196"/>
      <c r="AI12" s="196"/>
      <c r="AJ12" s="196"/>
      <c r="AK12" s="196"/>
      <c r="AL12" s="196"/>
      <c r="AM12" s="196"/>
      <c r="AN12" s="196"/>
      <c r="AO12" s="196"/>
      <c r="AP12" s="196"/>
      <c r="AQ12" s="196"/>
      <c r="AR12" s="196"/>
      <c r="AS12" s="196"/>
      <c r="AT12" s="196"/>
      <c r="AU12" s="196"/>
      <c r="AV12" s="196"/>
      <c r="AW12" s="196"/>
      <c r="AX12" s="196"/>
      <c r="AY12" s="196"/>
      <c r="AZ12" s="196"/>
      <c r="BA12" s="196"/>
      <c r="BB12" s="196"/>
      <c r="BC12" s="196"/>
      <c r="BD12" s="196"/>
      <c r="BE12" s="195"/>
      <c r="BF12" s="195"/>
      <c r="BG12" s="195"/>
      <c r="BH12" s="195"/>
    </row>
    <row r="13" spans="2:60">
      <c r="B13" s="215" t="s">
        <v>1690</v>
      </c>
      <c r="C13" s="214"/>
      <c r="D13" s="214"/>
      <c r="E13" s="214"/>
      <c r="F13" s="214"/>
      <c r="G13" s="214"/>
      <c r="H13" s="214"/>
      <c r="I13" s="212">
        <v>36035.31379</v>
      </c>
      <c r="J13" s="213">
        <f t="shared" si="0"/>
        <v>1.1429557451252781</v>
      </c>
      <c r="K13" s="213">
        <f>I13/'סכום נכסי הקרן'!$C$42</f>
        <v>1.1124227690161801E-2</v>
      </c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211"/>
      <c r="AQ13" s="211"/>
      <c r="AR13" s="211"/>
      <c r="AS13" s="211"/>
      <c r="AT13" s="211"/>
      <c r="AU13" s="211"/>
      <c r="AV13" s="211"/>
      <c r="AW13" s="211"/>
      <c r="AX13" s="211"/>
      <c r="AY13" s="211"/>
      <c r="AZ13" s="211"/>
      <c r="BA13" s="211"/>
      <c r="BB13" s="211"/>
      <c r="BC13" s="211"/>
      <c r="BD13" s="211"/>
      <c r="BE13" s="211"/>
      <c r="BF13" s="211"/>
      <c r="BG13" s="211"/>
      <c r="BH13" s="211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5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F107"/>
  <sheetViews>
    <sheetView rightToLeft="1" workbookViewId="0">
      <pane ySplit="9" topLeftCell="A10" activePane="bottomLeft" state="frozen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6" style="3" customWidth="1"/>
    <col min="6" max="6" width="8.7109375" style="3" customWidth="1"/>
    <col min="7" max="7" width="10" style="3" customWidth="1"/>
    <col min="8" max="17" width="5.7109375" style="1" customWidth="1"/>
    <col min="18" max="16384" width="9.140625" style="1"/>
  </cols>
  <sheetData>
    <row r="1" spans="2:32">
      <c r="B1" s="57" t="s">
        <v>187</v>
      </c>
      <c r="C1" s="79" t="s" vm="1">
        <v>263</v>
      </c>
    </row>
    <row r="2" spans="2:32">
      <c r="B2" s="57" t="s">
        <v>186</v>
      </c>
      <c r="C2" s="79" t="s">
        <v>264</v>
      </c>
    </row>
    <row r="3" spans="2:32">
      <c r="B3" s="57" t="s">
        <v>188</v>
      </c>
      <c r="C3" s="79" t="s">
        <v>265</v>
      </c>
    </row>
    <row r="4" spans="2:32">
      <c r="B4" s="57" t="s">
        <v>189</v>
      </c>
      <c r="C4" s="79">
        <v>8801</v>
      </c>
    </row>
    <row r="6" spans="2:32" ht="26.25" customHeight="1">
      <c r="B6" s="230" t="s">
        <v>224</v>
      </c>
      <c r="C6" s="231"/>
      <c r="D6" s="232"/>
    </row>
    <row r="7" spans="2:32" s="3" customFormat="1" ht="33">
      <c r="B7" s="60" t="s">
        <v>124</v>
      </c>
      <c r="C7" s="65" t="s">
        <v>115</v>
      </c>
      <c r="D7" s="66" t="s">
        <v>114</v>
      </c>
    </row>
    <row r="8" spans="2:32" s="3" customFormat="1">
      <c r="B8" s="15"/>
      <c r="C8" s="32" t="s">
        <v>250</v>
      </c>
      <c r="D8" s="17" t="s">
        <v>22</v>
      </c>
    </row>
    <row r="9" spans="2:32" s="4" customFormat="1" ht="18" customHeight="1">
      <c r="B9" s="18"/>
      <c r="C9" s="19" t="s">
        <v>1</v>
      </c>
      <c r="D9" s="20" t="s">
        <v>2</v>
      </c>
      <c r="E9" s="3"/>
      <c r="F9" s="3"/>
      <c r="G9" s="3"/>
    </row>
    <row r="10" spans="2:32" s="4" customFormat="1" ht="18" customHeight="1">
      <c r="B10" s="122" t="s">
        <v>1650</v>
      </c>
      <c r="C10" s="134">
        <f>C11+C20</f>
        <v>106191.67324004884</v>
      </c>
      <c r="D10" s="3"/>
      <c r="E10" s="3"/>
      <c r="F10" s="3"/>
      <c r="G10" s="3"/>
    </row>
    <row r="11" spans="2:32">
      <c r="B11" s="122" t="s">
        <v>28</v>
      </c>
      <c r="C11" s="134">
        <f>SUM(C12:C18)</f>
        <v>19112.07282036473</v>
      </c>
      <c r="D11" s="3"/>
    </row>
    <row r="12" spans="2:32">
      <c r="B12" s="154" t="s">
        <v>1682</v>
      </c>
      <c r="C12" s="136">
        <v>8798.0544699999991</v>
      </c>
      <c r="D12" s="137">
        <v>44255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2:32">
      <c r="B13" s="155" t="s">
        <v>1683</v>
      </c>
      <c r="C13" s="136">
        <v>2138.0179399999997</v>
      </c>
      <c r="D13" s="137">
        <v>46100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2:32">
      <c r="B14" s="156" t="s">
        <v>1684</v>
      </c>
      <c r="C14" s="136">
        <v>354.52350000000001</v>
      </c>
      <c r="D14" s="137">
        <v>43824</v>
      </c>
    </row>
    <row r="15" spans="2:32">
      <c r="B15" s="154" t="s">
        <v>1685</v>
      </c>
      <c r="C15" s="136">
        <v>1505.99118</v>
      </c>
      <c r="D15" s="137">
        <v>44246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2:32">
      <c r="B16" s="154" t="s">
        <v>1686</v>
      </c>
      <c r="C16" s="136">
        <v>3028.9989999999998</v>
      </c>
      <c r="D16" s="137">
        <v>43800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2:4">
      <c r="B17" s="157" t="s">
        <v>1687</v>
      </c>
      <c r="C17" s="136">
        <v>2234.0937100000001</v>
      </c>
      <c r="D17" s="137">
        <v>44739</v>
      </c>
    </row>
    <row r="18" spans="2:4">
      <c r="B18" s="158" t="s">
        <v>1467</v>
      </c>
      <c r="C18" s="136">
        <v>1052.3930203647308</v>
      </c>
      <c r="D18" s="137">
        <v>46631</v>
      </c>
    </row>
    <row r="20" spans="2:4">
      <c r="B20" s="122" t="s">
        <v>1666</v>
      </c>
      <c r="C20" s="134">
        <f>SUM(C21:C90)</f>
        <v>87079.60041968411</v>
      </c>
    </row>
    <row r="21" spans="2:4">
      <c r="B21" s="135" t="s">
        <v>1661</v>
      </c>
      <c r="C21" s="136">
        <v>2000.0219554359303</v>
      </c>
      <c r="D21" s="137">
        <v>46601</v>
      </c>
    </row>
    <row r="22" spans="2:4">
      <c r="B22" s="135" t="s">
        <v>1651</v>
      </c>
      <c r="C22" s="136">
        <v>55.685404548060319</v>
      </c>
      <c r="D22" s="137">
        <v>44429</v>
      </c>
    </row>
    <row r="23" spans="2:4">
      <c r="B23" s="135" t="s">
        <v>1658</v>
      </c>
      <c r="C23" s="136">
        <v>1755.7791534501569</v>
      </c>
      <c r="D23" s="137">
        <v>45382</v>
      </c>
    </row>
    <row r="24" spans="2:4">
      <c r="B24" s="135" t="s">
        <v>1652</v>
      </c>
      <c r="C24" s="136">
        <v>88.116435694377273</v>
      </c>
      <c r="D24" s="137">
        <v>44722</v>
      </c>
    </row>
    <row r="25" spans="2:4">
      <c r="B25" s="135" t="s">
        <v>1476</v>
      </c>
      <c r="C25" s="136">
        <v>19952.416115850814</v>
      </c>
      <c r="D25" s="137">
        <v>50041</v>
      </c>
    </row>
    <row r="26" spans="2:4">
      <c r="B26" s="135" t="s">
        <v>1477</v>
      </c>
      <c r="C26" s="136">
        <v>448.82099830470401</v>
      </c>
      <c r="D26" s="137">
        <v>44926</v>
      </c>
    </row>
    <row r="27" spans="2:4">
      <c r="B27" s="135" t="s">
        <v>1656</v>
      </c>
      <c r="C27" s="136">
        <v>1100.8425727596552</v>
      </c>
      <c r="D27" s="137">
        <v>46012</v>
      </c>
    </row>
    <row r="28" spans="2:4">
      <c r="B28" s="135" t="s">
        <v>1659</v>
      </c>
      <c r="C28" s="136">
        <v>568.81603029318126</v>
      </c>
      <c r="D28" s="137">
        <v>46201</v>
      </c>
    </row>
    <row r="29" spans="2:4">
      <c r="B29" s="135" t="s">
        <v>1480</v>
      </c>
      <c r="C29" s="136">
        <v>452.43633217772725</v>
      </c>
      <c r="D29" s="137">
        <v>46201</v>
      </c>
    </row>
    <row r="30" spans="2:4">
      <c r="B30" s="135" t="s">
        <v>1469</v>
      </c>
      <c r="C30" s="136">
        <v>1409.1701431803497</v>
      </c>
      <c r="D30" s="137">
        <v>47262</v>
      </c>
    </row>
    <row r="31" spans="2:4">
      <c r="B31" s="135" t="s">
        <v>1662</v>
      </c>
      <c r="C31" s="136">
        <v>9698.2731289919993</v>
      </c>
      <c r="D31" s="137">
        <v>45485</v>
      </c>
    </row>
    <row r="32" spans="2:4">
      <c r="B32" s="135" t="s">
        <v>1481</v>
      </c>
      <c r="C32" s="136">
        <v>8911.8608244045827</v>
      </c>
      <c r="D32" s="137">
        <v>47178</v>
      </c>
    </row>
    <row r="33" spans="2:4">
      <c r="B33" s="135" t="s">
        <v>1482</v>
      </c>
      <c r="C33" s="136">
        <v>8353.3458766240001</v>
      </c>
      <c r="D33" s="137">
        <v>45710</v>
      </c>
    </row>
    <row r="34" spans="2:4">
      <c r="B34" s="135" t="s">
        <v>1664</v>
      </c>
      <c r="C34" s="136">
        <v>10906.90999933929</v>
      </c>
      <c r="D34" s="137">
        <v>46844</v>
      </c>
    </row>
    <row r="35" spans="2:4">
      <c r="B35" s="135" t="s">
        <v>1470</v>
      </c>
      <c r="C35" s="136">
        <v>476.24188310165806</v>
      </c>
      <c r="D35" s="137">
        <v>46600</v>
      </c>
    </row>
    <row r="36" spans="2:4">
      <c r="B36" s="135" t="s">
        <v>1653</v>
      </c>
      <c r="C36" s="136">
        <v>2729.4054673063638</v>
      </c>
      <c r="D36" s="137">
        <v>46201</v>
      </c>
    </row>
    <row r="37" spans="2:4">
      <c r="B37" s="135" t="s">
        <v>1663</v>
      </c>
      <c r="C37" s="136">
        <v>8577.9319275999987</v>
      </c>
      <c r="D37" s="137">
        <v>44258</v>
      </c>
    </row>
    <row r="38" spans="2:4">
      <c r="B38" s="135" t="s">
        <v>1665</v>
      </c>
      <c r="C38" s="136">
        <v>8180.1824995044681</v>
      </c>
      <c r="D38" s="137">
        <v>44044</v>
      </c>
    </row>
    <row r="39" spans="2:4">
      <c r="B39" s="135" t="s">
        <v>1657</v>
      </c>
      <c r="C39" s="136">
        <v>182.48305140450981</v>
      </c>
      <c r="D39" s="137">
        <v>46722</v>
      </c>
    </row>
    <row r="40" spans="2:4">
      <c r="B40" s="135" t="s">
        <v>1655</v>
      </c>
      <c r="C40" s="136">
        <v>152.54138843420859</v>
      </c>
      <c r="D40" s="137">
        <v>47031</v>
      </c>
    </row>
    <row r="41" spans="2:4">
      <c r="B41" s="135" t="s">
        <v>1654</v>
      </c>
      <c r="C41" s="136">
        <v>134.73991613806152</v>
      </c>
      <c r="D41" s="137">
        <v>47102</v>
      </c>
    </row>
    <row r="42" spans="2:4">
      <c r="B42" s="135" t="s">
        <v>1660</v>
      </c>
      <c r="C42" s="136">
        <v>943.57931513999995</v>
      </c>
      <c r="D42" s="137">
        <v>46482</v>
      </c>
    </row>
    <row r="43" spans="2:4">
      <c r="B43" s="102"/>
      <c r="C43" s="102"/>
      <c r="D43" s="102"/>
    </row>
    <row r="44" spans="2:4">
      <c r="B44" s="102"/>
      <c r="C44" s="102"/>
      <c r="D44" s="102"/>
    </row>
    <row r="45" spans="2:4">
      <c r="B45" s="102"/>
      <c r="C45" s="102"/>
      <c r="D45" s="102"/>
    </row>
    <row r="46" spans="2:4">
      <c r="B46" s="102"/>
      <c r="C46" s="102"/>
      <c r="D46" s="102"/>
    </row>
    <row r="47" spans="2:4">
      <c r="B47" s="102"/>
      <c r="C47" s="102"/>
      <c r="D47" s="102"/>
    </row>
    <row r="48" spans="2:4">
      <c r="B48" s="102"/>
      <c r="C48" s="102"/>
      <c r="D48" s="102"/>
    </row>
    <row r="49" spans="2:4">
      <c r="B49" s="102"/>
      <c r="C49" s="102"/>
      <c r="D49" s="102"/>
    </row>
    <row r="50" spans="2:4">
      <c r="B50" s="102"/>
      <c r="C50" s="102"/>
      <c r="D50" s="102"/>
    </row>
    <row r="51" spans="2:4">
      <c r="B51" s="102"/>
      <c r="C51" s="102"/>
      <c r="D51" s="102"/>
    </row>
    <row r="52" spans="2:4">
      <c r="B52" s="102"/>
      <c r="C52" s="102"/>
      <c r="D52" s="102"/>
    </row>
    <row r="53" spans="2:4">
      <c r="B53" s="102"/>
      <c r="C53" s="102"/>
      <c r="D53" s="102"/>
    </row>
    <row r="54" spans="2:4">
      <c r="B54" s="102"/>
      <c r="C54" s="102"/>
      <c r="D54" s="102"/>
    </row>
    <row r="55" spans="2:4">
      <c r="B55" s="102"/>
      <c r="C55" s="102"/>
      <c r="D55" s="102"/>
    </row>
    <row r="56" spans="2:4">
      <c r="B56" s="102"/>
      <c r="C56" s="102"/>
      <c r="D56" s="102"/>
    </row>
    <row r="57" spans="2:4">
      <c r="B57" s="102"/>
      <c r="C57" s="102"/>
      <c r="D57" s="102"/>
    </row>
    <row r="58" spans="2:4">
      <c r="B58" s="102"/>
      <c r="C58" s="102"/>
      <c r="D58" s="102"/>
    </row>
    <row r="59" spans="2:4">
      <c r="B59" s="102"/>
      <c r="C59" s="102"/>
      <c r="D59" s="102"/>
    </row>
    <row r="60" spans="2:4">
      <c r="B60" s="102"/>
      <c r="C60" s="102"/>
      <c r="D60" s="102"/>
    </row>
    <row r="61" spans="2:4">
      <c r="B61" s="102"/>
      <c r="C61" s="102"/>
      <c r="D61" s="102"/>
    </row>
    <row r="62" spans="2:4">
      <c r="B62" s="102"/>
      <c r="C62" s="102"/>
      <c r="D62" s="102"/>
    </row>
    <row r="63" spans="2:4">
      <c r="B63" s="102"/>
      <c r="C63" s="102"/>
      <c r="D63" s="102"/>
    </row>
    <row r="64" spans="2:4">
      <c r="B64" s="102"/>
      <c r="C64" s="102"/>
      <c r="D64" s="102"/>
    </row>
    <row r="65" spans="2:4">
      <c r="B65" s="102"/>
      <c r="C65" s="102"/>
      <c r="D65" s="102"/>
    </row>
    <row r="66" spans="2:4">
      <c r="B66" s="102"/>
      <c r="C66" s="102"/>
      <c r="D66" s="102"/>
    </row>
    <row r="67" spans="2:4">
      <c r="B67" s="102"/>
      <c r="C67" s="102"/>
      <c r="D67" s="102"/>
    </row>
    <row r="68" spans="2:4">
      <c r="B68" s="102"/>
      <c r="C68" s="102"/>
      <c r="D68" s="102"/>
    </row>
    <row r="69" spans="2:4">
      <c r="B69" s="102"/>
      <c r="C69" s="102"/>
      <c r="D69" s="102"/>
    </row>
    <row r="70" spans="2:4">
      <c r="B70" s="102"/>
      <c r="C70" s="102"/>
      <c r="D70" s="102"/>
    </row>
    <row r="71" spans="2:4">
      <c r="B71" s="102"/>
      <c r="C71" s="102"/>
      <c r="D71" s="102"/>
    </row>
    <row r="72" spans="2:4">
      <c r="B72" s="102"/>
      <c r="C72" s="102"/>
      <c r="D72" s="102"/>
    </row>
    <row r="73" spans="2:4">
      <c r="B73" s="102"/>
      <c r="C73" s="102"/>
      <c r="D73" s="102"/>
    </row>
    <row r="74" spans="2:4">
      <c r="B74" s="102"/>
      <c r="C74" s="102"/>
      <c r="D74" s="102"/>
    </row>
    <row r="75" spans="2:4">
      <c r="B75" s="102"/>
      <c r="C75" s="102"/>
      <c r="D75" s="102"/>
    </row>
    <row r="76" spans="2:4">
      <c r="B76" s="102"/>
      <c r="C76" s="102"/>
      <c r="D76" s="102"/>
    </row>
    <row r="77" spans="2:4">
      <c r="B77" s="102"/>
      <c r="C77" s="102"/>
      <c r="D77" s="102"/>
    </row>
    <row r="78" spans="2:4">
      <c r="B78" s="102"/>
      <c r="C78" s="102"/>
      <c r="D78" s="102"/>
    </row>
    <row r="79" spans="2:4">
      <c r="B79" s="102"/>
      <c r="C79" s="102"/>
      <c r="D79" s="102"/>
    </row>
    <row r="80" spans="2:4">
      <c r="B80" s="102"/>
      <c r="C80" s="102"/>
      <c r="D80" s="102"/>
    </row>
    <row r="81" spans="2:4">
      <c r="B81" s="102"/>
      <c r="C81" s="102"/>
      <c r="D81" s="102"/>
    </row>
    <row r="82" spans="2:4">
      <c r="B82" s="102"/>
      <c r="C82" s="102"/>
      <c r="D82" s="102"/>
    </row>
    <row r="83" spans="2:4">
      <c r="B83" s="102"/>
      <c r="C83" s="102"/>
      <c r="D83" s="102"/>
    </row>
    <row r="84" spans="2:4">
      <c r="B84" s="102"/>
      <c r="C84" s="102"/>
      <c r="D84" s="102"/>
    </row>
    <row r="85" spans="2:4">
      <c r="B85" s="102"/>
      <c r="C85" s="102"/>
      <c r="D85" s="102"/>
    </row>
    <row r="86" spans="2:4">
      <c r="B86" s="102"/>
      <c r="C86" s="102"/>
      <c r="D86" s="102"/>
    </row>
    <row r="87" spans="2:4">
      <c r="B87" s="102"/>
      <c r="C87" s="102"/>
      <c r="D87" s="102"/>
    </row>
    <row r="88" spans="2:4">
      <c r="B88" s="102"/>
      <c r="C88" s="102"/>
      <c r="D88" s="102"/>
    </row>
    <row r="89" spans="2:4">
      <c r="B89" s="102"/>
      <c r="C89" s="102"/>
      <c r="D89" s="102"/>
    </row>
    <row r="90" spans="2:4">
      <c r="B90" s="102"/>
      <c r="C90" s="102"/>
      <c r="D90" s="102"/>
    </row>
    <row r="91" spans="2:4">
      <c r="B91" s="102"/>
      <c r="C91" s="102"/>
      <c r="D91" s="102"/>
    </row>
    <row r="92" spans="2:4">
      <c r="B92" s="102"/>
      <c r="C92" s="102"/>
      <c r="D92" s="102"/>
    </row>
    <row r="93" spans="2:4">
      <c r="B93" s="102"/>
      <c r="C93" s="102"/>
      <c r="D93" s="102"/>
    </row>
    <row r="94" spans="2:4">
      <c r="B94" s="102"/>
      <c r="C94" s="102"/>
      <c r="D94" s="102"/>
    </row>
    <row r="95" spans="2:4">
      <c r="B95" s="102"/>
      <c r="C95" s="102"/>
      <c r="D95" s="102"/>
    </row>
    <row r="96" spans="2:4">
      <c r="B96" s="102"/>
      <c r="C96" s="102"/>
      <c r="D96" s="102"/>
    </row>
    <row r="97" spans="2:4">
      <c r="B97" s="102"/>
      <c r="C97" s="102"/>
      <c r="D97" s="102"/>
    </row>
    <row r="98" spans="2:4">
      <c r="B98" s="102"/>
      <c r="C98" s="102"/>
      <c r="D98" s="102"/>
    </row>
    <row r="99" spans="2:4">
      <c r="B99" s="102"/>
      <c r="C99" s="102"/>
      <c r="D99" s="102"/>
    </row>
    <row r="100" spans="2:4">
      <c r="B100" s="102"/>
      <c r="C100" s="102"/>
      <c r="D100" s="102"/>
    </row>
    <row r="101" spans="2:4">
      <c r="B101" s="102"/>
      <c r="C101" s="102"/>
      <c r="D101" s="102"/>
    </row>
    <row r="102" spans="2:4">
      <c r="B102" s="102"/>
      <c r="C102" s="102"/>
      <c r="D102" s="102"/>
    </row>
    <row r="103" spans="2:4">
      <c r="B103" s="102"/>
      <c r="C103" s="102"/>
      <c r="D103" s="102"/>
    </row>
    <row r="104" spans="2:4">
      <c r="B104" s="102"/>
      <c r="C104" s="102"/>
      <c r="D104" s="102"/>
    </row>
    <row r="105" spans="2:4">
      <c r="B105" s="102"/>
      <c r="C105" s="102"/>
      <c r="D105" s="102"/>
    </row>
    <row r="106" spans="2:4">
      <c r="B106" s="102"/>
      <c r="C106" s="102"/>
      <c r="D106" s="102"/>
    </row>
    <row r="107" spans="2:4">
      <c r="B107" s="102"/>
      <c r="C107" s="102"/>
      <c r="D107" s="102"/>
    </row>
  </sheetData>
  <sheetProtection sheet="1" objects="1" scenarios="1"/>
  <sortState ref="B23:D44">
    <sortCondition ref="B23:B44"/>
  </sortState>
  <mergeCells count="1">
    <mergeCell ref="B6:D6"/>
  </mergeCells>
  <phoneticPr fontId="5" type="noConversion"/>
  <conditionalFormatting sqref="B12">
    <cfRule type="cellIs" dxfId="2" priority="3" operator="equal">
      <formula>"NR3"</formula>
    </cfRule>
  </conditionalFormatting>
  <conditionalFormatting sqref="B15">
    <cfRule type="cellIs" dxfId="1" priority="2" operator="equal">
      <formula>"NR3"</formula>
    </cfRule>
  </conditionalFormatting>
  <conditionalFormatting sqref="B16">
    <cfRule type="cellIs" dxfId="0" priority="1" operator="equal">
      <formula>"NR3"</formula>
    </cfRule>
  </conditionalFormatting>
  <dataValidations count="1">
    <dataValidation allowBlank="1" showInputMessage="1" showErrorMessage="1" sqref="S28:XFD29 D1:D9 C5:C9 A1:A1048576 B20:C20 B21:D1048576 C12:D17 B1:B17 E28:Q29 E30:XFD1048576 E1:XFD2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187</v>
      </c>
      <c r="C1" s="79" t="s" vm="1">
        <v>263</v>
      </c>
    </row>
    <row r="2" spans="2:18">
      <c r="B2" s="57" t="s">
        <v>186</v>
      </c>
      <c r="C2" s="79" t="s">
        <v>264</v>
      </c>
    </row>
    <row r="3" spans="2:18">
      <c r="B3" s="57" t="s">
        <v>188</v>
      </c>
      <c r="C3" s="79" t="s">
        <v>265</v>
      </c>
    </row>
    <row r="4" spans="2:18">
      <c r="B4" s="57" t="s">
        <v>189</v>
      </c>
      <c r="C4" s="79">
        <v>8801</v>
      </c>
    </row>
    <row r="6" spans="2:18" ht="26.25" customHeight="1">
      <c r="B6" s="230" t="s">
        <v>227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2"/>
    </row>
    <row r="7" spans="2:18" s="3" customFormat="1" ht="78.75">
      <c r="B7" s="22" t="s">
        <v>124</v>
      </c>
      <c r="C7" s="30" t="s">
        <v>48</v>
      </c>
      <c r="D7" s="30" t="s">
        <v>67</v>
      </c>
      <c r="E7" s="30" t="s">
        <v>15</v>
      </c>
      <c r="F7" s="30" t="s">
        <v>68</v>
      </c>
      <c r="G7" s="30" t="s">
        <v>110</v>
      </c>
      <c r="H7" s="30" t="s">
        <v>18</v>
      </c>
      <c r="I7" s="30" t="s">
        <v>109</v>
      </c>
      <c r="J7" s="30" t="s">
        <v>17</v>
      </c>
      <c r="K7" s="30" t="s">
        <v>225</v>
      </c>
      <c r="L7" s="30" t="s">
        <v>252</v>
      </c>
      <c r="M7" s="30" t="s">
        <v>226</v>
      </c>
      <c r="N7" s="30" t="s">
        <v>61</v>
      </c>
      <c r="O7" s="30" t="s">
        <v>190</v>
      </c>
      <c r="P7" s="31" t="s">
        <v>192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254</v>
      </c>
      <c r="M8" s="32" t="s">
        <v>250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0" t="s">
        <v>262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0" t="s">
        <v>120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0" t="s">
        <v>253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L512"/>
  <sheetViews>
    <sheetView rightToLeft="1" workbookViewId="0">
      <pane ySplit="9" topLeftCell="A10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36" width="5.7109375" style="1" customWidth="1"/>
    <col min="37" max="37" width="3.42578125" style="1" customWidth="1"/>
    <col min="38" max="38" width="5.7109375" style="1" hidden="1" customWidth="1"/>
    <col min="39" max="39" width="10.140625" style="1" customWidth="1"/>
    <col min="40" max="40" width="13.85546875" style="1" customWidth="1"/>
    <col min="41" max="41" width="5.7109375" style="1" customWidth="1"/>
    <col min="42" max="16384" width="9.140625" style="1"/>
  </cols>
  <sheetData>
    <row r="1" spans="2:13">
      <c r="B1" s="159" t="s">
        <v>187</v>
      </c>
      <c r="C1" s="160" t="s" vm="1">
        <v>263</v>
      </c>
      <c r="D1" s="163"/>
      <c r="E1" s="163"/>
      <c r="F1" s="163"/>
      <c r="G1" s="163"/>
      <c r="H1" s="163"/>
      <c r="I1" s="163"/>
      <c r="J1" s="163"/>
      <c r="K1" s="163"/>
      <c r="L1" s="163"/>
      <c r="M1" s="163"/>
    </row>
    <row r="2" spans="2:13">
      <c r="B2" s="159" t="s">
        <v>186</v>
      </c>
      <c r="C2" s="160" t="s">
        <v>264</v>
      </c>
      <c r="D2" s="163"/>
      <c r="E2" s="163"/>
      <c r="F2" s="163"/>
      <c r="G2" s="163"/>
      <c r="H2" s="163"/>
      <c r="I2" s="163"/>
      <c r="J2" s="163"/>
      <c r="K2" s="163"/>
      <c r="L2" s="163"/>
      <c r="M2" s="163"/>
    </row>
    <row r="3" spans="2:13">
      <c r="B3" s="159" t="s">
        <v>188</v>
      </c>
      <c r="C3" s="160" t="s">
        <v>265</v>
      </c>
      <c r="D3" s="163"/>
      <c r="E3" s="163"/>
      <c r="F3" s="163"/>
      <c r="G3" s="163"/>
      <c r="H3" s="163"/>
      <c r="I3" s="163"/>
      <c r="J3" s="163"/>
      <c r="K3" s="163"/>
      <c r="L3" s="163"/>
      <c r="M3" s="163"/>
    </row>
    <row r="4" spans="2:13">
      <c r="B4" s="159" t="s">
        <v>189</v>
      </c>
      <c r="C4" s="160">
        <v>8801</v>
      </c>
      <c r="D4" s="163"/>
      <c r="E4" s="163"/>
      <c r="F4" s="163"/>
      <c r="G4" s="163"/>
      <c r="H4" s="163"/>
      <c r="I4" s="163"/>
      <c r="J4" s="163"/>
      <c r="K4" s="163"/>
      <c r="L4" s="163"/>
      <c r="M4" s="163"/>
    </row>
    <row r="6" spans="2:13" ht="26.25" customHeight="1">
      <c r="B6" s="219" t="s">
        <v>216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163"/>
    </row>
    <row r="7" spans="2:13" s="3" customFormat="1" ht="63">
      <c r="B7" s="166" t="s">
        <v>123</v>
      </c>
      <c r="C7" s="167" t="s">
        <v>48</v>
      </c>
      <c r="D7" s="167" t="s">
        <v>125</v>
      </c>
      <c r="E7" s="167" t="s">
        <v>15</v>
      </c>
      <c r="F7" s="167" t="s">
        <v>68</v>
      </c>
      <c r="G7" s="167" t="s">
        <v>109</v>
      </c>
      <c r="H7" s="167" t="s">
        <v>17</v>
      </c>
      <c r="I7" s="167" t="s">
        <v>19</v>
      </c>
      <c r="J7" s="167" t="s">
        <v>64</v>
      </c>
      <c r="K7" s="167" t="s">
        <v>190</v>
      </c>
      <c r="L7" s="167" t="s">
        <v>191</v>
      </c>
      <c r="M7" s="161"/>
    </row>
    <row r="8" spans="2:13" s="3" customFormat="1" ht="28.5" customHeight="1">
      <c r="B8" s="168"/>
      <c r="C8" s="169"/>
      <c r="D8" s="169"/>
      <c r="E8" s="169"/>
      <c r="F8" s="169"/>
      <c r="G8" s="169"/>
      <c r="H8" s="169" t="s">
        <v>20</v>
      </c>
      <c r="I8" s="169" t="s">
        <v>20</v>
      </c>
      <c r="J8" s="169" t="s">
        <v>250</v>
      </c>
      <c r="K8" s="169" t="s">
        <v>20</v>
      </c>
      <c r="L8" s="169" t="s">
        <v>20</v>
      </c>
      <c r="M8" s="164"/>
    </row>
    <row r="9" spans="2:13" s="4" customFormat="1" ht="18" customHeight="1">
      <c r="B9" s="170"/>
      <c r="C9" s="171" t="s">
        <v>1</v>
      </c>
      <c r="D9" s="171" t="s">
        <v>2</v>
      </c>
      <c r="E9" s="171" t="s">
        <v>3</v>
      </c>
      <c r="F9" s="171" t="s">
        <v>4</v>
      </c>
      <c r="G9" s="171" t="s">
        <v>5</v>
      </c>
      <c r="H9" s="171" t="s">
        <v>6</v>
      </c>
      <c r="I9" s="171" t="s">
        <v>7</v>
      </c>
      <c r="J9" s="171" t="s">
        <v>8</v>
      </c>
      <c r="K9" s="171" t="s">
        <v>9</v>
      </c>
      <c r="L9" s="171" t="s">
        <v>10</v>
      </c>
      <c r="M9" s="165"/>
    </row>
    <row r="10" spans="2:13" s="4" customFormat="1" ht="18" customHeight="1">
      <c r="B10" s="185" t="s">
        <v>47</v>
      </c>
      <c r="C10" s="186"/>
      <c r="D10" s="186"/>
      <c r="E10" s="186"/>
      <c r="F10" s="186"/>
      <c r="G10" s="186"/>
      <c r="H10" s="186"/>
      <c r="I10" s="186"/>
      <c r="J10" s="187">
        <f>J11</f>
        <v>249387.71120999998</v>
      </c>
      <c r="K10" s="188">
        <f>J10/$J$10</f>
        <v>1</v>
      </c>
      <c r="L10" s="188">
        <f>J10/'סכום נכסי הקרן'!$C$42</f>
        <v>7.6986860688812012E-2</v>
      </c>
      <c r="M10" s="190"/>
    </row>
    <row r="11" spans="2:13" s="101" customFormat="1">
      <c r="B11" s="189" t="s">
        <v>241</v>
      </c>
      <c r="C11" s="186"/>
      <c r="D11" s="186"/>
      <c r="E11" s="186"/>
      <c r="F11" s="186"/>
      <c r="G11" s="186"/>
      <c r="H11" s="186"/>
      <c r="I11" s="186"/>
      <c r="J11" s="187">
        <f>J12+J15</f>
        <v>249387.71120999998</v>
      </c>
      <c r="K11" s="188">
        <f t="shared" ref="K11:K13" si="0">J11/$J$10</f>
        <v>1</v>
      </c>
      <c r="L11" s="188">
        <f>J11/'סכום נכסי הקרן'!$C$42</f>
        <v>7.6986860688812012E-2</v>
      </c>
      <c r="M11" s="191"/>
    </row>
    <row r="12" spans="2:13">
      <c r="B12" s="183" t="s">
        <v>45</v>
      </c>
      <c r="C12" s="174"/>
      <c r="D12" s="174"/>
      <c r="E12" s="174"/>
      <c r="F12" s="174"/>
      <c r="G12" s="174"/>
      <c r="H12" s="174"/>
      <c r="I12" s="174"/>
      <c r="J12" s="179">
        <v>209764.4</v>
      </c>
      <c r="K12" s="180">
        <f t="shared" si="0"/>
        <v>0.84111762757774899</v>
      </c>
      <c r="L12" s="180">
        <f>J12/'סכום נכסי הקרן'!$C$42</f>
        <v>6.4755005617232228E-2</v>
      </c>
      <c r="M12" s="192"/>
    </row>
    <row r="13" spans="2:13">
      <c r="B13" s="176" t="s">
        <v>1582</v>
      </c>
      <c r="C13" s="173" t="s">
        <v>1583</v>
      </c>
      <c r="D13" s="173">
        <v>10</v>
      </c>
      <c r="E13" s="173" t="s">
        <v>346</v>
      </c>
      <c r="F13" s="173" t="s">
        <v>347</v>
      </c>
      <c r="G13" s="181" t="s">
        <v>172</v>
      </c>
      <c r="H13" s="182">
        <v>0</v>
      </c>
      <c r="I13" s="182">
        <v>0</v>
      </c>
      <c r="J13" s="177">
        <v>209764.4</v>
      </c>
      <c r="K13" s="178">
        <f t="shared" si="0"/>
        <v>0.84111762757774899</v>
      </c>
      <c r="L13" s="178">
        <f>J13/'סכום נכסי הקרן'!$C$42</f>
        <v>6.4755005617232228E-2</v>
      </c>
      <c r="M13" s="192"/>
    </row>
    <row r="14" spans="2:13">
      <c r="B14" s="175"/>
      <c r="C14" s="173"/>
      <c r="D14" s="173"/>
      <c r="E14" s="173"/>
      <c r="F14" s="173"/>
      <c r="G14" s="173"/>
      <c r="H14" s="173"/>
      <c r="I14" s="173"/>
      <c r="J14" s="173"/>
      <c r="K14" s="178"/>
      <c r="L14" s="173"/>
      <c r="M14" s="192"/>
    </row>
    <row r="15" spans="2:13">
      <c r="B15" s="183" t="s">
        <v>46</v>
      </c>
      <c r="C15" s="174"/>
      <c r="D15" s="174"/>
      <c r="E15" s="174"/>
      <c r="F15" s="174"/>
      <c r="G15" s="174"/>
      <c r="H15" s="174"/>
      <c r="I15" s="174"/>
      <c r="J15" s="179">
        <f>SUM(J16:J25)</f>
        <v>39623.31121</v>
      </c>
      <c r="K15" s="180">
        <f t="shared" ref="K15:K25" si="1">J15/$J$10</f>
        <v>0.15888237242225101</v>
      </c>
      <c r="L15" s="180">
        <f>J15/'סכום נכסי הקרן'!$C$42</f>
        <v>1.2231855071579785E-2</v>
      </c>
      <c r="M15" s="192"/>
    </row>
    <row r="16" spans="2:13">
      <c r="B16" s="176" t="s">
        <v>1582</v>
      </c>
      <c r="C16" s="173" t="s">
        <v>1584</v>
      </c>
      <c r="D16" s="173">
        <v>10</v>
      </c>
      <c r="E16" s="173" t="s">
        <v>346</v>
      </c>
      <c r="F16" s="173" t="s">
        <v>347</v>
      </c>
      <c r="G16" s="181" t="s">
        <v>173</v>
      </c>
      <c r="H16" s="182">
        <v>0</v>
      </c>
      <c r="I16" s="182">
        <v>0</v>
      </c>
      <c r="J16" s="177">
        <v>64.14</v>
      </c>
      <c r="K16" s="178">
        <f t="shared" si="1"/>
        <v>2.5718989796570262E-4</v>
      </c>
      <c r="L16" s="178">
        <f>J16/'סכום נכסי הקרן'!$C$42</f>
        <v>1.9800242845255322E-5</v>
      </c>
      <c r="M16" s="192"/>
    </row>
    <row r="17" spans="2:12">
      <c r="B17" s="176" t="s">
        <v>1582</v>
      </c>
      <c r="C17" s="173" t="s">
        <v>1585</v>
      </c>
      <c r="D17" s="173">
        <v>10</v>
      </c>
      <c r="E17" s="173" t="s">
        <v>346</v>
      </c>
      <c r="F17" s="173" t="s">
        <v>347</v>
      </c>
      <c r="G17" s="181" t="s">
        <v>171</v>
      </c>
      <c r="H17" s="182">
        <v>0</v>
      </c>
      <c r="I17" s="182">
        <v>0</v>
      </c>
      <c r="J17" s="177">
        <v>37507.832929999997</v>
      </c>
      <c r="K17" s="178">
        <f t="shared" si="1"/>
        <v>0.15039968388184158</v>
      </c>
      <c r="L17" s="178">
        <f>J17/'סכום נכסי הקרן'!$C$42</f>
        <v>1.1578799510652703E-2</v>
      </c>
    </row>
    <row r="18" spans="2:12">
      <c r="B18" s="176" t="s">
        <v>1582</v>
      </c>
      <c r="C18" s="173" t="s">
        <v>1586</v>
      </c>
      <c r="D18" s="173">
        <v>10</v>
      </c>
      <c r="E18" s="173" t="s">
        <v>346</v>
      </c>
      <c r="F18" s="173" t="s">
        <v>347</v>
      </c>
      <c r="G18" s="181" t="s">
        <v>176</v>
      </c>
      <c r="H18" s="182">
        <v>0</v>
      </c>
      <c r="I18" s="182">
        <v>0</v>
      </c>
      <c r="J18" s="177">
        <v>226.41</v>
      </c>
      <c r="K18" s="178">
        <f t="shared" si="1"/>
        <v>9.078634985721036E-4</v>
      </c>
      <c r="L18" s="178">
        <f>J18/'סכום נכסי הקרן'!$C$42</f>
        <v>6.9893560689028019E-5</v>
      </c>
    </row>
    <row r="19" spans="2:12">
      <c r="B19" s="176" t="s">
        <v>1582</v>
      </c>
      <c r="C19" s="173" t="s">
        <v>1587</v>
      </c>
      <c r="D19" s="173">
        <v>10</v>
      </c>
      <c r="E19" s="173" t="s">
        <v>346</v>
      </c>
      <c r="F19" s="173" t="s">
        <v>347</v>
      </c>
      <c r="G19" s="181" t="s">
        <v>977</v>
      </c>
      <c r="H19" s="182">
        <v>0</v>
      </c>
      <c r="I19" s="182">
        <v>0</v>
      </c>
      <c r="J19" s="177">
        <v>194.22716</v>
      </c>
      <c r="K19" s="178">
        <f t="shared" si="1"/>
        <v>7.7881608142451187E-4</v>
      </c>
      <c r="L19" s="178">
        <f>J19/'סכום נכסי הקרן'!$C$42</f>
        <v>5.9958605162835368E-5</v>
      </c>
    </row>
    <row r="20" spans="2:12">
      <c r="B20" s="176" t="s">
        <v>1582</v>
      </c>
      <c r="C20" s="173" t="s">
        <v>1588</v>
      </c>
      <c r="D20" s="173">
        <v>10</v>
      </c>
      <c r="E20" s="173" t="s">
        <v>346</v>
      </c>
      <c r="F20" s="173" t="s">
        <v>347</v>
      </c>
      <c r="G20" s="181" t="s">
        <v>174</v>
      </c>
      <c r="H20" s="182">
        <v>0</v>
      </c>
      <c r="I20" s="182">
        <v>0</v>
      </c>
      <c r="J20" s="177">
        <v>157.22</v>
      </c>
      <c r="K20" s="178">
        <f t="shared" si="1"/>
        <v>6.3042400620779175E-4</v>
      </c>
      <c r="L20" s="178">
        <f>J20/'סכום נכסי הקרן'!$C$42</f>
        <v>4.8534365140802021E-5</v>
      </c>
    </row>
    <row r="21" spans="2:12">
      <c r="B21" s="176" t="s">
        <v>1582</v>
      </c>
      <c r="C21" s="173" t="s">
        <v>1589</v>
      </c>
      <c r="D21" s="173">
        <v>10</v>
      </c>
      <c r="E21" s="173" t="s">
        <v>346</v>
      </c>
      <c r="F21" s="173" t="s">
        <v>347</v>
      </c>
      <c r="G21" s="181" t="s">
        <v>179</v>
      </c>
      <c r="H21" s="182">
        <v>0</v>
      </c>
      <c r="I21" s="182">
        <v>0</v>
      </c>
      <c r="J21" s="177">
        <v>354.03609999999998</v>
      </c>
      <c r="K21" s="178">
        <f t="shared" si="1"/>
        <v>1.4196212727654392E-3</v>
      </c>
      <c r="L21" s="178">
        <f>J21/'סכום נכסי הקרן'!$C$42</f>
        <v>1.0929218515726686E-4</v>
      </c>
    </row>
    <row r="22" spans="2:12">
      <c r="B22" s="176" t="s">
        <v>1582</v>
      </c>
      <c r="C22" s="173" t="s">
        <v>1590</v>
      </c>
      <c r="D22" s="173">
        <v>10</v>
      </c>
      <c r="E22" s="173" t="s">
        <v>346</v>
      </c>
      <c r="F22" s="173" t="s">
        <v>347</v>
      </c>
      <c r="G22" s="181" t="s">
        <v>178</v>
      </c>
      <c r="H22" s="182">
        <v>0</v>
      </c>
      <c r="I22" s="182">
        <v>0</v>
      </c>
      <c r="J22" s="177">
        <v>3.8999999999999999E-4</v>
      </c>
      <c r="K22" s="178">
        <f t="shared" si="1"/>
        <v>1.5638300624668538E-9</v>
      </c>
      <c r="L22" s="178">
        <f>J22/'סכום נכסי הקרן'!$C$42</f>
        <v>1.2039436716011185E-10</v>
      </c>
    </row>
    <row r="23" spans="2:12">
      <c r="B23" s="176" t="s">
        <v>1582</v>
      </c>
      <c r="C23" s="173" t="s">
        <v>1591</v>
      </c>
      <c r="D23" s="173">
        <v>10</v>
      </c>
      <c r="E23" s="173" t="s">
        <v>346</v>
      </c>
      <c r="F23" s="173" t="s">
        <v>347</v>
      </c>
      <c r="G23" s="181" t="s">
        <v>180</v>
      </c>
      <c r="H23" s="182">
        <v>0</v>
      </c>
      <c r="I23" s="182">
        <v>0</v>
      </c>
      <c r="J23" s="177">
        <v>951.56</v>
      </c>
      <c r="K23" s="178">
        <f t="shared" si="1"/>
        <v>3.8155849595922038E-3</v>
      </c>
      <c r="L23" s="178">
        <f>J23/'סכום נכסי הקרן'!$C$42</f>
        <v>2.937499077304514E-4</v>
      </c>
    </row>
    <row r="24" spans="2:12">
      <c r="B24" s="176" t="s">
        <v>1582</v>
      </c>
      <c r="C24" s="173" t="s">
        <v>1592</v>
      </c>
      <c r="D24" s="173">
        <v>10</v>
      </c>
      <c r="E24" s="173" t="s">
        <v>346</v>
      </c>
      <c r="F24" s="173" t="s">
        <v>347</v>
      </c>
      <c r="G24" s="181" t="s">
        <v>175</v>
      </c>
      <c r="H24" s="182">
        <v>0</v>
      </c>
      <c r="I24" s="182">
        <v>0</v>
      </c>
      <c r="J24" s="177">
        <v>6.2246300000000003</v>
      </c>
      <c r="K24" s="178">
        <f t="shared" si="1"/>
        <v>2.495965005572578E-5</v>
      </c>
      <c r="L24" s="178">
        <f>J24/'סכום נכסי הקרן'!$C$42</f>
        <v>1.9215651016816594E-6</v>
      </c>
    </row>
    <row r="25" spans="2:12">
      <c r="B25" s="176" t="s">
        <v>1582</v>
      </c>
      <c r="C25" s="173" t="s">
        <v>1593</v>
      </c>
      <c r="D25" s="173">
        <v>10</v>
      </c>
      <c r="E25" s="173" t="s">
        <v>346</v>
      </c>
      <c r="F25" s="173" t="s">
        <v>347</v>
      </c>
      <c r="G25" s="181" t="s">
        <v>181</v>
      </c>
      <c r="H25" s="182">
        <v>0</v>
      </c>
      <c r="I25" s="182">
        <v>0</v>
      </c>
      <c r="J25" s="177">
        <v>161.66</v>
      </c>
      <c r="K25" s="178">
        <f t="shared" si="1"/>
        <v>6.4822760999587589E-4</v>
      </c>
      <c r="L25" s="178">
        <f>J25/'סכום נכסי הקרן'!$C$42</f>
        <v>4.9905008705394062E-5</v>
      </c>
    </row>
    <row r="26" spans="2:12">
      <c r="B26" s="176"/>
      <c r="C26" s="173"/>
      <c r="D26" s="173"/>
      <c r="E26" s="173"/>
      <c r="F26" s="173"/>
      <c r="G26" s="181"/>
      <c r="H26" s="182"/>
      <c r="I26" s="173"/>
      <c r="J26" s="177"/>
      <c r="K26" s="178"/>
      <c r="L26" s="178"/>
    </row>
    <row r="27" spans="2:12">
      <c r="B27" s="176"/>
      <c r="C27" s="173"/>
      <c r="D27" s="173"/>
      <c r="E27" s="173"/>
      <c r="F27" s="173"/>
      <c r="G27" s="181"/>
      <c r="H27" s="182"/>
      <c r="I27" s="173"/>
      <c r="J27" s="177"/>
      <c r="K27" s="178"/>
      <c r="L27" s="178"/>
    </row>
    <row r="28" spans="2:12">
      <c r="B28" s="175"/>
      <c r="C28" s="173"/>
      <c r="D28" s="173"/>
      <c r="E28" s="173"/>
      <c r="F28" s="200"/>
      <c r="G28" s="199"/>
      <c r="H28" s="173"/>
      <c r="I28" s="173"/>
      <c r="J28" s="197"/>
      <c r="K28" s="178"/>
      <c r="L28" s="173"/>
    </row>
    <row r="29" spans="2:12">
      <c r="B29" s="172"/>
      <c r="C29" s="172"/>
      <c r="D29" s="172"/>
      <c r="E29" s="172"/>
      <c r="F29" s="200"/>
      <c r="G29" s="199"/>
      <c r="H29" s="172"/>
      <c r="I29" s="172"/>
      <c r="J29" s="177"/>
      <c r="K29" s="172"/>
      <c r="L29" s="172"/>
    </row>
    <row r="30" spans="2:12">
      <c r="B30" s="172"/>
      <c r="C30" s="172"/>
      <c r="D30" s="172"/>
      <c r="E30" s="172"/>
      <c r="F30" s="200"/>
      <c r="G30" s="199"/>
      <c r="H30" s="172"/>
      <c r="I30" s="172"/>
      <c r="J30" s="172"/>
      <c r="K30" s="172"/>
      <c r="L30" s="172"/>
    </row>
    <row r="31" spans="2:12">
      <c r="B31" s="193" t="s">
        <v>262</v>
      </c>
      <c r="C31" s="172"/>
      <c r="D31" s="172"/>
      <c r="E31" s="172"/>
      <c r="F31" s="200"/>
      <c r="G31" s="199"/>
      <c r="H31" s="172"/>
      <c r="I31" s="172"/>
      <c r="J31" s="172"/>
      <c r="K31" s="172"/>
      <c r="L31" s="172"/>
    </row>
    <row r="32" spans="2:12">
      <c r="B32" s="184"/>
      <c r="C32" s="172"/>
      <c r="D32" s="172"/>
      <c r="E32" s="172"/>
      <c r="F32" s="200"/>
      <c r="G32" s="199"/>
      <c r="H32" s="172"/>
      <c r="I32" s="172"/>
      <c r="J32" s="172"/>
      <c r="K32" s="172"/>
      <c r="L32" s="172"/>
    </row>
    <row r="33" spans="2:12">
      <c r="B33" s="172"/>
      <c r="C33" s="172"/>
      <c r="D33" s="172"/>
      <c r="E33" s="172"/>
      <c r="F33" s="200"/>
      <c r="G33" s="199"/>
      <c r="H33" s="172"/>
      <c r="I33" s="172"/>
      <c r="J33" s="172"/>
      <c r="K33" s="172"/>
      <c r="L33" s="172"/>
    </row>
    <row r="34" spans="2:12">
      <c r="B34" s="172"/>
      <c r="C34" s="172"/>
      <c r="D34" s="172"/>
      <c r="E34" s="172"/>
      <c r="F34" s="200"/>
      <c r="G34" s="199"/>
      <c r="H34" s="172"/>
      <c r="I34" s="172"/>
      <c r="J34" s="172"/>
      <c r="K34" s="172"/>
      <c r="L34" s="172"/>
    </row>
    <row r="35" spans="2:12">
      <c r="B35" s="172"/>
      <c r="C35" s="172"/>
      <c r="D35" s="172"/>
      <c r="E35" s="172"/>
      <c r="F35" s="200"/>
      <c r="G35" s="199"/>
      <c r="H35" s="172"/>
      <c r="I35" s="172"/>
      <c r="J35" s="172"/>
      <c r="K35" s="172"/>
      <c r="L35" s="172"/>
    </row>
    <row r="36" spans="2:12">
      <c r="B36" s="172"/>
      <c r="C36" s="172"/>
      <c r="D36" s="172"/>
      <c r="E36" s="172"/>
      <c r="F36" s="200"/>
      <c r="G36" s="199"/>
      <c r="H36" s="172"/>
      <c r="I36" s="172"/>
      <c r="J36" s="172"/>
      <c r="K36" s="172"/>
      <c r="L36" s="172"/>
    </row>
    <row r="37" spans="2:12">
      <c r="B37" s="172"/>
      <c r="C37" s="172"/>
      <c r="D37" s="172"/>
      <c r="E37" s="172"/>
      <c r="F37" s="200"/>
      <c r="G37" s="199"/>
      <c r="H37" s="172"/>
      <c r="I37" s="172"/>
      <c r="J37" s="172"/>
      <c r="K37" s="172"/>
      <c r="L37" s="172"/>
    </row>
    <row r="38" spans="2:12">
      <c r="B38" s="172"/>
      <c r="C38" s="172"/>
      <c r="D38" s="172"/>
      <c r="E38" s="172"/>
      <c r="F38" s="200"/>
      <c r="G38" s="199"/>
      <c r="H38" s="172"/>
      <c r="I38" s="172"/>
      <c r="J38" s="172"/>
      <c r="K38" s="172"/>
      <c r="L38" s="172"/>
    </row>
    <row r="39" spans="2:12">
      <c r="B39" s="172"/>
      <c r="C39" s="172"/>
      <c r="D39" s="172"/>
      <c r="E39" s="172"/>
      <c r="F39" s="198"/>
      <c r="G39" s="199"/>
      <c r="H39" s="172"/>
      <c r="I39" s="172"/>
      <c r="J39" s="172"/>
      <c r="K39" s="172"/>
      <c r="L39" s="172"/>
    </row>
    <row r="40" spans="2:12">
      <c r="B40" s="172"/>
      <c r="C40" s="172"/>
      <c r="D40" s="172"/>
      <c r="E40" s="172"/>
      <c r="F40" s="172"/>
      <c r="G40" s="172"/>
      <c r="H40" s="172"/>
      <c r="I40" s="172"/>
      <c r="J40" s="172"/>
      <c r="K40" s="172"/>
      <c r="L40" s="172"/>
    </row>
    <row r="41" spans="2:12"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72"/>
    </row>
    <row r="42" spans="2:12">
      <c r="B42" s="172"/>
      <c r="C42" s="172"/>
      <c r="D42" s="172"/>
      <c r="E42" s="172"/>
      <c r="F42" s="172"/>
      <c r="G42" s="172"/>
      <c r="H42" s="172"/>
      <c r="I42" s="172"/>
      <c r="J42" s="172"/>
      <c r="K42" s="172"/>
      <c r="L42" s="172"/>
    </row>
    <row r="43" spans="2:12">
      <c r="B43" s="172"/>
      <c r="C43" s="172"/>
      <c r="D43" s="172"/>
      <c r="E43" s="172"/>
      <c r="F43" s="172"/>
      <c r="G43" s="172"/>
      <c r="H43" s="172"/>
      <c r="I43" s="172"/>
      <c r="J43" s="172"/>
      <c r="K43" s="172"/>
      <c r="L43" s="172"/>
    </row>
    <row r="44" spans="2:12">
      <c r="B44" s="172"/>
      <c r="C44" s="172"/>
      <c r="D44" s="172"/>
      <c r="E44" s="172"/>
      <c r="F44" s="172"/>
      <c r="G44" s="172"/>
      <c r="H44" s="172"/>
      <c r="I44" s="172"/>
      <c r="J44" s="172"/>
      <c r="K44" s="172"/>
      <c r="L44" s="172"/>
    </row>
    <row r="45" spans="2:12"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</row>
    <row r="46" spans="2:12">
      <c r="B46" s="172"/>
      <c r="C46" s="172"/>
      <c r="D46" s="172"/>
      <c r="E46" s="172"/>
      <c r="F46" s="172"/>
      <c r="G46" s="172"/>
      <c r="H46" s="172"/>
      <c r="I46" s="172"/>
      <c r="J46" s="172"/>
      <c r="K46" s="172"/>
      <c r="L46" s="172"/>
    </row>
    <row r="47" spans="2:12"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72"/>
    </row>
    <row r="48" spans="2:12">
      <c r="B48" s="172"/>
      <c r="C48" s="172"/>
      <c r="D48" s="172"/>
      <c r="E48" s="172"/>
      <c r="F48" s="172"/>
      <c r="G48" s="172"/>
      <c r="H48" s="172"/>
      <c r="I48" s="172"/>
      <c r="J48" s="172"/>
      <c r="K48" s="172"/>
      <c r="L48" s="172"/>
    </row>
    <row r="49" spans="2:12">
      <c r="B49" s="172"/>
      <c r="C49" s="172"/>
      <c r="D49" s="172"/>
      <c r="E49" s="172"/>
      <c r="F49" s="172"/>
      <c r="G49" s="172"/>
      <c r="H49" s="172"/>
      <c r="I49" s="172"/>
      <c r="J49" s="172"/>
      <c r="K49" s="172"/>
      <c r="L49" s="172"/>
    </row>
    <row r="50" spans="2:12">
      <c r="B50" s="172"/>
      <c r="C50" s="172"/>
      <c r="D50" s="172"/>
      <c r="E50" s="172"/>
      <c r="F50" s="172"/>
      <c r="G50" s="172"/>
      <c r="H50" s="172"/>
      <c r="I50" s="172"/>
      <c r="J50" s="172"/>
      <c r="K50" s="172"/>
      <c r="L50" s="172"/>
    </row>
    <row r="51" spans="2:12">
      <c r="B51" s="172"/>
      <c r="C51" s="172"/>
      <c r="D51" s="172"/>
      <c r="E51" s="172"/>
      <c r="F51" s="172"/>
      <c r="G51" s="172"/>
      <c r="H51" s="172"/>
      <c r="I51" s="172"/>
      <c r="J51" s="172"/>
      <c r="K51" s="172"/>
      <c r="L51" s="172"/>
    </row>
    <row r="52" spans="2:12">
      <c r="B52" s="172"/>
      <c r="C52" s="172"/>
      <c r="D52" s="172"/>
      <c r="E52" s="172"/>
      <c r="F52" s="172"/>
      <c r="G52" s="172"/>
      <c r="H52" s="172"/>
      <c r="I52" s="172"/>
      <c r="J52" s="172"/>
      <c r="K52" s="172"/>
      <c r="L52" s="172"/>
    </row>
    <row r="53" spans="2:12">
      <c r="B53" s="172"/>
      <c r="C53" s="172"/>
      <c r="D53" s="172"/>
      <c r="E53" s="172"/>
      <c r="F53" s="172"/>
      <c r="G53" s="172"/>
      <c r="H53" s="172"/>
      <c r="I53" s="172"/>
      <c r="J53" s="172"/>
      <c r="K53" s="172"/>
      <c r="L53" s="172"/>
    </row>
    <row r="54" spans="2:12">
      <c r="B54" s="172"/>
      <c r="C54" s="172"/>
      <c r="D54" s="172"/>
      <c r="E54" s="172"/>
      <c r="F54" s="172"/>
      <c r="G54" s="172"/>
      <c r="H54" s="172"/>
      <c r="I54" s="172"/>
      <c r="J54" s="172"/>
      <c r="K54" s="172"/>
      <c r="L54" s="172"/>
    </row>
    <row r="55" spans="2:12">
      <c r="B55" s="172"/>
      <c r="C55" s="172"/>
      <c r="D55" s="172"/>
      <c r="E55" s="172"/>
      <c r="F55" s="172"/>
      <c r="G55" s="172"/>
      <c r="H55" s="172"/>
      <c r="I55" s="172"/>
      <c r="J55" s="172"/>
      <c r="K55" s="172"/>
      <c r="L55" s="172"/>
    </row>
    <row r="56" spans="2:12"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</row>
    <row r="57" spans="2:12"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</row>
    <row r="58" spans="2:12"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</row>
    <row r="59" spans="2:12"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</row>
    <row r="60" spans="2:12">
      <c r="B60" s="172"/>
      <c r="C60" s="172"/>
      <c r="D60" s="172"/>
      <c r="E60" s="172"/>
      <c r="F60" s="172"/>
      <c r="G60" s="172"/>
      <c r="H60" s="172"/>
      <c r="I60" s="172"/>
      <c r="J60" s="172"/>
      <c r="K60" s="172"/>
      <c r="L60" s="172"/>
    </row>
    <row r="61" spans="2:12">
      <c r="B61" s="172"/>
      <c r="C61" s="172"/>
      <c r="D61" s="172"/>
      <c r="E61" s="172"/>
      <c r="F61" s="172"/>
      <c r="G61" s="172"/>
      <c r="H61" s="172"/>
      <c r="I61" s="172"/>
      <c r="J61" s="172"/>
      <c r="K61" s="172"/>
      <c r="L61" s="172"/>
    </row>
    <row r="62" spans="2:12"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</row>
    <row r="63" spans="2:12"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</row>
    <row r="64" spans="2:12"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172"/>
    </row>
    <row r="65" spans="2:12"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172"/>
    </row>
    <row r="66" spans="2:12">
      <c r="B66" s="172"/>
      <c r="C66" s="172"/>
      <c r="D66" s="172"/>
      <c r="E66" s="172"/>
      <c r="F66" s="172"/>
      <c r="G66" s="172"/>
      <c r="H66" s="172"/>
      <c r="I66" s="172"/>
      <c r="J66" s="172"/>
      <c r="K66" s="172"/>
      <c r="L66" s="172"/>
    </row>
    <row r="67" spans="2:12">
      <c r="B67" s="172"/>
      <c r="C67" s="172"/>
      <c r="D67" s="172"/>
      <c r="E67" s="172"/>
      <c r="F67" s="172"/>
      <c r="G67" s="172"/>
      <c r="H67" s="172"/>
      <c r="I67" s="172"/>
      <c r="J67" s="172"/>
      <c r="K67" s="172"/>
      <c r="L67" s="172"/>
    </row>
    <row r="68" spans="2:12"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172"/>
    </row>
    <row r="69" spans="2:12">
      <c r="B69" s="172"/>
      <c r="C69" s="172"/>
      <c r="D69" s="172"/>
      <c r="E69" s="172"/>
      <c r="F69" s="172"/>
      <c r="G69" s="172"/>
      <c r="H69" s="172"/>
      <c r="I69" s="172"/>
      <c r="J69" s="172"/>
      <c r="K69" s="172"/>
      <c r="L69" s="172"/>
    </row>
    <row r="70" spans="2:12">
      <c r="B70" s="172"/>
      <c r="C70" s="172"/>
      <c r="D70" s="172"/>
      <c r="E70" s="172"/>
      <c r="F70" s="172"/>
      <c r="G70" s="172"/>
      <c r="H70" s="172"/>
      <c r="I70" s="172"/>
      <c r="J70" s="172"/>
      <c r="K70" s="172"/>
      <c r="L70" s="172"/>
    </row>
    <row r="71" spans="2:12">
      <c r="B71" s="172"/>
      <c r="C71" s="172"/>
      <c r="D71" s="172"/>
      <c r="E71" s="172"/>
      <c r="F71" s="172"/>
      <c r="G71" s="172"/>
      <c r="H71" s="172"/>
      <c r="I71" s="172"/>
      <c r="J71" s="172"/>
      <c r="K71" s="172"/>
      <c r="L71" s="172"/>
    </row>
    <row r="72" spans="2:12">
      <c r="B72" s="172"/>
      <c r="C72" s="172"/>
      <c r="D72" s="172"/>
      <c r="E72" s="172"/>
      <c r="F72" s="172"/>
      <c r="G72" s="172"/>
      <c r="H72" s="172"/>
      <c r="I72" s="172"/>
      <c r="J72" s="172"/>
      <c r="K72" s="172"/>
      <c r="L72" s="172"/>
    </row>
    <row r="73" spans="2:12">
      <c r="B73" s="172"/>
      <c r="C73" s="172"/>
      <c r="D73" s="172"/>
      <c r="E73" s="172"/>
      <c r="F73" s="172"/>
      <c r="G73" s="172"/>
      <c r="H73" s="172"/>
      <c r="I73" s="172"/>
      <c r="J73" s="172"/>
      <c r="K73" s="172"/>
      <c r="L73" s="172"/>
    </row>
    <row r="74" spans="2:12">
      <c r="B74" s="172"/>
      <c r="C74" s="172"/>
      <c r="D74" s="172"/>
      <c r="E74" s="172"/>
      <c r="F74" s="172"/>
      <c r="G74" s="172"/>
      <c r="H74" s="172"/>
      <c r="I74" s="172"/>
      <c r="J74" s="172"/>
      <c r="K74" s="172"/>
      <c r="L74" s="172"/>
    </row>
    <row r="75" spans="2:12"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</row>
    <row r="76" spans="2:12">
      <c r="B76" s="172"/>
      <c r="C76" s="172"/>
      <c r="D76" s="172"/>
      <c r="E76" s="172"/>
      <c r="F76" s="172"/>
      <c r="G76" s="172"/>
      <c r="H76" s="172"/>
      <c r="I76" s="172"/>
      <c r="J76" s="172"/>
      <c r="K76" s="172"/>
      <c r="L76" s="172"/>
    </row>
    <row r="77" spans="2:12">
      <c r="B77" s="172"/>
      <c r="C77" s="172"/>
      <c r="D77" s="172"/>
      <c r="E77" s="172"/>
      <c r="F77" s="172"/>
      <c r="G77" s="172"/>
      <c r="H77" s="172"/>
      <c r="I77" s="172"/>
      <c r="J77" s="172"/>
      <c r="K77" s="172"/>
      <c r="L77" s="172"/>
    </row>
    <row r="78" spans="2:12">
      <c r="B78" s="172"/>
      <c r="C78" s="172"/>
      <c r="D78" s="172"/>
      <c r="E78" s="172"/>
      <c r="F78" s="172"/>
      <c r="G78" s="172"/>
      <c r="H78" s="172"/>
      <c r="I78" s="172"/>
      <c r="J78" s="172"/>
      <c r="K78" s="172"/>
      <c r="L78" s="172"/>
    </row>
    <row r="79" spans="2:12">
      <c r="B79" s="172"/>
      <c r="C79" s="172"/>
      <c r="D79" s="172"/>
      <c r="E79" s="172"/>
      <c r="F79" s="172"/>
      <c r="G79" s="172"/>
      <c r="H79" s="172"/>
      <c r="I79" s="172"/>
      <c r="J79" s="172"/>
      <c r="K79" s="172"/>
      <c r="L79" s="172"/>
    </row>
    <row r="80" spans="2:12">
      <c r="B80" s="172"/>
      <c r="C80" s="172"/>
      <c r="D80" s="172"/>
      <c r="E80" s="172"/>
      <c r="F80" s="172"/>
      <c r="G80" s="172"/>
      <c r="H80" s="172"/>
      <c r="I80" s="172"/>
      <c r="J80" s="172"/>
      <c r="K80" s="172"/>
      <c r="L80" s="172"/>
    </row>
    <row r="81" spans="2:12">
      <c r="B81" s="172"/>
      <c r="C81" s="172"/>
      <c r="D81" s="172"/>
      <c r="E81" s="172"/>
      <c r="F81" s="172"/>
      <c r="G81" s="172"/>
      <c r="H81" s="172"/>
      <c r="I81" s="172"/>
      <c r="J81" s="172"/>
      <c r="K81" s="172"/>
      <c r="L81" s="172"/>
    </row>
    <row r="82" spans="2:12">
      <c r="B82" s="172"/>
      <c r="C82" s="172"/>
      <c r="D82" s="172"/>
      <c r="E82" s="172"/>
      <c r="F82" s="172"/>
      <c r="G82" s="172"/>
      <c r="H82" s="172"/>
      <c r="I82" s="172"/>
      <c r="J82" s="172"/>
      <c r="K82" s="172"/>
      <c r="L82" s="172"/>
    </row>
    <row r="83" spans="2:12"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</row>
    <row r="84" spans="2:12"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</row>
    <row r="85" spans="2:12">
      <c r="B85" s="172"/>
      <c r="C85" s="172"/>
      <c r="D85" s="172"/>
      <c r="E85" s="172"/>
      <c r="F85" s="172"/>
      <c r="G85" s="172"/>
      <c r="H85" s="172"/>
      <c r="I85" s="172"/>
      <c r="J85" s="172"/>
      <c r="K85" s="172"/>
      <c r="L85" s="172"/>
    </row>
    <row r="86" spans="2:12"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</row>
    <row r="87" spans="2:12">
      <c r="B87" s="172"/>
      <c r="C87" s="172"/>
      <c r="D87" s="172"/>
      <c r="E87" s="172"/>
      <c r="F87" s="172"/>
      <c r="G87" s="172"/>
      <c r="H87" s="172"/>
      <c r="I87" s="172"/>
      <c r="J87" s="172"/>
      <c r="K87" s="172"/>
      <c r="L87" s="172"/>
    </row>
    <row r="88" spans="2:12">
      <c r="B88" s="172"/>
      <c r="C88" s="172"/>
      <c r="D88" s="172"/>
      <c r="E88" s="172"/>
      <c r="F88" s="172"/>
      <c r="G88" s="172"/>
      <c r="H88" s="172"/>
      <c r="I88" s="172"/>
      <c r="J88" s="172"/>
      <c r="K88" s="172"/>
      <c r="L88" s="172"/>
    </row>
    <row r="89" spans="2:12">
      <c r="B89" s="172"/>
      <c r="C89" s="172"/>
      <c r="D89" s="172"/>
      <c r="E89" s="172"/>
      <c r="F89" s="172"/>
      <c r="G89" s="172"/>
      <c r="H89" s="172"/>
      <c r="I89" s="172"/>
      <c r="J89" s="172"/>
      <c r="K89" s="172"/>
      <c r="L89" s="172"/>
    </row>
    <row r="90" spans="2:12">
      <c r="B90" s="172"/>
      <c r="C90" s="172"/>
      <c r="D90" s="172"/>
      <c r="E90" s="172"/>
      <c r="F90" s="172"/>
      <c r="G90" s="172"/>
      <c r="H90" s="172"/>
      <c r="I90" s="172"/>
      <c r="J90" s="172"/>
      <c r="K90" s="172"/>
      <c r="L90" s="172"/>
    </row>
    <row r="91" spans="2:12">
      <c r="B91" s="172"/>
      <c r="C91" s="172"/>
      <c r="D91" s="172"/>
      <c r="E91" s="172"/>
      <c r="F91" s="172"/>
      <c r="G91" s="172"/>
      <c r="H91" s="172"/>
      <c r="I91" s="172"/>
      <c r="J91" s="172"/>
      <c r="K91" s="172"/>
      <c r="L91" s="172"/>
    </row>
    <row r="92" spans="2:12">
      <c r="B92" s="172"/>
      <c r="C92" s="172"/>
      <c r="D92" s="172"/>
      <c r="E92" s="172"/>
      <c r="F92" s="172"/>
      <c r="G92" s="172"/>
      <c r="H92" s="172"/>
      <c r="I92" s="172"/>
      <c r="J92" s="172"/>
      <c r="K92" s="172"/>
      <c r="L92" s="172"/>
    </row>
    <row r="93" spans="2:12">
      <c r="B93" s="172"/>
      <c r="C93" s="172"/>
      <c r="D93" s="172"/>
      <c r="E93" s="172"/>
      <c r="F93" s="172"/>
      <c r="G93" s="172"/>
      <c r="H93" s="172"/>
      <c r="I93" s="172"/>
      <c r="J93" s="172"/>
      <c r="K93" s="172"/>
      <c r="L93" s="172"/>
    </row>
    <row r="94" spans="2:12">
      <c r="B94" s="172"/>
      <c r="C94" s="172"/>
      <c r="D94" s="172"/>
      <c r="E94" s="172"/>
      <c r="F94" s="172"/>
      <c r="G94" s="172"/>
      <c r="H94" s="172"/>
      <c r="I94" s="172"/>
      <c r="J94" s="172"/>
      <c r="K94" s="172"/>
      <c r="L94" s="172"/>
    </row>
    <row r="95" spans="2:12">
      <c r="B95" s="172"/>
      <c r="C95" s="172"/>
      <c r="D95" s="172"/>
      <c r="E95" s="172"/>
      <c r="F95" s="172"/>
      <c r="G95" s="172"/>
      <c r="H95" s="172"/>
      <c r="I95" s="172"/>
      <c r="J95" s="172"/>
      <c r="K95" s="172"/>
      <c r="L95" s="172"/>
    </row>
    <row r="96" spans="2:12">
      <c r="B96" s="172"/>
      <c r="C96" s="172"/>
      <c r="D96" s="172"/>
      <c r="E96" s="172"/>
      <c r="F96" s="172"/>
      <c r="G96" s="172"/>
      <c r="H96" s="172"/>
      <c r="I96" s="172"/>
      <c r="J96" s="172"/>
      <c r="K96" s="172"/>
      <c r="L96" s="172"/>
    </row>
    <row r="97" spans="2:12">
      <c r="B97" s="172"/>
      <c r="C97" s="172"/>
      <c r="D97" s="172"/>
      <c r="E97" s="172"/>
      <c r="F97" s="172"/>
      <c r="G97" s="172"/>
      <c r="H97" s="172"/>
      <c r="I97" s="172"/>
      <c r="J97" s="172"/>
      <c r="K97" s="172"/>
      <c r="L97" s="172"/>
    </row>
    <row r="98" spans="2:12">
      <c r="B98" s="172"/>
      <c r="C98" s="172"/>
      <c r="D98" s="172"/>
      <c r="E98" s="172"/>
      <c r="F98" s="172"/>
      <c r="G98" s="172"/>
      <c r="H98" s="172"/>
      <c r="I98" s="172"/>
      <c r="J98" s="172"/>
      <c r="K98" s="172"/>
      <c r="L98" s="172"/>
    </row>
    <row r="99" spans="2:12">
      <c r="B99" s="172"/>
      <c r="C99" s="172"/>
      <c r="D99" s="172"/>
      <c r="E99" s="172"/>
      <c r="F99" s="172"/>
      <c r="G99" s="172"/>
      <c r="H99" s="172"/>
      <c r="I99" s="172"/>
      <c r="J99" s="172"/>
      <c r="K99" s="172"/>
      <c r="L99" s="172"/>
    </row>
    <row r="100" spans="2:12">
      <c r="B100" s="172"/>
      <c r="C100" s="172"/>
      <c r="D100" s="172"/>
      <c r="E100" s="172"/>
      <c r="F100" s="172"/>
      <c r="G100" s="172"/>
      <c r="H100" s="172"/>
      <c r="I100" s="172"/>
      <c r="J100" s="172"/>
      <c r="K100" s="172"/>
      <c r="L100" s="172"/>
    </row>
    <row r="101" spans="2:12">
      <c r="B101" s="172"/>
      <c r="C101" s="172"/>
      <c r="D101" s="172"/>
      <c r="E101" s="172"/>
      <c r="F101" s="172"/>
      <c r="G101" s="172"/>
      <c r="H101" s="172"/>
      <c r="I101" s="172"/>
      <c r="J101" s="172"/>
      <c r="K101" s="172"/>
      <c r="L101" s="172"/>
    </row>
    <row r="102" spans="2:12">
      <c r="B102" s="172"/>
      <c r="C102" s="172"/>
      <c r="D102" s="172"/>
      <c r="E102" s="172"/>
      <c r="F102" s="172"/>
      <c r="G102" s="172"/>
      <c r="H102" s="172"/>
      <c r="I102" s="172"/>
      <c r="J102" s="172"/>
      <c r="K102" s="172"/>
      <c r="L102" s="172"/>
    </row>
    <row r="103" spans="2:12">
      <c r="B103" s="172"/>
      <c r="C103" s="172"/>
      <c r="D103" s="172"/>
      <c r="E103" s="172"/>
      <c r="F103" s="172"/>
      <c r="G103" s="172"/>
      <c r="H103" s="172"/>
      <c r="I103" s="172"/>
      <c r="J103" s="172"/>
      <c r="K103" s="172"/>
      <c r="L103" s="172"/>
    </row>
    <row r="104" spans="2:12">
      <c r="B104" s="172"/>
      <c r="C104" s="172"/>
      <c r="D104" s="172"/>
      <c r="E104" s="172"/>
      <c r="F104" s="172"/>
      <c r="G104" s="172"/>
      <c r="H104" s="172"/>
      <c r="I104" s="172"/>
      <c r="J104" s="172"/>
      <c r="K104" s="172"/>
      <c r="L104" s="172"/>
    </row>
    <row r="105" spans="2:12">
      <c r="B105" s="172"/>
      <c r="C105" s="172"/>
      <c r="D105" s="172"/>
      <c r="E105" s="172"/>
      <c r="F105" s="172"/>
      <c r="G105" s="172"/>
      <c r="H105" s="172"/>
      <c r="I105" s="172"/>
      <c r="J105" s="172"/>
      <c r="K105" s="172"/>
      <c r="L105" s="172"/>
    </row>
    <row r="106" spans="2:12">
      <c r="B106" s="172"/>
      <c r="C106" s="172"/>
      <c r="D106" s="172"/>
      <c r="E106" s="172"/>
      <c r="F106" s="172"/>
      <c r="G106" s="172"/>
      <c r="H106" s="172"/>
      <c r="I106" s="172"/>
      <c r="J106" s="172"/>
      <c r="K106" s="172"/>
      <c r="L106" s="172"/>
    </row>
    <row r="107" spans="2:12">
      <c r="B107" s="172"/>
      <c r="C107" s="172"/>
      <c r="D107" s="172"/>
      <c r="E107" s="172"/>
      <c r="F107" s="172"/>
      <c r="G107" s="172"/>
      <c r="H107" s="172"/>
      <c r="I107" s="172"/>
      <c r="J107" s="172"/>
      <c r="K107" s="172"/>
      <c r="L107" s="172"/>
    </row>
    <row r="108" spans="2:12">
      <c r="B108" s="172"/>
      <c r="C108" s="172"/>
      <c r="D108" s="172"/>
      <c r="E108" s="172"/>
      <c r="F108" s="172"/>
      <c r="G108" s="172"/>
      <c r="H108" s="172"/>
      <c r="I108" s="172"/>
      <c r="J108" s="172"/>
      <c r="K108" s="172"/>
      <c r="L108" s="172"/>
    </row>
    <row r="109" spans="2:12">
      <c r="B109" s="172"/>
      <c r="C109" s="172"/>
      <c r="D109" s="172"/>
      <c r="E109" s="172"/>
      <c r="F109" s="172"/>
      <c r="G109" s="172"/>
      <c r="H109" s="172"/>
      <c r="I109" s="172"/>
      <c r="J109" s="172"/>
      <c r="K109" s="172"/>
      <c r="L109" s="172"/>
    </row>
    <row r="110" spans="2:12">
      <c r="B110" s="172"/>
      <c r="C110" s="172"/>
      <c r="D110" s="172"/>
      <c r="E110" s="172"/>
      <c r="F110" s="172"/>
      <c r="G110" s="172"/>
      <c r="H110" s="172"/>
      <c r="I110" s="172"/>
      <c r="J110" s="172"/>
      <c r="K110" s="172"/>
      <c r="L110" s="172"/>
    </row>
    <row r="111" spans="2:12">
      <c r="B111" s="172"/>
      <c r="C111" s="172"/>
      <c r="D111" s="172"/>
      <c r="E111" s="172"/>
      <c r="F111" s="172"/>
      <c r="G111" s="172"/>
      <c r="H111" s="172"/>
      <c r="I111" s="172"/>
      <c r="J111" s="172"/>
      <c r="K111" s="172"/>
      <c r="L111" s="172"/>
    </row>
    <row r="112" spans="2:12">
      <c r="B112" s="172"/>
      <c r="C112" s="172"/>
      <c r="D112" s="172"/>
      <c r="E112" s="172"/>
      <c r="F112" s="172"/>
      <c r="G112" s="172"/>
      <c r="H112" s="172"/>
      <c r="I112" s="172"/>
      <c r="J112" s="172"/>
      <c r="K112" s="172"/>
      <c r="L112" s="172"/>
    </row>
    <row r="113" spans="2:12">
      <c r="B113" s="172"/>
      <c r="C113" s="172"/>
      <c r="D113" s="172"/>
      <c r="E113" s="172"/>
      <c r="F113" s="172"/>
      <c r="G113" s="172"/>
      <c r="H113" s="172"/>
      <c r="I113" s="172"/>
      <c r="J113" s="172"/>
      <c r="K113" s="172"/>
      <c r="L113" s="172"/>
    </row>
    <row r="114" spans="2:12">
      <c r="B114" s="172"/>
      <c r="C114" s="172"/>
      <c r="D114" s="172"/>
      <c r="E114" s="172"/>
      <c r="F114" s="172"/>
      <c r="G114" s="172"/>
      <c r="H114" s="172"/>
      <c r="I114" s="172"/>
      <c r="J114" s="172"/>
      <c r="K114" s="172"/>
      <c r="L114" s="172"/>
    </row>
    <row r="115" spans="2:12">
      <c r="B115" s="172"/>
      <c r="C115" s="172"/>
      <c r="D115" s="172"/>
      <c r="E115" s="172"/>
      <c r="F115" s="172"/>
      <c r="G115" s="172"/>
      <c r="H115" s="172"/>
      <c r="I115" s="172"/>
      <c r="J115" s="172"/>
      <c r="K115" s="172"/>
      <c r="L115" s="172"/>
    </row>
    <row r="116" spans="2:12">
      <c r="B116" s="172"/>
      <c r="C116" s="172"/>
      <c r="D116" s="172"/>
      <c r="E116" s="172"/>
      <c r="F116" s="172"/>
      <c r="G116" s="172"/>
      <c r="H116" s="172"/>
      <c r="I116" s="172"/>
      <c r="J116" s="172"/>
      <c r="K116" s="172"/>
      <c r="L116" s="172"/>
    </row>
    <row r="117" spans="2:12">
      <c r="B117" s="172"/>
      <c r="C117" s="172"/>
      <c r="D117" s="172"/>
      <c r="E117" s="172"/>
      <c r="F117" s="172"/>
      <c r="G117" s="172"/>
      <c r="H117" s="172"/>
      <c r="I117" s="172"/>
      <c r="J117" s="172"/>
      <c r="K117" s="172"/>
      <c r="L117" s="172"/>
    </row>
    <row r="118" spans="2:12">
      <c r="B118" s="172"/>
      <c r="C118" s="172"/>
      <c r="D118" s="172"/>
      <c r="E118" s="172"/>
      <c r="F118" s="172"/>
      <c r="G118" s="172"/>
      <c r="H118" s="172"/>
      <c r="I118" s="172"/>
      <c r="J118" s="172"/>
      <c r="K118" s="172"/>
      <c r="L118" s="172"/>
    </row>
    <row r="119" spans="2:12">
      <c r="B119" s="172"/>
      <c r="C119" s="172"/>
      <c r="D119" s="172"/>
      <c r="E119" s="172"/>
      <c r="F119" s="172"/>
      <c r="G119" s="172"/>
      <c r="H119" s="172"/>
      <c r="I119" s="172"/>
      <c r="J119" s="172"/>
      <c r="K119" s="172"/>
      <c r="L119" s="172"/>
    </row>
    <row r="120" spans="2:12">
      <c r="B120" s="172"/>
      <c r="C120" s="172"/>
      <c r="D120" s="172"/>
      <c r="E120" s="172"/>
      <c r="F120" s="172"/>
      <c r="G120" s="172"/>
      <c r="H120" s="172"/>
      <c r="I120" s="172"/>
      <c r="J120" s="172"/>
      <c r="K120" s="172"/>
      <c r="L120" s="172"/>
    </row>
    <row r="121" spans="2:12">
      <c r="B121" s="172"/>
      <c r="C121" s="172"/>
      <c r="D121" s="172"/>
      <c r="E121" s="172"/>
      <c r="F121" s="172"/>
      <c r="G121" s="172"/>
      <c r="H121" s="172"/>
      <c r="I121" s="172"/>
      <c r="J121" s="172"/>
      <c r="K121" s="172"/>
      <c r="L121" s="172"/>
    </row>
    <row r="122" spans="2:12">
      <c r="B122" s="172"/>
      <c r="C122" s="172"/>
      <c r="D122" s="172"/>
      <c r="E122" s="172"/>
      <c r="F122" s="172"/>
      <c r="G122" s="172"/>
      <c r="H122" s="172"/>
      <c r="I122" s="172"/>
      <c r="J122" s="172"/>
      <c r="K122" s="172"/>
      <c r="L122" s="172"/>
    </row>
    <row r="123" spans="2:12">
      <c r="B123" s="172"/>
      <c r="C123" s="172"/>
      <c r="D123" s="172"/>
      <c r="E123" s="172"/>
      <c r="F123" s="172"/>
      <c r="G123" s="172"/>
      <c r="H123" s="172"/>
      <c r="I123" s="172"/>
      <c r="J123" s="172"/>
      <c r="K123" s="172"/>
      <c r="L123" s="172"/>
    </row>
    <row r="124" spans="2:12">
      <c r="B124" s="172"/>
      <c r="C124" s="172"/>
      <c r="D124" s="172"/>
      <c r="E124" s="172"/>
      <c r="F124" s="172"/>
      <c r="G124" s="172"/>
      <c r="H124" s="172"/>
      <c r="I124" s="172"/>
      <c r="J124" s="172"/>
      <c r="K124" s="172"/>
      <c r="L124" s="172"/>
    </row>
    <row r="125" spans="2:12">
      <c r="B125" s="172"/>
      <c r="C125" s="172"/>
      <c r="D125" s="172"/>
      <c r="E125" s="172"/>
      <c r="F125" s="172"/>
      <c r="G125" s="172"/>
      <c r="H125" s="172"/>
      <c r="I125" s="172"/>
      <c r="J125" s="172"/>
      <c r="K125" s="172"/>
      <c r="L125" s="172"/>
    </row>
    <row r="126" spans="2:12">
      <c r="B126" s="172"/>
      <c r="C126" s="172"/>
      <c r="D126" s="172"/>
      <c r="E126" s="172"/>
      <c r="F126" s="172"/>
      <c r="G126" s="172"/>
      <c r="H126" s="172"/>
      <c r="I126" s="172"/>
      <c r="J126" s="172"/>
      <c r="K126" s="172"/>
      <c r="L126" s="172"/>
    </row>
    <row r="127" spans="2:12">
      <c r="B127" s="172"/>
      <c r="C127" s="172"/>
      <c r="D127" s="172"/>
      <c r="E127" s="172"/>
      <c r="F127" s="172"/>
      <c r="G127" s="172"/>
      <c r="H127" s="172"/>
      <c r="I127" s="172"/>
      <c r="J127" s="172"/>
      <c r="K127" s="172"/>
      <c r="L127" s="172"/>
    </row>
    <row r="128" spans="2:12">
      <c r="B128" s="163"/>
      <c r="C128" s="163"/>
      <c r="D128" s="161"/>
      <c r="E128" s="163"/>
      <c r="F128" s="163"/>
      <c r="G128" s="163"/>
      <c r="H128" s="163"/>
      <c r="I128" s="163"/>
      <c r="J128" s="163"/>
      <c r="K128" s="163"/>
      <c r="L128" s="163"/>
    </row>
    <row r="129" spans="4:4">
      <c r="D129" s="161"/>
    </row>
    <row r="130" spans="4:4">
      <c r="D130" s="161"/>
    </row>
    <row r="131" spans="4:4">
      <c r="D131" s="161"/>
    </row>
    <row r="132" spans="4:4">
      <c r="D132" s="161"/>
    </row>
    <row r="133" spans="4:4">
      <c r="D133" s="161"/>
    </row>
    <row r="134" spans="4:4">
      <c r="D134" s="161"/>
    </row>
    <row r="135" spans="4:4">
      <c r="D135" s="161"/>
    </row>
    <row r="136" spans="4:4">
      <c r="D136" s="161"/>
    </row>
    <row r="137" spans="4:4">
      <c r="D137" s="161"/>
    </row>
    <row r="138" spans="4:4">
      <c r="D138" s="161"/>
    </row>
    <row r="139" spans="4:4">
      <c r="D139" s="161"/>
    </row>
    <row r="140" spans="4:4">
      <c r="D140" s="161"/>
    </row>
    <row r="141" spans="4:4">
      <c r="D141" s="161"/>
    </row>
    <row r="142" spans="4:4">
      <c r="D142" s="161"/>
    </row>
    <row r="143" spans="4:4">
      <c r="D143" s="161"/>
    </row>
    <row r="144" spans="4:4">
      <c r="D144" s="161"/>
    </row>
    <row r="145" spans="4:4">
      <c r="D145" s="161"/>
    </row>
    <row r="146" spans="4:4">
      <c r="D146" s="161"/>
    </row>
    <row r="147" spans="4:4">
      <c r="D147" s="161"/>
    </row>
    <row r="148" spans="4:4">
      <c r="D148" s="161"/>
    </row>
    <row r="149" spans="4:4">
      <c r="D149" s="161"/>
    </row>
    <row r="150" spans="4:4">
      <c r="D150" s="161"/>
    </row>
    <row r="151" spans="4:4">
      <c r="D151" s="161"/>
    </row>
    <row r="152" spans="4:4">
      <c r="D152" s="161"/>
    </row>
    <row r="153" spans="4:4">
      <c r="D153" s="161"/>
    </row>
    <row r="154" spans="4:4">
      <c r="D154" s="161"/>
    </row>
    <row r="155" spans="4:4">
      <c r="D155" s="161"/>
    </row>
    <row r="156" spans="4:4">
      <c r="D156" s="161"/>
    </row>
    <row r="157" spans="4:4">
      <c r="D157" s="161"/>
    </row>
    <row r="158" spans="4:4">
      <c r="D158" s="161"/>
    </row>
    <row r="159" spans="4:4">
      <c r="D159" s="161"/>
    </row>
    <row r="160" spans="4:4">
      <c r="D160" s="161"/>
    </row>
    <row r="161" spans="4:4">
      <c r="D161" s="161"/>
    </row>
    <row r="162" spans="4:4">
      <c r="D162" s="161"/>
    </row>
    <row r="163" spans="4:4">
      <c r="D163" s="161"/>
    </row>
    <row r="164" spans="4:4">
      <c r="D164" s="161"/>
    </row>
    <row r="165" spans="4:4">
      <c r="D165" s="161"/>
    </row>
    <row r="166" spans="4:4">
      <c r="D166" s="161"/>
    </row>
    <row r="167" spans="4:4">
      <c r="D167" s="161"/>
    </row>
    <row r="168" spans="4:4">
      <c r="D168" s="161"/>
    </row>
    <row r="169" spans="4:4">
      <c r="D169" s="161"/>
    </row>
    <row r="170" spans="4:4">
      <c r="D170" s="161"/>
    </row>
    <row r="171" spans="4:4">
      <c r="D171" s="161"/>
    </row>
    <row r="172" spans="4:4">
      <c r="D172" s="161"/>
    </row>
    <row r="173" spans="4:4">
      <c r="D173" s="161"/>
    </row>
    <row r="174" spans="4:4">
      <c r="D174" s="161"/>
    </row>
    <row r="175" spans="4:4">
      <c r="D175" s="161"/>
    </row>
    <row r="176" spans="4:4">
      <c r="D176" s="161"/>
    </row>
    <row r="177" spans="4:4">
      <c r="D177" s="161"/>
    </row>
    <row r="178" spans="4:4">
      <c r="D178" s="161"/>
    </row>
    <row r="179" spans="4:4">
      <c r="D179" s="161"/>
    </row>
    <row r="180" spans="4:4">
      <c r="D180" s="161"/>
    </row>
    <row r="181" spans="4:4">
      <c r="D181" s="161"/>
    </row>
    <row r="182" spans="4:4">
      <c r="D182" s="161"/>
    </row>
    <row r="183" spans="4:4">
      <c r="D183" s="161"/>
    </row>
    <row r="184" spans="4:4">
      <c r="D184" s="161"/>
    </row>
    <row r="185" spans="4:4">
      <c r="D185" s="161"/>
    </row>
    <row r="186" spans="4:4">
      <c r="D186" s="161"/>
    </row>
    <row r="187" spans="4:4">
      <c r="D187" s="161"/>
    </row>
    <row r="188" spans="4:4">
      <c r="D188" s="161"/>
    </row>
    <row r="189" spans="4:4">
      <c r="D189" s="161"/>
    </row>
    <row r="190" spans="4:4">
      <c r="D190" s="161"/>
    </row>
    <row r="191" spans="4:4">
      <c r="D191" s="161"/>
    </row>
    <row r="192" spans="4:4">
      <c r="D192" s="161"/>
    </row>
    <row r="193" spans="4:4">
      <c r="D193" s="161"/>
    </row>
    <row r="194" spans="4:4">
      <c r="D194" s="161"/>
    </row>
    <row r="195" spans="4:4">
      <c r="D195" s="161"/>
    </row>
    <row r="196" spans="4:4">
      <c r="D196" s="161"/>
    </row>
    <row r="197" spans="4:4">
      <c r="D197" s="161"/>
    </row>
    <row r="198" spans="4:4">
      <c r="D198" s="161"/>
    </row>
    <row r="199" spans="4:4">
      <c r="D199" s="161"/>
    </row>
    <row r="200" spans="4:4">
      <c r="D200" s="161"/>
    </row>
    <row r="201" spans="4:4">
      <c r="D201" s="161"/>
    </row>
    <row r="202" spans="4:4">
      <c r="D202" s="161"/>
    </row>
    <row r="203" spans="4:4">
      <c r="D203" s="161"/>
    </row>
    <row r="204" spans="4:4">
      <c r="D204" s="161"/>
    </row>
    <row r="205" spans="4:4">
      <c r="D205" s="161"/>
    </row>
    <row r="206" spans="4:4">
      <c r="D206" s="161"/>
    </row>
    <row r="207" spans="4:4">
      <c r="D207" s="161"/>
    </row>
    <row r="208" spans="4:4">
      <c r="D208" s="161"/>
    </row>
    <row r="209" spans="4:4">
      <c r="D209" s="161"/>
    </row>
    <row r="210" spans="4:4">
      <c r="D210" s="161"/>
    </row>
    <row r="211" spans="4:4">
      <c r="D211" s="161"/>
    </row>
    <row r="212" spans="4:4">
      <c r="D212" s="161"/>
    </row>
    <row r="213" spans="4:4">
      <c r="D213" s="161"/>
    </row>
    <row r="214" spans="4:4">
      <c r="D214" s="161"/>
    </row>
    <row r="215" spans="4:4">
      <c r="D215" s="161"/>
    </row>
    <row r="216" spans="4:4">
      <c r="D216" s="161"/>
    </row>
    <row r="217" spans="4:4">
      <c r="D217" s="161"/>
    </row>
    <row r="218" spans="4:4">
      <c r="D218" s="161"/>
    </row>
    <row r="219" spans="4:4">
      <c r="D219" s="161"/>
    </row>
    <row r="220" spans="4:4">
      <c r="D220" s="161"/>
    </row>
    <row r="221" spans="4:4">
      <c r="D221" s="161"/>
    </row>
    <row r="222" spans="4:4">
      <c r="D222" s="161"/>
    </row>
    <row r="223" spans="4:4">
      <c r="D223" s="161"/>
    </row>
    <row r="224" spans="4:4">
      <c r="D224" s="161"/>
    </row>
    <row r="225" spans="4:4">
      <c r="D225" s="161"/>
    </row>
    <row r="226" spans="4:4">
      <c r="D226" s="161"/>
    </row>
    <row r="227" spans="4:4">
      <c r="D227" s="161"/>
    </row>
    <row r="228" spans="4:4">
      <c r="D228" s="161"/>
    </row>
    <row r="229" spans="4:4">
      <c r="D229" s="161"/>
    </row>
    <row r="230" spans="4:4">
      <c r="D230" s="161"/>
    </row>
    <row r="231" spans="4:4">
      <c r="D231" s="161"/>
    </row>
    <row r="232" spans="4:4">
      <c r="D232" s="161"/>
    </row>
    <row r="233" spans="4:4">
      <c r="D233" s="161"/>
    </row>
    <row r="234" spans="4:4">
      <c r="D234" s="161"/>
    </row>
    <row r="235" spans="4:4">
      <c r="D235" s="161"/>
    </row>
    <row r="236" spans="4:4">
      <c r="D236" s="161"/>
    </row>
    <row r="237" spans="4:4">
      <c r="D237" s="161"/>
    </row>
    <row r="238" spans="4:4">
      <c r="D238" s="161"/>
    </row>
    <row r="239" spans="4:4">
      <c r="D239" s="161"/>
    </row>
    <row r="240" spans="4:4">
      <c r="D240" s="161"/>
    </row>
    <row r="241" spans="4:4">
      <c r="D241" s="161"/>
    </row>
    <row r="242" spans="4:4">
      <c r="D242" s="161"/>
    </row>
    <row r="243" spans="4:4">
      <c r="D243" s="161"/>
    </row>
    <row r="244" spans="4:4">
      <c r="D244" s="161"/>
    </row>
    <row r="245" spans="4:4">
      <c r="D245" s="161"/>
    </row>
    <row r="246" spans="4:4">
      <c r="D246" s="161"/>
    </row>
    <row r="247" spans="4:4">
      <c r="D247" s="161"/>
    </row>
    <row r="248" spans="4:4">
      <c r="D248" s="161"/>
    </row>
    <row r="249" spans="4:4">
      <c r="D249" s="161"/>
    </row>
    <row r="250" spans="4:4">
      <c r="D250" s="161"/>
    </row>
    <row r="251" spans="4:4">
      <c r="D251" s="161"/>
    </row>
    <row r="252" spans="4:4">
      <c r="D252" s="161"/>
    </row>
    <row r="253" spans="4:4">
      <c r="D253" s="161"/>
    </row>
    <row r="254" spans="4:4">
      <c r="D254" s="161"/>
    </row>
    <row r="255" spans="4:4">
      <c r="D255" s="161"/>
    </row>
    <row r="256" spans="4:4">
      <c r="D256" s="161"/>
    </row>
    <row r="257" spans="4:4">
      <c r="D257" s="161"/>
    </row>
    <row r="258" spans="4:4">
      <c r="D258" s="161"/>
    </row>
    <row r="259" spans="4:4">
      <c r="D259" s="161"/>
    </row>
    <row r="260" spans="4:4">
      <c r="D260" s="161"/>
    </row>
    <row r="261" spans="4:4">
      <c r="D261" s="161"/>
    </row>
    <row r="262" spans="4:4">
      <c r="D262" s="161"/>
    </row>
    <row r="263" spans="4:4">
      <c r="D263" s="161"/>
    </row>
    <row r="264" spans="4:4">
      <c r="D264" s="161"/>
    </row>
    <row r="265" spans="4:4">
      <c r="D265" s="161"/>
    </row>
    <row r="266" spans="4:4">
      <c r="D266" s="161"/>
    </row>
    <row r="267" spans="4:4">
      <c r="D267" s="161"/>
    </row>
    <row r="268" spans="4:4">
      <c r="D268" s="161"/>
    </row>
    <row r="269" spans="4:4">
      <c r="D269" s="161"/>
    </row>
    <row r="270" spans="4:4">
      <c r="D270" s="161"/>
    </row>
    <row r="271" spans="4:4">
      <c r="D271" s="161"/>
    </row>
    <row r="272" spans="4:4">
      <c r="D272" s="161"/>
    </row>
    <row r="273" spans="4:4">
      <c r="D273" s="161"/>
    </row>
    <row r="274" spans="4:4">
      <c r="D274" s="161"/>
    </row>
    <row r="275" spans="4:4">
      <c r="D275" s="161"/>
    </row>
    <row r="276" spans="4:4">
      <c r="D276" s="161"/>
    </row>
    <row r="277" spans="4:4">
      <c r="D277" s="161"/>
    </row>
    <row r="278" spans="4:4">
      <c r="D278" s="161"/>
    </row>
    <row r="279" spans="4:4">
      <c r="D279" s="161"/>
    </row>
    <row r="280" spans="4:4">
      <c r="D280" s="161"/>
    </row>
    <row r="281" spans="4:4">
      <c r="D281" s="161"/>
    </row>
    <row r="282" spans="4:4">
      <c r="D282" s="161"/>
    </row>
    <row r="283" spans="4:4">
      <c r="D283" s="161"/>
    </row>
    <row r="284" spans="4:4">
      <c r="D284" s="161"/>
    </row>
    <row r="285" spans="4:4">
      <c r="D285" s="161"/>
    </row>
    <row r="286" spans="4:4">
      <c r="D286" s="161"/>
    </row>
    <row r="287" spans="4:4">
      <c r="D287" s="161"/>
    </row>
    <row r="288" spans="4:4">
      <c r="D288" s="161"/>
    </row>
    <row r="289" spans="4:4">
      <c r="D289" s="161"/>
    </row>
    <row r="290" spans="4:4">
      <c r="D290" s="161"/>
    </row>
    <row r="291" spans="4:4">
      <c r="D291" s="161"/>
    </row>
    <row r="292" spans="4:4">
      <c r="D292" s="161"/>
    </row>
    <row r="293" spans="4:4">
      <c r="D293" s="161"/>
    </row>
    <row r="294" spans="4:4">
      <c r="D294" s="161"/>
    </row>
    <row r="295" spans="4:4">
      <c r="D295" s="161"/>
    </row>
    <row r="296" spans="4:4">
      <c r="D296" s="161"/>
    </row>
    <row r="297" spans="4:4">
      <c r="D297" s="161"/>
    </row>
    <row r="298" spans="4:4">
      <c r="D298" s="161"/>
    </row>
    <row r="299" spans="4:4">
      <c r="D299" s="161"/>
    </row>
    <row r="300" spans="4:4">
      <c r="D300" s="161"/>
    </row>
    <row r="301" spans="4:4">
      <c r="D301" s="161"/>
    </row>
    <row r="302" spans="4:4">
      <c r="D302" s="161"/>
    </row>
    <row r="303" spans="4:4">
      <c r="D303" s="161"/>
    </row>
    <row r="304" spans="4:4">
      <c r="D304" s="161"/>
    </row>
    <row r="305" spans="4:4">
      <c r="D305" s="161"/>
    </row>
    <row r="306" spans="4:4">
      <c r="D306" s="161"/>
    </row>
    <row r="307" spans="4:4">
      <c r="D307" s="161"/>
    </row>
    <row r="308" spans="4:4">
      <c r="D308" s="161"/>
    </row>
    <row r="309" spans="4:4">
      <c r="D309" s="161"/>
    </row>
    <row r="310" spans="4:4">
      <c r="D310" s="161"/>
    </row>
    <row r="311" spans="4:4">
      <c r="D311" s="161"/>
    </row>
    <row r="312" spans="4:4">
      <c r="D312" s="161"/>
    </row>
    <row r="313" spans="4:4">
      <c r="D313" s="161"/>
    </row>
    <row r="314" spans="4:4">
      <c r="D314" s="161"/>
    </row>
    <row r="315" spans="4:4">
      <c r="D315" s="161"/>
    </row>
    <row r="316" spans="4:4">
      <c r="D316" s="161"/>
    </row>
    <row r="317" spans="4:4">
      <c r="D317" s="161"/>
    </row>
    <row r="318" spans="4:4">
      <c r="D318" s="161"/>
    </row>
    <row r="319" spans="4:4">
      <c r="D319" s="161"/>
    </row>
    <row r="320" spans="4:4">
      <c r="D320" s="161"/>
    </row>
    <row r="321" spans="4:4">
      <c r="D321" s="161"/>
    </row>
    <row r="322" spans="4:4">
      <c r="D322" s="161"/>
    </row>
    <row r="323" spans="4:4">
      <c r="D323" s="161"/>
    </row>
    <row r="324" spans="4:4">
      <c r="D324" s="161"/>
    </row>
    <row r="325" spans="4:4">
      <c r="D325" s="161"/>
    </row>
    <row r="326" spans="4:4">
      <c r="D326" s="161"/>
    </row>
    <row r="327" spans="4:4">
      <c r="D327" s="161"/>
    </row>
    <row r="328" spans="4:4">
      <c r="D328" s="161"/>
    </row>
    <row r="329" spans="4:4">
      <c r="D329" s="161"/>
    </row>
    <row r="330" spans="4:4">
      <c r="D330" s="161"/>
    </row>
    <row r="331" spans="4:4">
      <c r="D331" s="161"/>
    </row>
    <row r="332" spans="4:4">
      <c r="D332" s="161"/>
    </row>
    <row r="333" spans="4:4">
      <c r="D333" s="161"/>
    </row>
    <row r="334" spans="4:4">
      <c r="D334" s="161"/>
    </row>
    <row r="335" spans="4:4">
      <c r="D335" s="161"/>
    </row>
    <row r="336" spans="4:4">
      <c r="D336" s="161"/>
    </row>
    <row r="337" spans="4:4">
      <c r="D337" s="161"/>
    </row>
    <row r="338" spans="4:4">
      <c r="D338" s="161"/>
    </row>
    <row r="339" spans="4:4">
      <c r="D339" s="161"/>
    </row>
    <row r="340" spans="4:4">
      <c r="D340" s="161"/>
    </row>
    <row r="341" spans="4:4">
      <c r="D341" s="161"/>
    </row>
    <row r="342" spans="4:4">
      <c r="D342" s="161"/>
    </row>
    <row r="343" spans="4:4">
      <c r="D343" s="161"/>
    </row>
    <row r="344" spans="4:4">
      <c r="D344" s="161"/>
    </row>
    <row r="345" spans="4:4">
      <c r="D345" s="161"/>
    </row>
    <row r="346" spans="4:4">
      <c r="D346" s="161"/>
    </row>
    <row r="347" spans="4:4">
      <c r="D347" s="161"/>
    </row>
    <row r="348" spans="4:4">
      <c r="D348" s="161"/>
    </row>
    <row r="349" spans="4:4">
      <c r="D349" s="161"/>
    </row>
    <row r="350" spans="4:4">
      <c r="D350" s="161"/>
    </row>
    <row r="351" spans="4:4">
      <c r="D351" s="161"/>
    </row>
    <row r="352" spans="4:4">
      <c r="D352" s="161"/>
    </row>
    <row r="353" spans="4:4">
      <c r="D353" s="161"/>
    </row>
    <row r="354" spans="4:4">
      <c r="D354" s="161"/>
    </row>
    <row r="355" spans="4:4">
      <c r="D355" s="161"/>
    </row>
    <row r="356" spans="4:4">
      <c r="D356" s="161"/>
    </row>
    <row r="357" spans="4:4">
      <c r="D357" s="161"/>
    </row>
    <row r="358" spans="4:4">
      <c r="D358" s="161"/>
    </row>
    <row r="359" spans="4:4">
      <c r="D359" s="161"/>
    </row>
    <row r="360" spans="4:4">
      <c r="D360" s="161"/>
    </row>
    <row r="361" spans="4:4">
      <c r="D361" s="161"/>
    </row>
    <row r="362" spans="4:4">
      <c r="D362" s="161"/>
    </row>
    <row r="363" spans="4:4">
      <c r="D363" s="161"/>
    </row>
    <row r="364" spans="4:4">
      <c r="D364" s="161"/>
    </row>
    <row r="365" spans="4:4">
      <c r="D365" s="161"/>
    </row>
    <row r="366" spans="4:4">
      <c r="D366" s="161"/>
    </row>
    <row r="367" spans="4:4">
      <c r="D367" s="161"/>
    </row>
    <row r="368" spans="4:4">
      <c r="D368" s="161"/>
    </row>
    <row r="369" spans="4:4">
      <c r="D369" s="161"/>
    </row>
    <row r="370" spans="4:4">
      <c r="D370" s="161"/>
    </row>
    <row r="371" spans="4:4">
      <c r="D371" s="161"/>
    </row>
    <row r="372" spans="4:4">
      <c r="D372" s="161"/>
    </row>
    <row r="373" spans="4:4">
      <c r="D373" s="161"/>
    </row>
    <row r="374" spans="4:4">
      <c r="D374" s="161"/>
    </row>
    <row r="375" spans="4:4">
      <c r="D375" s="161"/>
    </row>
    <row r="376" spans="4:4">
      <c r="D376" s="161"/>
    </row>
    <row r="377" spans="4:4">
      <c r="D377" s="161"/>
    </row>
    <row r="378" spans="4:4">
      <c r="D378" s="161"/>
    </row>
    <row r="379" spans="4:4">
      <c r="D379" s="161"/>
    </row>
    <row r="380" spans="4:4">
      <c r="D380" s="161"/>
    </row>
    <row r="381" spans="4:4">
      <c r="D381" s="161"/>
    </row>
    <row r="382" spans="4:4">
      <c r="D382" s="161"/>
    </row>
    <row r="383" spans="4:4">
      <c r="D383" s="161"/>
    </row>
    <row r="384" spans="4:4">
      <c r="D384" s="161"/>
    </row>
    <row r="385" spans="4:4">
      <c r="D385" s="161"/>
    </row>
    <row r="386" spans="4:4">
      <c r="D386" s="161"/>
    </row>
    <row r="387" spans="4:4">
      <c r="D387" s="161"/>
    </row>
    <row r="388" spans="4:4">
      <c r="D388" s="161"/>
    </row>
    <row r="389" spans="4:4">
      <c r="D389" s="161"/>
    </row>
    <row r="390" spans="4:4">
      <c r="D390" s="161"/>
    </row>
    <row r="391" spans="4:4">
      <c r="D391" s="161"/>
    </row>
    <row r="392" spans="4:4">
      <c r="D392" s="161"/>
    </row>
    <row r="393" spans="4:4">
      <c r="D393" s="161"/>
    </row>
    <row r="394" spans="4:4">
      <c r="D394" s="161"/>
    </row>
    <row r="395" spans="4:4">
      <c r="D395" s="161"/>
    </row>
    <row r="396" spans="4:4">
      <c r="D396" s="161"/>
    </row>
    <row r="397" spans="4:4">
      <c r="D397" s="161"/>
    </row>
    <row r="398" spans="4:4">
      <c r="D398" s="161"/>
    </row>
    <row r="399" spans="4:4">
      <c r="D399" s="161"/>
    </row>
    <row r="400" spans="4:4">
      <c r="D400" s="161"/>
    </row>
    <row r="401" spans="4:4">
      <c r="D401" s="161"/>
    </row>
    <row r="402" spans="4:4">
      <c r="D402" s="161"/>
    </row>
    <row r="403" spans="4:4">
      <c r="D403" s="161"/>
    </row>
    <row r="404" spans="4:4">
      <c r="D404" s="161"/>
    </row>
    <row r="405" spans="4:4">
      <c r="D405" s="161"/>
    </row>
    <row r="406" spans="4:4">
      <c r="D406" s="161"/>
    </row>
    <row r="407" spans="4:4">
      <c r="D407" s="161"/>
    </row>
    <row r="408" spans="4:4">
      <c r="D408" s="161"/>
    </row>
    <row r="409" spans="4:4">
      <c r="D409" s="161"/>
    </row>
    <row r="410" spans="4:4">
      <c r="D410" s="161"/>
    </row>
    <row r="411" spans="4:4">
      <c r="D411" s="161"/>
    </row>
    <row r="412" spans="4:4">
      <c r="D412" s="161"/>
    </row>
    <row r="413" spans="4:4">
      <c r="D413" s="161"/>
    </row>
    <row r="414" spans="4:4">
      <c r="D414" s="161"/>
    </row>
    <row r="415" spans="4:4">
      <c r="D415" s="161"/>
    </row>
    <row r="416" spans="4:4">
      <c r="D416" s="161"/>
    </row>
    <row r="417" spans="4:4">
      <c r="D417" s="161"/>
    </row>
    <row r="418" spans="4:4">
      <c r="D418" s="161"/>
    </row>
    <row r="419" spans="4:4">
      <c r="D419" s="161"/>
    </row>
    <row r="420" spans="4:4">
      <c r="D420" s="161"/>
    </row>
    <row r="421" spans="4:4">
      <c r="D421" s="161"/>
    </row>
    <row r="422" spans="4:4">
      <c r="D422" s="161"/>
    </row>
    <row r="423" spans="4:4">
      <c r="D423" s="161"/>
    </row>
    <row r="424" spans="4:4">
      <c r="D424" s="161"/>
    </row>
    <row r="425" spans="4:4">
      <c r="D425" s="161"/>
    </row>
    <row r="426" spans="4:4">
      <c r="D426" s="161"/>
    </row>
    <row r="427" spans="4:4">
      <c r="D427" s="161"/>
    </row>
    <row r="428" spans="4:4">
      <c r="D428" s="161"/>
    </row>
    <row r="429" spans="4:4">
      <c r="D429" s="161"/>
    </row>
    <row r="430" spans="4:4">
      <c r="D430" s="161"/>
    </row>
    <row r="431" spans="4:4">
      <c r="D431" s="161"/>
    </row>
    <row r="432" spans="4:4">
      <c r="D432" s="161"/>
    </row>
    <row r="433" spans="4:4">
      <c r="D433" s="161"/>
    </row>
    <row r="434" spans="4:4">
      <c r="D434" s="161"/>
    </row>
    <row r="435" spans="4:4">
      <c r="D435" s="161"/>
    </row>
    <row r="436" spans="4:4">
      <c r="D436" s="161"/>
    </row>
    <row r="437" spans="4:4">
      <c r="D437" s="161"/>
    </row>
    <row r="438" spans="4:4">
      <c r="D438" s="161"/>
    </row>
    <row r="439" spans="4:4">
      <c r="D439" s="161"/>
    </row>
    <row r="440" spans="4:4">
      <c r="D440" s="161"/>
    </row>
    <row r="441" spans="4:4">
      <c r="D441" s="161"/>
    </row>
    <row r="442" spans="4:4">
      <c r="D442" s="161"/>
    </row>
    <row r="443" spans="4:4">
      <c r="D443" s="161"/>
    </row>
    <row r="444" spans="4:4">
      <c r="D444" s="161"/>
    </row>
    <row r="445" spans="4:4">
      <c r="D445" s="161"/>
    </row>
    <row r="446" spans="4:4">
      <c r="D446" s="161"/>
    </row>
    <row r="447" spans="4:4">
      <c r="D447" s="161"/>
    </row>
    <row r="448" spans="4:4">
      <c r="D448" s="161"/>
    </row>
    <row r="449" spans="4:4">
      <c r="D449" s="161"/>
    </row>
    <row r="450" spans="4:4">
      <c r="D450" s="161"/>
    </row>
    <row r="451" spans="4:4">
      <c r="D451" s="161"/>
    </row>
    <row r="452" spans="4:4">
      <c r="D452" s="161"/>
    </row>
    <row r="453" spans="4:4">
      <c r="D453" s="161"/>
    </row>
    <row r="454" spans="4:4">
      <c r="D454" s="161"/>
    </row>
    <row r="455" spans="4:4">
      <c r="D455" s="161"/>
    </row>
    <row r="456" spans="4:4">
      <c r="D456" s="161"/>
    </row>
    <row r="457" spans="4:4">
      <c r="D457" s="161"/>
    </row>
    <row r="458" spans="4:4">
      <c r="D458" s="161"/>
    </row>
    <row r="459" spans="4:4">
      <c r="D459" s="161"/>
    </row>
    <row r="460" spans="4:4">
      <c r="D460" s="161"/>
    </row>
    <row r="461" spans="4:4">
      <c r="D461" s="161"/>
    </row>
    <row r="462" spans="4:4">
      <c r="D462" s="161"/>
    </row>
    <row r="463" spans="4:4">
      <c r="D463" s="161"/>
    </row>
    <row r="464" spans="4:4">
      <c r="D464" s="161"/>
    </row>
    <row r="465" spans="4:4">
      <c r="D465" s="161"/>
    </row>
    <row r="466" spans="4:4">
      <c r="D466" s="161"/>
    </row>
    <row r="467" spans="4:4">
      <c r="D467" s="161"/>
    </row>
    <row r="468" spans="4:4">
      <c r="D468" s="161"/>
    </row>
    <row r="469" spans="4:4">
      <c r="D469" s="161"/>
    </row>
    <row r="470" spans="4:4">
      <c r="D470" s="161"/>
    </row>
    <row r="471" spans="4:4">
      <c r="D471" s="161"/>
    </row>
    <row r="472" spans="4:4">
      <c r="D472" s="161"/>
    </row>
    <row r="473" spans="4:4">
      <c r="D473" s="161"/>
    </row>
    <row r="474" spans="4:4">
      <c r="D474" s="161"/>
    </row>
    <row r="475" spans="4:4">
      <c r="D475" s="161"/>
    </row>
    <row r="476" spans="4:4">
      <c r="D476" s="161"/>
    </row>
    <row r="477" spans="4:4">
      <c r="D477" s="161"/>
    </row>
    <row r="478" spans="4:4">
      <c r="D478" s="161"/>
    </row>
    <row r="479" spans="4:4">
      <c r="D479" s="161"/>
    </row>
    <row r="480" spans="4:4">
      <c r="D480" s="161"/>
    </row>
    <row r="481" spans="4:4">
      <c r="D481" s="161"/>
    </row>
    <row r="482" spans="4:4">
      <c r="D482" s="161"/>
    </row>
    <row r="483" spans="4:4">
      <c r="D483" s="161"/>
    </row>
    <row r="484" spans="4:4">
      <c r="D484" s="161"/>
    </row>
    <row r="485" spans="4:4">
      <c r="D485" s="161"/>
    </row>
    <row r="486" spans="4:4">
      <c r="D486" s="161"/>
    </row>
    <row r="487" spans="4:4">
      <c r="D487" s="161"/>
    </row>
    <row r="488" spans="4:4">
      <c r="D488" s="161"/>
    </row>
    <row r="489" spans="4:4">
      <c r="D489" s="161"/>
    </row>
    <row r="490" spans="4:4">
      <c r="D490" s="161"/>
    </row>
    <row r="491" spans="4:4">
      <c r="D491" s="161"/>
    </row>
    <row r="492" spans="4:4">
      <c r="D492" s="161"/>
    </row>
    <row r="493" spans="4:4">
      <c r="D493" s="161"/>
    </row>
    <row r="494" spans="4:4">
      <c r="D494" s="161"/>
    </row>
    <row r="495" spans="4:4">
      <c r="D495" s="161"/>
    </row>
    <row r="496" spans="4:4">
      <c r="D496" s="161"/>
    </row>
    <row r="497" spans="4:5">
      <c r="D497" s="161"/>
      <c r="E497" s="163"/>
    </row>
    <row r="498" spans="4:5">
      <c r="D498" s="161"/>
      <c r="E498" s="163"/>
    </row>
    <row r="499" spans="4:5">
      <c r="D499" s="161"/>
      <c r="E499" s="163"/>
    </row>
    <row r="500" spans="4:5">
      <c r="D500" s="161"/>
      <c r="E500" s="163"/>
    </row>
    <row r="501" spans="4:5">
      <c r="D501" s="161"/>
      <c r="E501" s="163"/>
    </row>
    <row r="502" spans="4:5">
      <c r="D502" s="161"/>
      <c r="E502" s="163"/>
    </row>
    <row r="503" spans="4:5">
      <c r="D503" s="161"/>
      <c r="E503" s="163"/>
    </row>
    <row r="504" spans="4:5">
      <c r="D504" s="161"/>
      <c r="E504" s="163"/>
    </row>
    <row r="505" spans="4:5">
      <c r="D505" s="161"/>
      <c r="E505" s="163"/>
    </row>
    <row r="506" spans="4:5">
      <c r="D506" s="161"/>
      <c r="E506" s="163"/>
    </row>
    <row r="507" spans="4:5">
      <c r="D507" s="161"/>
      <c r="E507" s="163"/>
    </row>
    <row r="508" spans="4:5">
      <c r="D508" s="161"/>
      <c r="E508" s="163"/>
    </row>
    <row r="509" spans="4:5">
      <c r="D509" s="161"/>
      <c r="E509" s="163"/>
    </row>
    <row r="510" spans="4:5">
      <c r="D510" s="161"/>
      <c r="E510" s="163"/>
    </row>
    <row r="511" spans="4:5">
      <c r="D511" s="161"/>
      <c r="E511" s="163"/>
    </row>
    <row r="512" spans="4:5">
      <c r="D512" s="163"/>
      <c r="E512" s="162"/>
    </row>
  </sheetData>
  <sheetProtection sheet="1" objects="1" scenarios="1"/>
  <mergeCells count="1">
    <mergeCell ref="B6:L6"/>
  </mergeCells>
  <phoneticPr fontId="5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187</v>
      </c>
      <c r="C1" s="79" t="s" vm="1">
        <v>263</v>
      </c>
    </row>
    <row r="2" spans="2:18">
      <c r="B2" s="57" t="s">
        <v>186</v>
      </c>
      <c r="C2" s="79" t="s">
        <v>264</v>
      </c>
    </row>
    <row r="3" spans="2:18">
      <c r="B3" s="57" t="s">
        <v>188</v>
      </c>
      <c r="C3" s="79" t="s">
        <v>265</v>
      </c>
    </row>
    <row r="4" spans="2:18">
      <c r="B4" s="57" t="s">
        <v>189</v>
      </c>
      <c r="C4" s="79">
        <v>8801</v>
      </c>
    </row>
    <row r="6" spans="2:18" ht="26.25" customHeight="1">
      <c r="B6" s="230" t="s">
        <v>228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2"/>
    </row>
    <row r="7" spans="2:18" s="3" customFormat="1" ht="78.75">
      <c r="B7" s="22" t="s">
        <v>124</v>
      </c>
      <c r="C7" s="30" t="s">
        <v>48</v>
      </c>
      <c r="D7" s="30" t="s">
        <v>67</v>
      </c>
      <c r="E7" s="30" t="s">
        <v>15</v>
      </c>
      <c r="F7" s="30" t="s">
        <v>68</v>
      </c>
      <c r="G7" s="30" t="s">
        <v>110</v>
      </c>
      <c r="H7" s="30" t="s">
        <v>18</v>
      </c>
      <c r="I7" s="30" t="s">
        <v>109</v>
      </c>
      <c r="J7" s="30" t="s">
        <v>17</v>
      </c>
      <c r="K7" s="30" t="s">
        <v>225</v>
      </c>
      <c r="L7" s="30" t="s">
        <v>247</v>
      </c>
      <c r="M7" s="30" t="s">
        <v>226</v>
      </c>
      <c r="N7" s="30" t="s">
        <v>61</v>
      </c>
      <c r="O7" s="30" t="s">
        <v>190</v>
      </c>
      <c r="P7" s="31" t="s">
        <v>192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254</v>
      </c>
      <c r="M8" s="32" t="s">
        <v>250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0" t="s">
        <v>262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0" t="s">
        <v>120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0" t="s">
        <v>253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187</v>
      </c>
      <c r="C1" s="79" t="s" vm="1">
        <v>263</v>
      </c>
    </row>
    <row r="2" spans="2:18">
      <c r="B2" s="57" t="s">
        <v>186</v>
      </c>
      <c r="C2" s="79" t="s">
        <v>264</v>
      </c>
    </row>
    <row r="3" spans="2:18">
      <c r="B3" s="57" t="s">
        <v>188</v>
      </c>
      <c r="C3" s="79" t="s">
        <v>265</v>
      </c>
    </row>
    <row r="4" spans="2:18">
      <c r="B4" s="57" t="s">
        <v>189</v>
      </c>
      <c r="C4" s="79">
        <v>8801</v>
      </c>
    </row>
    <row r="6" spans="2:18" ht="26.25" customHeight="1">
      <c r="B6" s="230" t="s">
        <v>230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2"/>
    </row>
    <row r="7" spans="2:18" s="3" customFormat="1" ht="78.75">
      <c r="B7" s="22" t="s">
        <v>124</v>
      </c>
      <c r="C7" s="30" t="s">
        <v>48</v>
      </c>
      <c r="D7" s="30" t="s">
        <v>67</v>
      </c>
      <c r="E7" s="30" t="s">
        <v>15</v>
      </c>
      <c r="F7" s="30" t="s">
        <v>68</v>
      </c>
      <c r="G7" s="30" t="s">
        <v>110</v>
      </c>
      <c r="H7" s="30" t="s">
        <v>18</v>
      </c>
      <c r="I7" s="30" t="s">
        <v>109</v>
      </c>
      <c r="J7" s="30" t="s">
        <v>17</v>
      </c>
      <c r="K7" s="30" t="s">
        <v>225</v>
      </c>
      <c r="L7" s="30" t="s">
        <v>247</v>
      </c>
      <c r="M7" s="30" t="s">
        <v>226</v>
      </c>
      <c r="N7" s="30" t="s">
        <v>61</v>
      </c>
      <c r="O7" s="30" t="s">
        <v>190</v>
      </c>
      <c r="P7" s="31" t="s">
        <v>192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254</v>
      </c>
      <c r="M8" s="32" t="s">
        <v>250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0" t="s">
        <v>262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0" t="s">
        <v>120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0" t="s">
        <v>253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2"/>
      <c r="R36" s="2"/>
      <c r="S36" s="2"/>
      <c r="T36" s="2"/>
      <c r="U36" s="2"/>
      <c r="V36" s="2"/>
      <c r="W36" s="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2"/>
      <c r="R37" s="2"/>
      <c r="S37" s="2"/>
      <c r="T37" s="2"/>
      <c r="U37" s="2"/>
      <c r="V37" s="2"/>
      <c r="W37" s="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2"/>
      <c r="R38" s="2"/>
      <c r="S38" s="2"/>
      <c r="T38" s="2"/>
      <c r="U38" s="2"/>
      <c r="V38" s="2"/>
      <c r="W38" s="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2"/>
      <c r="R39" s="2"/>
      <c r="S39" s="2"/>
      <c r="T39" s="2"/>
      <c r="U39" s="2"/>
      <c r="V39" s="2"/>
      <c r="W39" s="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2"/>
      <c r="R40" s="2"/>
      <c r="S40" s="2"/>
      <c r="T40" s="2"/>
      <c r="U40" s="2"/>
      <c r="V40" s="2"/>
      <c r="W40" s="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2"/>
      <c r="R41" s="2"/>
      <c r="S41" s="2"/>
      <c r="T41" s="2"/>
      <c r="U41" s="2"/>
      <c r="V41" s="2"/>
      <c r="W41" s="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2"/>
      <c r="R42" s="2"/>
      <c r="S42" s="2"/>
      <c r="T42" s="2"/>
      <c r="U42" s="2"/>
      <c r="V42" s="2"/>
      <c r="W42" s="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pane ySplit="10" topLeftCell="A11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8.28515625" style="1" bestFit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187</v>
      </c>
      <c r="C1" s="79" t="s" vm="1">
        <v>263</v>
      </c>
    </row>
    <row r="2" spans="2:53">
      <c r="B2" s="57" t="s">
        <v>186</v>
      </c>
      <c r="C2" s="79" t="s">
        <v>264</v>
      </c>
    </row>
    <row r="3" spans="2:53">
      <c r="B3" s="57" t="s">
        <v>188</v>
      </c>
      <c r="C3" s="79" t="s">
        <v>265</v>
      </c>
    </row>
    <row r="4" spans="2:53">
      <c r="B4" s="57" t="s">
        <v>189</v>
      </c>
      <c r="C4" s="79">
        <v>8801</v>
      </c>
    </row>
    <row r="6" spans="2:53" ht="21.75" customHeight="1">
      <c r="B6" s="221" t="s">
        <v>217</v>
      </c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3"/>
    </row>
    <row r="7" spans="2:53" ht="27.75" customHeight="1">
      <c r="B7" s="224" t="s">
        <v>94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6"/>
      <c r="AU7" s="3"/>
      <c r="AV7" s="3"/>
    </row>
    <row r="8" spans="2:53" s="3" customFormat="1" ht="66" customHeight="1">
      <c r="B8" s="22" t="s">
        <v>123</v>
      </c>
      <c r="C8" s="30" t="s">
        <v>48</v>
      </c>
      <c r="D8" s="30" t="s">
        <v>127</v>
      </c>
      <c r="E8" s="30" t="s">
        <v>15</v>
      </c>
      <c r="F8" s="30" t="s">
        <v>68</v>
      </c>
      <c r="G8" s="30" t="s">
        <v>110</v>
      </c>
      <c r="H8" s="30" t="s">
        <v>18</v>
      </c>
      <c r="I8" s="30" t="s">
        <v>109</v>
      </c>
      <c r="J8" s="30" t="s">
        <v>17</v>
      </c>
      <c r="K8" s="30" t="s">
        <v>19</v>
      </c>
      <c r="L8" s="30" t="s">
        <v>247</v>
      </c>
      <c r="M8" s="30" t="s">
        <v>246</v>
      </c>
      <c r="N8" s="30" t="s">
        <v>261</v>
      </c>
      <c r="O8" s="30" t="s">
        <v>64</v>
      </c>
      <c r="P8" s="30" t="s">
        <v>249</v>
      </c>
      <c r="Q8" s="30" t="s">
        <v>190</v>
      </c>
      <c r="R8" s="73" t="s">
        <v>192</v>
      </c>
      <c r="AM8" s="1"/>
      <c r="AU8" s="1"/>
      <c r="AV8" s="1"/>
      <c r="AW8" s="1"/>
    </row>
    <row r="9" spans="2:53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254</v>
      </c>
      <c r="M9" s="32"/>
      <c r="N9" s="16" t="s">
        <v>250</v>
      </c>
      <c r="O9" s="32" t="s">
        <v>255</v>
      </c>
      <c r="P9" s="32" t="s">
        <v>20</v>
      </c>
      <c r="Q9" s="32" t="s">
        <v>20</v>
      </c>
      <c r="R9" s="33" t="s">
        <v>20</v>
      </c>
      <c r="AU9" s="1"/>
      <c r="AV9" s="1"/>
    </row>
    <row r="10" spans="2:53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121</v>
      </c>
      <c r="R10" s="20" t="s">
        <v>122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80" t="s">
        <v>29</v>
      </c>
      <c r="C11" s="81"/>
      <c r="D11" s="81"/>
      <c r="E11" s="81"/>
      <c r="F11" s="81"/>
      <c r="G11" s="81"/>
      <c r="H11" s="89">
        <v>3.9040441907890631</v>
      </c>
      <c r="I11" s="81"/>
      <c r="J11" s="81"/>
      <c r="K11" s="90">
        <v>2.4821408993910858E-3</v>
      </c>
      <c r="L11" s="89"/>
      <c r="M11" s="91"/>
      <c r="N11" s="81"/>
      <c r="O11" s="89">
        <v>364396.41521999991</v>
      </c>
      <c r="P11" s="81"/>
      <c r="Q11" s="90">
        <v>1</v>
      </c>
      <c r="R11" s="90">
        <f>O11/'סכום נכסי הקרן'!$C$42</f>
        <v>0.11249045078416729</v>
      </c>
      <c r="S11" s="142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2" t="s">
        <v>241</v>
      </c>
      <c r="C12" s="83"/>
      <c r="D12" s="83"/>
      <c r="E12" s="83"/>
      <c r="F12" s="83"/>
      <c r="G12" s="83"/>
      <c r="H12" s="92">
        <v>3.9040441907890631</v>
      </c>
      <c r="I12" s="83"/>
      <c r="J12" s="83"/>
      <c r="K12" s="93">
        <v>2.4821408993910858E-3</v>
      </c>
      <c r="L12" s="92"/>
      <c r="M12" s="94"/>
      <c r="N12" s="83"/>
      <c r="O12" s="92">
        <v>364396.41521999991</v>
      </c>
      <c r="P12" s="83"/>
      <c r="Q12" s="93">
        <v>1</v>
      </c>
      <c r="R12" s="93">
        <f>O12/'סכום נכסי הקרן'!$C$42</f>
        <v>0.11249045078416729</v>
      </c>
      <c r="S12" s="143"/>
      <c r="AW12" s="4"/>
    </row>
    <row r="13" spans="2:53" s="101" customFormat="1">
      <c r="B13" s="129" t="s">
        <v>27</v>
      </c>
      <c r="C13" s="125"/>
      <c r="D13" s="125"/>
      <c r="E13" s="125"/>
      <c r="F13" s="125"/>
      <c r="G13" s="125"/>
      <c r="H13" s="126">
        <v>5.2413834293215524</v>
      </c>
      <c r="I13" s="125"/>
      <c r="J13" s="125"/>
      <c r="K13" s="127">
        <v>-3.7585014454055081E-3</v>
      </c>
      <c r="L13" s="126"/>
      <c r="M13" s="130"/>
      <c r="N13" s="125"/>
      <c r="O13" s="126">
        <v>112279.80243000003</v>
      </c>
      <c r="P13" s="125"/>
      <c r="Q13" s="127">
        <v>0.30812543082294719</v>
      </c>
      <c r="R13" s="127">
        <f>O13/'סכום נכסי הקרן'!$C$42</f>
        <v>3.4661168611339083E-2</v>
      </c>
      <c r="S13" s="144"/>
    </row>
    <row r="14" spans="2:53">
      <c r="B14" s="86" t="s">
        <v>26</v>
      </c>
      <c r="C14" s="83"/>
      <c r="D14" s="83"/>
      <c r="E14" s="83"/>
      <c r="F14" s="83"/>
      <c r="G14" s="83"/>
      <c r="H14" s="92">
        <v>5.2413834293215524</v>
      </c>
      <c r="I14" s="83"/>
      <c r="J14" s="83"/>
      <c r="K14" s="93">
        <v>-3.7585014454055081E-3</v>
      </c>
      <c r="L14" s="92"/>
      <c r="M14" s="94"/>
      <c r="N14" s="83"/>
      <c r="O14" s="92">
        <v>112279.80243000003</v>
      </c>
      <c r="P14" s="83"/>
      <c r="Q14" s="93">
        <v>0.30812543082294719</v>
      </c>
      <c r="R14" s="93">
        <f>O14/'סכום נכסי הקרן'!$C$42</f>
        <v>3.4661168611339083E-2</v>
      </c>
      <c r="S14" s="143"/>
    </row>
    <row r="15" spans="2:53">
      <c r="B15" s="87" t="s">
        <v>266</v>
      </c>
      <c r="C15" s="85" t="s">
        <v>267</v>
      </c>
      <c r="D15" s="98" t="s">
        <v>128</v>
      </c>
      <c r="E15" s="85" t="s">
        <v>268</v>
      </c>
      <c r="F15" s="85"/>
      <c r="G15" s="85"/>
      <c r="H15" s="95">
        <v>3.13</v>
      </c>
      <c r="I15" s="98" t="s">
        <v>172</v>
      </c>
      <c r="J15" s="99">
        <v>0.04</v>
      </c>
      <c r="K15" s="96">
        <v>-6.6999999999999994E-3</v>
      </c>
      <c r="L15" s="95">
        <v>813619</v>
      </c>
      <c r="M15" s="97">
        <v>152.84</v>
      </c>
      <c r="N15" s="85"/>
      <c r="O15" s="95">
        <v>1243.5352700000001</v>
      </c>
      <c r="P15" s="96">
        <v>5.2330145338181779E-5</v>
      </c>
      <c r="Q15" s="96">
        <v>3.4125891969854611E-3</v>
      </c>
      <c r="R15" s="96">
        <f>O15/'סכום נכסי הקרן'!$C$42</f>
        <v>3.83883697110074E-4</v>
      </c>
      <c r="S15" s="143"/>
    </row>
    <row r="16" spans="2:53" ht="20.25">
      <c r="B16" s="87" t="s">
        <v>269</v>
      </c>
      <c r="C16" s="85" t="s">
        <v>270</v>
      </c>
      <c r="D16" s="98" t="s">
        <v>128</v>
      </c>
      <c r="E16" s="85" t="s">
        <v>268</v>
      </c>
      <c r="F16" s="85"/>
      <c r="G16" s="85"/>
      <c r="H16" s="95">
        <v>5.6899999999999995</v>
      </c>
      <c r="I16" s="98" t="s">
        <v>172</v>
      </c>
      <c r="J16" s="99">
        <v>0.04</v>
      </c>
      <c r="K16" s="96">
        <v>-1.3999999999999998E-3</v>
      </c>
      <c r="L16" s="95">
        <v>4540737</v>
      </c>
      <c r="M16" s="97">
        <v>157.58000000000001</v>
      </c>
      <c r="N16" s="85"/>
      <c r="O16" s="95">
        <v>7155.2935700000007</v>
      </c>
      <c r="P16" s="96">
        <v>4.2949401520616054E-4</v>
      </c>
      <c r="Q16" s="96">
        <v>1.9636015260139372E-2</v>
      </c>
      <c r="R16" s="96">
        <f>O16/'סכום נכסי הקרן'!$C$42</f>
        <v>2.2088642082178657E-3</v>
      </c>
      <c r="S16" s="143"/>
      <c r="AU16" s="4"/>
    </row>
    <row r="17" spans="2:48" ht="20.25">
      <c r="B17" s="87" t="s">
        <v>271</v>
      </c>
      <c r="C17" s="85" t="s">
        <v>272</v>
      </c>
      <c r="D17" s="98" t="s">
        <v>128</v>
      </c>
      <c r="E17" s="85" t="s">
        <v>268</v>
      </c>
      <c r="F17" s="85"/>
      <c r="G17" s="85"/>
      <c r="H17" s="95">
        <v>14</v>
      </c>
      <c r="I17" s="98" t="s">
        <v>172</v>
      </c>
      <c r="J17" s="99">
        <v>0.04</v>
      </c>
      <c r="K17" s="96">
        <v>8.6E-3</v>
      </c>
      <c r="L17" s="95">
        <v>9744382</v>
      </c>
      <c r="M17" s="97">
        <v>183.45</v>
      </c>
      <c r="N17" s="85"/>
      <c r="O17" s="95">
        <v>17876.068500000001</v>
      </c>
      <c r="P17" s="96">
        <v>6.0070401180450537E-4</v>
      </c>
      <c r="Q17" s="96">
        <v>4.9056653011274938E-2</v>
      </c>
      <c r="R17" s="96">
        <f>O17/'סכום נכסי הקרן'!$C$42</f>
        <v>5.518405011200796E-3</v>
      </c>
      <c r="S17" s="143"/>
      <c r="AV17" s="4"/>
    </row>
    <row r="18" spans="2:48">
      <c r="B18" s="87" t="s">
        <v>273</v>
      </c>
      <c r="C18" s="85" t="s">
        <v>274</v>
      </c>
      <c r="D18" s="98" t="s">
        <v>128</v>
      </c>
      <c r="E18" s="85" t="s">
        <v>268</v>
      </c>
      <c r="F18" s="85"/>
      <c r="G18" s="85"/>
      <c r="H18" s="95">
        <v>18.28</v>
      </c>
      <c r="I18" s="98" t="s">
        <v>172</v>
      </c>
      <c r="J18" s="99">
        <v>2.75E-2</v>
      </c>
      <c r="K18" s="96">
        <v>1.09E-2</v>
      </c>
      <c r="L18" s="95">
        <v>1563500</v>
      </c>
      <c r="M18" s="97">
        <v>143.71</v>
      </c>
      <c r="N18" s="85"/>
      <c r="O18" s="95">
        <v>2246.9059200000002</v>
      </c>
      <c r="P18" s="96">
        <v>8.8457939084474188E-5</v>
      </c>
      <c r="Q18" s="96">
        <v>6.1661032495159375E-3</v>
      </c>
      <c r="R18" s="96">
        <f>O18/'סכום נכסי הקרן'!$C$42</f>
        <v>6.9362773411976654E-4</v>
      </c>
      <c r="S18" s="143"/>
      <c r="AU18" s="3"/>
    </row>
    <row r="19" spans="2:48">
      <c r="B19" s="87" t="s">
        <v>275</v>
      </c>
      <c r="C19" s="85" t="s">
        <v>276</v>
      </c>
      <c r="D19" s="98" t="s">
        <v>128</v>
      </c>
      <c r="E19" s="85" t="s">
        <v>268</v>
      </c>
      <c r="F19" s="85"/>
      <c r="G19" s="85"/>
      <c r="H19" s="95">
        <v>5.2700000000000005</v>
      </c>
      <c r="I19" s="98" t="s">
        <v>172</v>
      </c>
      <c r="J19" s="99">
        <v>1.7500000000000002E-2</v>
      </c>
      <c r="K19" s="96">
        <v>-2.5999999999999999E-3</v>
      </c>
      <c r="L19" s="95">
        <v>425962</v>
      </c>
      <c r="M19" s="97">
        <v>112.7</v>
      </c>
      <c r="N19" s="85"/>
      <c r="O19" s="95">
        <v>480.05916999999999</v>
      </c>
      <c r="P19" s="96">
        <v>3.0380113372151074E-5</v>
      </c>
      <c r="Q19" s="96">
        <v>1.3174091455048209E-3</v>
      </c>
      <c r="R19" s="96">
        <f>O19/'סכום נכסי הקרן'!$C$42</f>
        <v>1.4819594864502194E-4</v>
      </c>
      <c r="S19" s="143"/>
      <c r="AV19" s="3"/>
    </row>
    <row r="20" spans="2:48">
      <c r="B20" s="87" t="s">
        <v>277</v>
      </c>
      <c r="C20" s="85" t="s">
        <v>278</v>
      </c>
      <c r="D20" s="98" t="s">
        <v>128</v>
      </c>
      <c r="E20" s="85" t="s">
        <v>268</v>
      </c>
      <c r="F20" s="85"/>
      <c r="G20" s="85"/>
      <c r="H20" s="95">
        <v>1.56</v>
      </c>
      <c r="I20" s="98" t="s">
        <v>172</v>
      </c>
      <c r="J20" s="99">
        <v>0.03</v>
      </c>
      <c r="K20" s="96">
        <v>-9.2999999999999992E-3</v>
      </c>
      <c r="L20" s="95">
        <v>27640069</v>
      </c>
      <c r="M20" s="97">
        <v>117.13</v>
      </c>
      <c r="N20" s="85"/>
      <c r="O20" s="95">
        <v>32374.81264</v>
      </c>
      <c r="P20" s="96">
        <v>1.8029746920779355E-3</v>
      </c>
      <c r="Q20" s="96">
        <v>8.8845036031581434E-2</v>
      </c>
      <c r="R20" s="96">
        <f>O20/'סכום נכסי הקרן'!$C$42</f>
        <v>9.9942181531281812E-3</v>
      </c>
      <c r="S20" s="143"/>
    </row>
    <row r="21" spans="2:48">
      <c r="B21" s="87" t="s">
        <v>279</v>
      </c>
      <c r="C21" s="85" t="s">
        <v>280</v>
      </c>
      <c r="D21" s="98" t="s">
        <v>128</v>
      </c>
      <c r="E21" s="85" t="s">
        <v>268</v>
      </c>
      <c r="F21" s="85"/>
      <c r="G21" s="85"/>
      <c r="H21" s="95">
        <v>2.59</v>
      </c>
      <c r="I21" s="98" t="s">
        <v>172</v>
      </c>
      <c r="J21" s="99">
        <v>1E-3</v>
      </c>
      <c r="K21" s="96">
        <v>-7.5999999999999991E-3</v>
      </c>
      <c r="L21" s="95">
        <v>21924512</v>
      </c>
      <c r="M21" s="97">
        <v>102</v>
      </c>
      <c r="N21" s="85"/>
      <c r="O21" s="95">
        <v>22363.002280000001</v>
      </c>
      <c r="P21" s="96">
        <v>1.5438779528335316E-3</v>
      </c>
      <c r="Q21" s="96">
        <v>6.136998429717979E-2</v>
      </c>
      <c r="R21" s="96">
        <f>O21/'סכום נכסי הקרן'!$C$42</f>
        <v>6.9035371982070224E-3</v>
      </c>
      <c r="S21" s="143"/>
    </row>
    <row r="22" spans="2:48">
      <c r="B22" s="87" t="s">
        <v>281</v>
      </c>
      <c r="C22" s="85" t="s">
        <v>282</v>
      </c>
      <c r="D22" s="98" t="s">
        <v>128</v>
      </c>
      <c r="E22" s="85" t="s">
        <v>268</v>
      </c>
      <c r="F22" s="85"/>
      <c r="G22" s="85"/>
      <c r="H22" s="95">
        <v>7.3999999999999995</v>
      </c>
      <c r="I22" s="98" t="s">
        <v>172</v>
      </c>
      <c r="J22" s="99">
        <v>7.4999999999999997E-3</v>
      </c>
      <c r="K22" s="96">
        <v>-1E-4</v>
      </c>
      <c r="L22" s="95">
        <v>5988909</v>
      </c>
      <c r="M22" s="97">
        <v>105.3</v>
      </c>
      <c r="N22" s="85"/>
      <c r="O22" s="95">
        <v>6306.3214000000007</v>
      </c>
      <c r="P22" s="96">
        <v>4.2970564608362806E-4</v>
      </c>
      <c r="Q22" s="96">
        <v>1.7306211413173855E-2</v>
      </c>
      <c r="R22" s="96">
        <f>O22/'סכום נכסי הקרן'!$C$42</f>
        <v>1.9467835232340276E-3</v>
      </c>
      <c r="S22" s="143"/>
    </row>
    <row r="23" spans="2:48">
      <c r="B23" s="87" t="s">
        <v>283</v>
      </c>
      <c r="C23" s="85" t="s">
        <v>284</v>
      </c>
      <c r="D23" s="98" t="s">
        <v>128</v>
      </c>
      <c r="E23" s="85" t="s">
        <v>268</v>
      </c>
      <c r="F23" s="85"/>
      <c r="G23" s="85"/>
      <c r="H23" s="95">
        <v>0.08</v>
      </c>
      <c r="I23" s="98" t="s">
        <v>172</v>
      </c>
      <c r="J23" s="99">
        <v>3.5000000000000003E-2</v>
      </c>
      <c r="K23" s="96">
        <v>-2.2200000000000001E-2</v>
      </c>
      <c r="L23" s="95">
        <v>536</v>
      </c>
      <c r="M23" s="97">
        <v>120.43</v>
      </c>
      <c r="N23" s="85"/>
      <c r="O23" s="95">
        <v>0.64549999999999996</v>
      </c>
      <c r="P23" s="96">
        <v>5.485624623519011E-8</v>
      </c>
      <c r="Q23" s="96">
        <v>1.7714224757405673E-6</v>
      </c>
      <c r="R23" s="96">
        <f>O23/'סכום נכסי הקרן'!$C$42</f>
        <v>1.9926811282526207E-7</v>
      </c>
      <c r="S23" s="143"/>
    </row>
    <row r="24" spans="2:48">
      <c r="B24" s="87" t="s">
        <v>285</v>
      </c>
      <c r="C24" s="85" t="s">
        <v>286</v>
      </c>
      <c r="D24" s="98" t="s">
        <v>128</v>
      </c>
      <c r="E24" s="85" t="s">
        <v>268</v>
      </c>
      <c r="F24" s="85"/>
      <c r="G24" s="85"/>
      <c r="H24" s="95">
        <v>4.2700000000000005</v>
      </c>
      <c r="I24" s="98" t="s">
        <v>172</v>
      </c>
      <c r="J24" s="99">
        <v>2.75E-2</v>
      </c>
      <c r="K24" s="96">
        <v>-4.8999999999999998E-3</v>
      </c>
      <c r="L24" s="95">
        <v>18683326</v>
      </c>
      <c r="M24" s="97">
        <v>119</v>
      </c>
      <c r="N24" s="85"/>
      <c r="O24" s="95">
        <v>22233.158179999999</v>
      </c>
      <c r="P24" s="96">
        <v>1.1389949512733502E-3</v>
      </c>
      <c r="Q24" s="96">
        <v>6.1013657795115792E-2</v>
      </c>
      <c r="R24" s="96">
        <f>O24/'סכום נכסי הקרן'!$C$42</f>
        <v>6.8634538693634981E-3</v>
      </c>
      <c r="S24" s="143"/>
    </row>
    <row r="25" spans="2:48">
      <c r="B25" s="88"/>
      <c r="C25" s="85"/>
      <c r="D25" s="85"/>
      <c r="E25" s="85"/>
      <c r="F25" s="85"/>
      <c r="G25" s="85"/>
      <c r="H25" s="85"/>
      <c r="I25" s="85"/>
      <c r="J25" s="85"/>
      <c r="K25" s="96"/>
      <c r="L25" s="95"/>
      <c r="M25" s="97"/>
      <c r="N25" s="85"/>
      <c r="O25" s="85"/>
      <c r="P25" s="85"/>
      <c r="Q25" s="96"/>
      <c r="R25" s="85"/>
      <c r="S25" s="143"/>
    </row>
    <row r="26" spans="2:48" s="101" customFormat="1">
      <c r="B26" s="129" t="s">
        <v>49</v>
      </c>
      <c r="C26" s="125"/>
      <c r="D26" s="125"/>
      <c r="E26" s="125"/>
      <c r="F26" s="125"/>
      <c r="G26" s="125"/>
      <c r="H26" s="126">
        <v>3.3084619170838887</v>
      </c>
      <c r="I26" s="125"/>
      <c r="J26" s="125"/>
      <c r="K26" s="127">
        <v>5.3930247033325248E-3</v>
      </c>
      <c r="L26" s="126"/>
      <c r="M26" s="130"/>
      <c r="N26" s="125"/>
      <c r="O26" s="126">
        <v>252116.61278999998</v>
      </c>
      <c r="P26" s="125"/>
      <c r="Q26" s="127">
        <v>0.69187456917705303</v>
      </c>
      <c r="R26" s="127">
        <f>O26/'סכום נכסי הקרן'!$C$42</f>
        <v>7.7829282172828237E-2</v>
      </c>
      <c r="S26" s="144"/>
    </row>
    <row r="27" spans="2:48">
      <c r="B27" s="86" t="s">
        <v>23</v>
      </c>
      <c r="C27" s="83"/>
      <c r="D27" s="83"/>
      <c r="E27" s="83"/>
      <c r="F27" s="83"/>
      <c r="G27" s="83"/>
      <c r="H27" s="92">
        <v>0.47233876000807867</v>
      </c>
      <c r="I27" s="83"/>
      <c r="J27" s="83"/>
      <c r="K27" s="93">
        <v>1.2900590032379597E-3</v>
      </c>
      <c r="L27" s="92"/>
      <c r="M27" s="94"/>
      <c r="N27" s="83"/>
      <c r="O27" s="92">
        <v>118382.35755</v>
      </c>
      <c r="P27" s="83"/>
      <c r="Q27" s="93">
        <v>0.32487245374938195</v>
      </c>
      <c r="R27" s="93">
        <f>O27/'סכום נכסי הקרן'!$C$42</f>
        <v>3.6545048769626512E-2</v>
      </c>
      <c r="S27" s="143"/>
    </row>
    <row r="28" spans="2:48">
      <c r="B28" s="87" t="s">
        <v>287</v>
      </c>
      <c r="C28" s="85" t="s">
        <v>288</v>
      </c>
      <c r="D28" s="98" t="s">
        <v>128</v>
      </c>
      <c r="E28" s="85" t="s">
        <v>268</v>
      </c>
      <c r="F28" s="85"/>
      <c r="G28" s="85"/>
      <c r="H28" s="95">
        <v>0.61</v>
      </c>
      <c r="I28" s="98" t="s">
        <v>172</v>
      </c>
      <c r="J28" s="99">
        <v>0</v>
      </c>
      <c r="K28" s="96">
        <v>1.1999999999999999E-3</v>
      </c>
      <c r="L28" s="95">
        <v>7000000</v>
      </c>
      <c r="M28" s="97">
        <v>99.93</v>
      </c>
      <c r="N28" s="85"/>
      <c r="O28" s="95">
        <v>6995.1</v>
      </c>
      <c r="P28" s="96">
        <v>8.7500000000000002E-4</v>
      </c>
      <c r="Q28" s="96">
        <v>1.9196401797138409E-2</v>
      </c>
      <c r="R28" s="96">
        <f>O28/'סכום נכסי הקרן'!$C$42</f>
        <v>2.1594118915940989E-3</v>
      </c>
      <c r="S28" s="143"/>
    </row>
    <row r="29" spans="2:48">
      <c r="B29" s="87" t="s">
        <v>289</v>
      </c>
      <c r="C29" s="85" t="s">
        <v>290</v>
      </c>
      <c r="D29" s="98" t="s">
        <v>128</v>
      </c>
      <c r="E29" s="85" t="s">
        <v>268</v>
      </c>
      <c r="F29" s="85"/>
      <c r="G29" s="85"/>
      <c r="H29" s="95">
        <v>0.76000000000000012</v>
      </c>
      <c r="I29" s="98" t="s">
        <v>172</v>
      </c>
      <c r="J29" s="99">
        <v>0</v>
      </c>
      <c r="K29" s="96">
        <v>1.2000000000000001E-3</v>
      </c>
      <c r="L29" s="95">
        <v>6181000</v>
      </c>
      <c r="M29" s="97">
        <v>99.91</v>
      </c>
      <c r="N29" s="85"/>
      <c r="O29" s="95">
        <v>6175.4370999999992</v>
      </c>
      <c r="P29" s="96">
        <v>7.7262499999999998E-4</v>
      </c>
      <c r="Q29" s="96">
        <v>1.6947030327594342E-2</v>
      </c>
      <c r="R29" s="96">
        <f>O29/'סכום נכסי הקרן'!$C$42</f>
        <v>1.9063790810040419E-3</v>
      </c>
      <c r="S29" s="143"/>
    </row>
    <row r="30" spans="2:48">
      <c r="B30" s="87" t="s">
        <v>291</v>
      </c>
      <c r="C30" s="85" t="s">
        <v>292</v>
      </c>
      <c r="D30" s="98" t="s">
        <v>128</v>
      </c>
      <c r="E30" s="85" t="s">
        <v>268</v>
      </c>
      <c r="F30" s="85"/>
      <c r="G30" s="85"/>
      <c r="H30" s="95">
        <v>0.68</v>
      </c>
      <c r="I30" s="98" t="s">
        <v>172</v>
      </c>
      <c r="J30" s="99">
        <v>0</v>
      </c>
      <c r="K30" s="96">
        <v>1.5E-3</v>
      </c>
      <c r="L30" s="95">
        <v>12021303</v>
      </c>
      <c r="M30" s="97">
        <v>99.9</v>
      </c>
      <c r="N30" s="85"/>
      <c r="O30" s="95">
        <v>12009.2817</v>
      </c>
      <c r="P30" s="96">
        <v>1.5026628750000001E-3</v>
      </c>
      <c r="Q30" s="96">
        <v>3.2956640621037786E-2</v>
      </c>
      <c r="R30" s="96">
        <f>O30/'סכום נכסי הקרן'!$C$42</f>
        <v>3.7073073597923391E-3</v>
      </c>
      <c r="S30" s="143"/>
    </row>
    <row r="31" spans="2:48">
      <c r="B31" s="87" t="s">
        <v>293</v>
      </c>
      <c r="C31" s="85" t="s">
        <v>294</v>
      </c>
      <c r="D31" s="98" t="s">
        <v>128</v>
      </c>
      <c r="E31" s="85" t="s">
        <v>268</v>
      </c>
      <c r="F31" s="85"/>
      <c r="G31" s="85"/>
      <c r="H31" s="95">
        <v>0.86</v>
      </c>
      <c r="I31" s="98" t="s">
        <v>172</v>
      </c>
      <c r="J31" s="99">
        <v>0</v>
      </c>
      <c r="K31" s="96">
        <v>1.2000000000000001E-3</v>
      </c>
      <c r="L31" s="95">
        <v>12111500</v>
      </c>
      <c r="M31" s="97">
        <v>99.9</v>
      </c>
      <c r="N31" s="85"/>
      <c r="O31" s="95">
        <v>12099.388499999999</v>
      </c>
      <c r="P31" s="96">
        <v>1.5139375000000001E-3</v>
      </c>
      <c r="Q31" s="96">
        <v>3.3203917477330674E-2</v>
      </c>
      <c r="R31" s="96">
        <f>O31/'סכום נכסי הקרן'!$C$42</f>
        <v>3.7351236448252179E-3</v>
      </c>
      <c r="S31" s="143"/>
    </row>
    <row r="32" spans="2:48">
      <c r="B32" s="87" t="s">
        <v>295</v>
      </c>
      <c r="C32" s="85" t="s">
        <v>296</v>
      </c>
      <c r="D32" s="98" t="s">
        <v>128</v>
      </c>
      <c r="E32" s="85" t="s">
        <v>268</v>
      </c>
      <c r="F32" s="85"/>
      <c r="G32" s="85"/>
      <c r="H32" s="95">
        <v>0.93</v>
      </c>
      <c r="I32" s="98" t="s">
        <v>172</v>
      </c>
      <c r="J32" s="99">
        <v>0</v>
      </c>
      <c r="K32" s="96">
        <v>1.2999999999999999E-3</v>
      </c>
      <c r="L32" s="95">
        <v>15000000</v>
      </c>
      <c r="M32" s="97">
        <v>99.88</v>
      </c>
      <c r="N32" s="85"/>
      <c r="O32" s="95">
        <v>14982</v>
      </c>
      <c r="P32" s="96">
        <v>1.8749999999999999E-3</v>
      </c>
      <c r="Q32" s="96">
        <v>4.1114564727413136E-2</v>
      </c>
      <c r="R32" s="96">
        <f>O32/'סכום נכסי הקרן'!$C$42</f>
        <v>4.6249959199815283E-3</v>
      </c>
      <c r="S32" s="143"/>
    </row>
    <row r="33" spans="2:19">
      <c r="B33" s="87" t="s">
        <v>297</v>
      </c>
      <c r="C33" s="85" t="s">
        <v>298</v>
      </c>
      <c r="D33" s="98" t="s">
        <v>128</v>
      </c>
      <c r="E33" s="85" t="s">
        <v>268</v>
      </c>
      <c r="F33" s="85"/>
      <c r="G33" s="85"/>
      <c r="H33" s="95">
        <v>0.03</v>
      </c>
      <c r="I33" s="98" t="s">
        <v>172</v>
      </c>
      <c r="J33" s="99">
        <v>0</v>
      </c>
      <c r="K33" s="96">
        <v>0</v>
      </c>
      <c r="L33" s="95">
        <v>11400000</v>
      </c>
      <c r="M33" s="97">
        <v>100</v>
      </c>
      <c r="N33" s="85"/>
      <c r="O33" s="95">
        <v>11400</v>
      </c>
      <c r="P33" s="96">
        <v>1.2666666666666666E-3</v>
      </c>
      <c r="Q33" s="96">
        <v>3.1284610725704827E-2</v>
      </c>
      <c r="R33" s="96">
        <f>O33/'סכום נכסי הקרן'!$C$42</f>
        <v>3.5192199631417314E-3</v>
      </c>
      <c r="S33" s="143"/>
    </row>
    <row r="34" spans="2:19">
      <c r="B34" s="87" t="s">
        <v>299</v>
      </c>
      <c r="C34" s="85" t="s">
        <v>300</v>
      </c>
      <c r="D34" s="98" t="s">
        <v>128</v>
      </c>
      <c r="E34" s="85" t="s">
        <v>268</v>
      </c>
      <c r="F34" s="85"/>
      <c r="G34" s="85"/>
      <c r="H34" s="95">
        <v>0.19</v>
      </c>
      <c r="I34" s="98" t="s">
        <v>172</v>
      </c>
      <c r="J34" s="99">
        <v>0</v>
      </c>
      <c r="K34" s="96">
        <v>1.1000000000000001E-3</v>
      </c>
      <c r="L34" s="95">
        <v>22900000</v>
      </c>
      <c r="M34" s="97">
        <v>99.98</v>
      </c>
      <c r="N34" s="85"/>
      <c r="O34" s="95">
        <v>22895.42</v>
      </c>
      <c r="P34" s="96">
        <v>2.5444444444444447E-3</v>
      </c>
      <c r="Q34" s="96">
        <v>6.2831079131712E-2</v>
      </c>
      <c r="R34" s="96">
        <f>O34/'סכום נכסי הקרן'!$C$42</f>
        <v>7.0678964147819698E-3</v>
      </c>
      <c r="S34" s="143"/>
    </row>
    <row r="35" spans="2:19">
      <c r="B35" s="87" t="s">
        <v>301</v>
      </c>
      <c r="C35" s="85" t="s">
        <v>302</v>
      </c>
      <c r="D35" s="98" t="s">
        <v>128</v>
      </c>
      <c r="E35" s="85" t="s">
        <v>268</v>
      </c>
      <c r="F35" s="85"/>
      <c r="G35" s="85"/>
      <c r="H35" s="95">
        <v>0.26</v>
      </c>
      <c r="I35" s="98" t="s">
        <v>172</v>
      </c>
      <c r="J35" s="99">
        <v>0</v>
      </c>
      <c r="K35" s="96">
        <v>1.5E-3</v>
      </c>
      <c r="L35" s="95">
        <v>21500000</v>
      </c>
      <c r="M35" s="97">
        <v>99.96</v>
      </c>
      <c r="N35" s="85"/>
      <c r="O35" s="95">
        <v>21491.4</v>
      </c>
      <c r="P35" s="96">
        <v>3.0714285714285713E-3</v>
      </c>
      <c r="Q35" s="96">
        <v>5.8978077451790602E-2</v>
      </c>
      <c r="R35" s="96">
        <f>O35/'סכום נכסי הקרן'!$C$42</f>
        <v>6.6344705189354571E-3</v>
      </c>
      <c r="S35" s="143"/>
    </row>
    <row r="36" spans="2:19">
      <c r="B36" s="87" t="s">
        <v>303</v>
      </c>
      <c r="C36" s="85" t="s">
        <v>304</v>
      </c>
      <c r="D36" s="98" t="s">
        <v>128</v>
      </c>
      <c r="E36" s="85" t="s">
        <v>268</v>
      </c>
      <c r="F36" s="85"/>
      <c r="G36" s="85"/>
      <c r="H36" s="95">
        <v>0.36</v>
      </c>
      <c r="I36" s="98" t="s">
        <v>172</v>
      </c>
      <c r="J36" s="99">
        <v>0</v>
      </c>
      <c r="K36" s="96">
        <v>1.4000000000000002E-3</v>
      </c>
      <c r="L36" s="95">
        <v>4700000</v>
      </c>
      <c r="M36" s="97">
        <v>99.95</v>
      </c>
      <c r="N36" s="85"/>
      <c r="O36" s="95">
        <v>4697.6499999999996</v>
      </c>
      <c r="P36" s="96">
        <v>6.7142857142857141E-4</v>
      </c>
      <c r="Q36" s="96">
        <v>1.2891592243474323E-2</v>
      </c>
      <c r="R36" s="96">
        <f>O36/'סכום נכסי הקרן'!$C$42</f>
        <v>1.4501810227941011E-3</v>
      </c>
      <c r="S36" s="143"/>
    </row>
    <row r="37" spans="2:19">
      <c r="B37" s="87" t="s">
        <v>305</v>
      </c>
      <c r="C37" s="85" t="s">
        <v>306</v>
      </c>
      <c r="D37" s="98" t="s">
        <v>128</v>
      </c>
      <c r="E37" s="85" t="s">
        <v>268</v>
      </c>
      <c r="F37" s="85"/>
      <c r="G37" s="85"/>
      <c r="H37" s="95">
        <v>0.44</v>
      </c>
      <c r="I37" s="98" t="s">
        <v>172</v>
      </c>
      <c r="J37" s="99">
        <v>0</v>
      </c>
      <c r="K37" s="96">
        <v>1.1000000000000001E-3</v>
      </c>
      <c r="L37" s="95">
        <v>5639500</v>
      </c>
      <c r="M37" s="97">
        <v>99.95</v>
      </c>
      <c r="N37" s="85"/>
      <c r="O37" s="95">
        <v>5636.6802500000003</v>
      </c>
      <c r="P37" s="96">
        <v>8.0564285714285709E-4</v>
      </c>
      <c r="Q37" s="96">
        <v>1.5468539246185842E-2</v>
      </c>
      <c r="R37" s="96">
        <f>O37/'סכום נכסי הקרן'!$C$42</f>
        <v>1.7400629527760285E-3</v>
      </c>
      <c r="S37" s="143"/>
    </row>
    <row r="38" spans="2:19">
      <c r="B38" s="88"/>
      <c r="C38" s="85"/>
      <c r="D38" s="85"/>
      <c r="E38" s="85"/>
      <c r="F38" s="85"/>
      <c r="G38" s="85"/>
      <c r="H38" s="85"/>
      <c r="I38" s="85"/>
      <c r="J38" s="85"/>
      <c r="K38" s="96"/>
      <c r="L38" s="95"/>
      <c r="M38" s="97"/>
      <c r="N38" s="85"/>
      <c r="O38" s="85"/>
      <c r="P38" s="85"/>
      <c r="Q38" s="96"/>
      <c r="R38" s="85"/>
      <c r="S38" s="143"/>
    </row>
    <row r="39" spans="2:19">
      <c r="B39" s="86" t="s">
        <v>24</v>
      </c>
      <c r="C39" s="83"/>
      <c r="D39" s="83"/>
      <c r="E39" s="83"/>
      <c r="F39" s="83"/>
      <c r="G39" s="83"/>
      <c r="H39" s="92">
        <v>5.7857742330640658</v>
      </c>
      <c r="I39" s="83"/>
      <c r="J39" s="83"/>
      <c r="K39" s="93">
        <v>1.0247616718461319E-2</v>
      </c>
      <c r="L39" s="92"/>
      <c r="M39" s="94"/>
      <c r="N39" s="83"/>
      <c r="O39" s="92">
        <v>108070.43768</v>
      </c>
      <c r="P39" s="83"/>
      <c r="Q39" s="93">
        <v>0.29657382226099505</v>
      </c>
      <c r="R39" s="93">
        <f>O39/'סכום נכסי הקרן'!$C$42</f>
        <v>3.3361722956922843E-2</v>
      </c>
      <c r="S39" s="143"/>
    </row>
    <row r="40" spans="2:19">
      <c r="B40" s="87" t="s">
        <v>307</v>
      </c>
      <c r="C40" s="85" t="s">
        <v>308</v>
      </c>
      <c r="D40" s="98" t="s">
        <v>128</v>
      </c>
      <c r="E40" s="85" t="s">
        <v>268</v>
      </c>
      <c r="F40" s="85"/>
      <c r="G40" s="85"/>
      <c r="H40" s="95">
        <v>0.92</v>
      </c>
      <c r="I40" s="98" t="s">
        <v>172</v>
      </c>
      <c r="J40" s="99">
        <v>0.06</v>
      </c>
      <c r="K40" s="96">
        <v>1.5E-3</v>
      </c>
      <c r="L40" s="95">
        <v>4843854</v>
      </c>
      <c r="M40" s="97">
        <v>105.85</v>
      </c>
      <c r="N40" s="85"/>
      <c r="O40" s="95">
        <v>5127.2194099999997</v>
      </c>
      <c r="P40" s="96">
        <v>2.6428281908920848E-4</v>
      </c>
      <c r="Q40" s="96">
        <v>1.4070444153256841E-2</v>
      </c>
      <c r="R40" s="96">
        <f>O40/'סכום נכסי הקרן'!$C$42</f>
        <v>1.5827906055333131E-3</v>
      </c>
      <c r="S40" s="143"/>
    </row>
    <row r="41" spans="2:19">
      <c r="B41" s="87" t="s">
        <v>309</v>
      </c>
      <c r="C41" s="85" t="s">
        <v>310</v>
      </c>
      <c r="D41" s="98" t="s">
        <v>128</v>
      </c>
      <c r="E41" s="85" t="s">
        <v>268</v>
      </c>
      <c r="F41" s="85"/>
      <c r="G41" s="85"/>
      <c r="H41" s="95">
        <v>7.06</v>
      </c>
      <c r="I41" s="98" t="s">
        <v>172</v>
      </c>
      <c r="J41" s="99">
        <v>6.25E-2</v>
      </c>
      <c r="K41" s="96">
        <v>1.49E-2</v>
      </c>
      <c r="L41" s="95">
        <v>6404275</v>
      </c>
      <c r="M41" s="97">
        <v>140.68</v>
      </c>
      <c r="N41" s="85"/>
      <c r="O41" s="95">
        <v>9009.5340500000002</v>
      </c>
      <c r="P41" s="96">
        <v>3.7321700232318192E-4</v>
      </c>
      <c r="Q41" s="96">
        <v>2.4724540839844988E-2</v>
      </c>
      <c r="R41" s="96">
        <f>O41/'סכום נכסי הקרן'!$C$42</f>
        <v>2.7812747445057173E-3</v>
      </c>
      <c r="S41" s="143"/>
    </row>
    <row r="42" spans="2:19">
      <c r="B42" s="87" t="s">
        <v>311</v>
      </c>
      <c r="C42" s="85" t="s">
        <v>312</v>
      </c>
      <c r="D42" s="98" t="s">
        <v>128</v>
      </c>
      <c r="E42" s="85" t="s">
        <v>268</v>
      </c>
      <c r="F42" s="85"/>
      <c r="G42" s="85"/>
      <c r="H42" s="95">
        <v>5.53</v>
      </c>
      <c r="I42" s="98" t="s">
        <v>172</v>
      </c>
      <c r="J42" s="99">
        <v>3.7499999999999999E-2</v>
      </c>
      <c r="K42" s="96">
        <v>1.0800000000000001E-2</v>
      </c>
      <c r="L42" s="95">
        <v>7450619</v>
      </c>
      <c r="M42" s="97">
        <v>115.48</v>
      </c>
      <c r="N42" s="85"/>
      <c r="O42" s="95">
        <v>8603.9751099999994</v>
      </c>
      <c r="P42" s="96">
        <v>4.840961947222695E-4</v>
      </c>
      <c r="Q42" s="96">
        <v>2.3611580000877489E-2</v>
      </c>
      <c r="R42" s="96">
        <f>O42/'סכום נכסי הקרן'!$C$42</f>
        <v>2.6560772780251378E-3</v>
      </c>
      <c r="S42" s="143"/>
    </row>
    <row r="43" spans="2:19">
      <c r="B43" s="87" t="s">
        <v>313</v>
      </c>
      <c r="C43" s="85" t="s">
        <v>314</v>
      </c>
      <c r="D43" s="98" t="s">
        <v>128</v>
      </c>
      <c r="E43" s="85" t="s">
        <v>268</v>
      </c>
      <c r="F43" s="85"/>
      <c r="G43" s="85"/>
      <c r="H43" s="95">
        <v>19.019999999999996</v>
      </c>
      <c r="I43" s="98" t="s">
        <v>172</v>
      </c>
      <c r="J43" s="99">
        <v>3.7499999999999999E-2</v>
      </c>
      <c r="K43" s="96">
        <v>2.8999999999999998E-2</v>
      </c>
      <c r="L43" s="95">
        <v>2450000</v>
      </c>
      <c r="M43" s="97">
        <v>116.6</v>
      </c>
      <c r="N43" s="85"/>
      <c r="O43" s="95">
        <v>2856.7001</v>
      </c>
      <c r="P43" s="96">
        <v>5.5824309732410162E-4</v>
      </c>
      <c r="Q43" s="96">
        <v>7.8395395253142153E-3</v>
      </c>
      <c r="R43" s="96">
        <f>O43/'סכום נכסי הקרן'!$C$42</f>
        <v>8.8187333514289307E-4</v>
      </c>
      <c r="S43" s="143"/>
    </row>
    <row r="44" spans="2:19">
      <c r="B44" s="87" t="s">
        <v>315</v>
      </c>
      <c r="C44" s="85" t="s">
        <v>316</v>
      </c>
      <c r="D44" s="98" t="s">
        <v>128</v>
      </c>
      <c r="E44" s="85" t="s">
        <v>268</v>
      </c>
      <c r="F44" s="85"/>
      <c r="G44" s="85"/>
      <c r="H44" s="95">
        <v>1.1500000000000001</v>
      </c>
      <c r="I44" s="98" t="s">
        <v>172</v>
      </c>
      <c r="J44" s="99">
        <v>2.2499999999999999E-2</v>
      </c>
      <c r="K44" s="96">
        <v>1.7000000000000001E-3</v>
      </c>
      <c r="L44" s="95">
        <v>3863479</v>
      </c>
      <c r="M44" s="97">
        <v>104.3</v>
      </c>
      <c r="N44" s="85"/>
      <c r="O44" s="95">
        <v>4029.6084799999999</v>
      </c>
      <c r="P44" s="96">
        <v>2.0097468178619006E-4</v>
      </c>
      <c r="Q44" s="96">
        <v>1.105830988366659E-2</v>
      </c>
      <c r="R44" s="96">
        <f>O44/'סכום נכסי הקרן'!$C$42</f>
        <v>1.2439542637246673E-3</v>
      </c>
      <c r="S44" s="143"/>
    </row>
    <row r="45" spans="2:19">
      <c r="B45" s="87" t="s">
        <v>317</v>
      </c>
      <c r="C45" s="85" t="s">
        <v>318</v>
      </c>
      <c r="D45" s="98" t="s">
        <v>128</v>
      </c>
      <c r="E45" s="85" t="s">
        <v>268</v>
      </c>
      <c r="F45" s="85"/>
      <c r="G45" s="85"/>
      <c r="H45" s="95">
        <v>0.59000000000000008</v>
      </c>
      <c r="I45" s="98" t="s">
        <v>172</v>
      </c>
      <c r="J45" s="99">
        <v>5.0000000000000001E-3</v>
      </c>
      <c r="K45" s="96">
        <v>8.0000000000000004E-4</v>
      </c>
      <c r="L45" s="95">
        <v>13744549</v>
      </c>
      <c r="M45" s="97">
        <v>100.45</v>
      </c>
      <c r="N45" s="85"/>
      <c r="O45" s="95">
        <v>13806.399369999999</v>
      </c>
      <c r="P45" s="96">
        <v>9.0038446925032095E-4</v>
      </c>
      <c r="Q45" s="96">
        <v>3.7888406124040909E-2</v>
      </c>
      <c r="R45" s="96">
        <f>O45/'סכום נכסי הקרן'!$C$42</f>
        <v>4.2620838843869671E-3</v>
      </c>
      <c r="S45" s="143"/>
    </row>
    <row r="46" spans="2:19">
      <c r="B46" s="87" t="s">
        <v>319</v>
      </c>
      <c r="C46" s="85" t="s">
        <v>320</v>
      </c>
      <c r="D46" s="98" t="s">
        <v>128</v>
      </c>
      <c r="E46" s="85" t="s">
        <v>268</v>
      </c>
      <c r="F46" s="85"/>
      <c r="G46" s="85"/>
      <c r="H46" s="95">
        <v>4.55</v>
      </c>
      <c r="I46" s="98" t="s">
        <v>172</v>
      </c>
      <c r="J46" s="99">
        <v>1.2500000000000001E-2</v>
      </c>
      <c r="K46" s="96">
        <v>8.0000000000000002E-3</v>
      </c>
      <c r="L46" s="95">
        <v>6100020</v>
      </c>
      <c r="M46" s="97">
        <v>102.46</v>
      </c>
      <c r="N46" s="85"/>
      <c r="O46" s="95">
        <v>6250.0807100000002</v>
      </c>
      <c r="P46" s="96">
        <v>8.3271880707005985E-4</v>
      </c>
      <c r="Q46" s="96">
        <v>1.7151872106718147E-2</v>
      </c>
      <c r="R46" s="96">
        <f>O46/'סכום נכסי הקרן'!$C$42</f>
        <v>1.9294218250771095E-3</v>
      </c>
      <c r="S46" s="143"/>
    </row>
    <row r="47" spans="2:19">
      <c r="B47" s="87" t="s">
        <v>321</v>
      </c>
      <c r="C47" s="85" t="s">
        <v>322</v>
      </c>
      <c r="D47" s="98" t="s">
        <v>128</v>
      </c>
      <c r="E47" s="85" t="s">
        <v>268</v>
      </c>
      <c r="F47" s="85"/>
      <c r="G47" s="85"/>
      <c r="H47" s="95">
        <v>2.8299999999999996</v>
      </c>
      <c r="I47" s="98" t="s">
        <v>172</v>
      </c>
      <c r="J47" s="99">
        <v>5.0000000000000001E-3</v>
      </c>
      <c r="K47" s="96">
        <v>4.5000000000000005E-3</v>
      </c>
      <c r="L47" s="95">
        <v>2771623</v>
      </c>
      <c r="M47" s="97">
        <v>100.21</v>
      </c>
      <c r="N47" s="85"/>
      <c r="O47" s="95">
        <v>2777.44346</v>
      </c>
      <c r="P47" s="96">
        <v>7.2774088690387103E-4</v>
      </c>
      <c r="Q47" s="96">
        <v>7.6220383735749768E-3</v>
      </c>
      <c r="R47" s="96">
        <f>O47/'סכום נכסי הקרן'!$C$42</f>
        <v>8.5740653253767044E-4</v>
      </c>
      <c r="S47" s="143"/>
    </row>
    <row r="48" spans="2:19">
      <c r="B48" s="87" t="s">
        <v>323</v>
      </c>
      <c r="C48" s="85" t="s">
        <v>324</v>
      </c>
      <c r="D48" s="98" t="s">
        <v>128</v>
      </c>
      <c r="E48" s="85" t="s">
        <v>268</v>
      </c>
      <c r="F48" s="85"/>
      <c r="G48" s="85"/>
      <c r="H48" s="95">
        <v>3.5700000000000003</v>
      </c>
      <c r="I48" s="98" t="s">
        <v>172</v>
      </c>
      <c r="J48" s="99">
        <v>5.5E-2</v>
      </c>
      <c r="K48" s="96">
        <v>6.0999999999999995E-3</v>
      </c>
      <c r="L48" s="95">
        <v>3764362</v>
      </c>
      <c r="M48" s="97">
        <v>119.41</v>
      </c>
      <c r="N48" s="85"/>
      <c r="O48" s="95">
        <v>4495.0247099999997</v>
      </c>
      <c r="P48" s="96">
        <v>2.0962846094322557E-4</v>
      </c>
      <c r="Q48" s="96">
        <v>1.2335534934629319E-2</v>
      </c>
      <c r="R48" s="96">
        <f>O48/'סכום נכסי הקרן'!$C$42</f>
        <v>1.3876298854602956E-3</v>
      </c>
      <c r="S48" s="143"/>
    </row>
    <row r="49" spans="2:19">
      <c r="B49" s="87" t="s">
        <v>325</v>
      </c>
      <c r="C49" s="85" t="s">
        <v>326</v>
      </c>
      <c r="D49" s="98" t="s">
        <v>128</v>
      </c>
      <c r="E49" s="85" t="s">
        <v>268</v>
      </c>
      <c r="F49" s="85"/>
      <c r="G49" s="85"/>
      <c r="H49" s="95">
        <v>15.64</v>
      </c>
      <c r="I49" s="98" t="s">
        <v>172</v>
      </c>
      <c r="J49" s="99">
        <v>5.5E-2</v>
      </c>
      <c r="K49" s="96">
        <v>2.64E-2</v>
      </c>
      <c r="L49" s="95">
        <v>8977521</v>
      </c>
      <c r="M49" s="97">
        <v>151</v>
      </c>
      <c r="N49" s="85"/>
      <c r="O49" s="95">
        <v>13556.05667</v>
      </c>
      <c r="P49" s="96">
        <v>4.9101425504984627E-4</v>
      </c>
      <c r="Q49" s="96">
        <v>3.7201399640047761E-2</v>
      </c>
      <c r="R49" s="96">
        <f>O49/'סכום נכסי הקרן'!$C$42</f>
        <v>4.1848022153109319E-3</v>
      </c>
      <c r="S49" s="143"/>
    </row>
    <row r="50" spans="2:19">
      <c r="B50" s="87" t="s">
        <v>327</v>
      </c>
      <c r="C50" s="85" t="s">
        <v>328</v>
      </c>
      <c r="D50" s="98" t="s">
        <v>128</v>
      </c>
      <c r="E50" s="85" t="s">
        <v>268</v>
      </c>
      <c r="F50" s="85"/>
      <c r="G50" s="85"/>
      <c r="H50" s="95">
        <v>4.6499999999999995</v>
      </c>
      <c r="I50" s="98" t="s">
        <v>172</v>
      </c>
      <c r="J50" s="99">
        <v>4.2500000000000003E-2</v>
      </c>
      <c r="K50" s="96">
        <v>8.199999999999999E-3</v>
      </c>
      <c r="L50" s="95">
        <v>10573417</v>
      </c>
      <c r="M50" s="97">
        <v>116.75</v>
      </c>
      <c r="N50" s="85"/>
      <c r="O50" s="95">
        <v>12344.464550000001</v>
      </c>
      <c r="P50" s="96">
        <v>5.7306822167316033E-4</v>
      </c>
      <c r="Q50" s="96">
        <v>3.3876470882808166E-2</v>
      </c>
      <c r="R50" s="96">
        <f>O50/'סכום נכסי הקרן'!$C$42</f>
        <v>3.8107794805838082E-3</v>
      </c>
      <c r="S50" s="143"/>
    </row>
    <row r="51" spans="2:19">
      <c r="B51" s="87" t="s">
        <v>329</v>
      </c>
      <c r="C51" s="85" t="s">
        <v>330</v>
      </c>
      <c r="D51" s="98" t="s">
        <v>128</v>
      </c>
      <c r="E51" s="85" t="s">
        <v>268</v>
      </c>
      <c r="F51" s="85"/>
      <c r="G51" s="85"/>
      <c r="H51" s="95">
        <v>8.34</v>
      </c>
      <c r="I51" s="98" t="s">
        <v>172</v>
      </c>
      <c r="J51" s="99">
        <v>0.02</v>
      </c>
      <c r="K51" s="96">
        <v>1.6399999999999998E-2</v>
      </c>
      <c r="L51" s="95">
        <v>1485407</v>
      </c>
      <c r="M51" s="97">
        <v>102.96</v>
      </c>
      <c r="N51" s="85"/>
      <c r="O51" s="95">
        <v>1529.3750400000001</v>
      </c>
      <c r="P51" s="96">
        <v>1.1189594253695095E-4</v>
      </c>
      <c r="Q51" s="96">
        <v>4.1970090157902856E-3</v>
      </c>
      <c r="R51" s="96">
        <f>O51/'סכום נכסי הקרן'!$C$42</f>
        <v>4.7212343613146354E-4</v>
      </c>
      <c r="S51" s="143"/>
    </row>
    <row r="52" spans="2:19">
      <c r="B52" s="87" t="s">
        <v>331</v>
      </c>
      <c r="C52" s="85" t="s">
        <v>332</v>
      </c>
      <c r="D52" s="98" t="s">
        <v>128</v>
      </c>
      <c r="E52" s="85" t="s">
        <v>268</v>
      </c>
      <c r="F52" s="85"/>
      <c r="G52" s="85"/>
      <c r="H52" s="95">
        <v>3.0300000000000002</v>
      </c>
      <c r="I52" s="98" t="s">
        <v>172</v>
      </c>
      <c r="J52" s="99">
        <v>0.01</v>
      </c>
      <c r="K52" s="96">
        <v>4.8999999999999998E-3</v>
      </c>
      <c r="L52" s="95">
        <v>10916021</v>
      </c>
      <c r="M52" s="97">
        <v>102.46</v>
      </c>
      <c r="N52" s="85"/>
      <c r="O52" s="95">
        <v>11184.5556</v>
      </c>
      <c r="P52" s="96">
        <v>7.4954123646463037E-4</v>
      </c>
      <c r="Q52" s="96">
        <v>3.069337439350895E-2</v>
      </c>
      <c r="R52" s="96">
        <f>O52/'סכום נכסי הקרן'!$C$42</f>
        <v>3.452711521613039E-3</v>
      </c>
      <c r="S52" s="143"/>
    </row>
    <row r="53" spans="2:19">
      <c r="B53" s="87" t="s">
        <v>333</v>
      </c>
      <c r="C53" s="85" t="s">
        <v>334</v>
      </c>
      <c r="D53" s="98" t="s">
        <v>128</v>
      </c>
      <c r="E53" s="85" t="s">
        <v>268</v>
      </c>
      <c r="F53" s="85"/>
      <c r="G53" s="85"/>
      <c r="H53" s="95">
        <v>6.9699999999999989</v>
      </c>
      <c r="I53" s="98" t="s">
        <v>172</v>
      </c>
      <c r="J53" s="99">
        <v>1.7500000000000002E-2</v>
      </c>
      <c r="K53" s="96">
        <v>1.38E-2</v>
      </c>
      <c r="L53" s="95">
        <v>9588008</v>
      </c>
      <c r="M53" s="97">
        <v>103.58</v>
      </c>
      <c r="N53" s="85"/>
      <c r="O53" s="95">
        <v>9931.258960000001</v>
      </c>
      <c r="P53" s="96">
        <v>5.9563329346296111E-4</v>
      </c>
      <c r="Q53" s="96">
        <v>2.7253997419277916E-2</v>
      </c>
      <c r="R53" s="96">
        <f>O53/'סכום נכסי הקרן'!$C$42</f>
        <v>3.0658144553651046E-3</v>
      </c>
      <c r="S53" s="143"/>
    </row>
    <row r="54" spans="2:19">
      <c r="B54" s="87" t="s">
        <v>335</v>
      </c>
      <c r="C54" s="85" t="s">
        <v>336</v>
      </c>
      <c r="D54" s="98" t="s">
        <v>128</v>
      </c>
      <c r="E54" s="85" t="s">
        <v>268</v>
      </c>
      <c r="F54" s="85"/>
      <c r="G54" s="85"/>
      <c r="H54" s="95">
        <v>1.7999999999999998</v>
      </c>
      <c r="I54" s="98" t="s">
        <v>172</v>
      </c>
      <c r="J54" s="99">
        <v>0.05</v>
      </c>
      <c r="K54" s="96">
        <v>2.3E-3</v>
      </c>
      <c r="L54" s="95">
        <v>2345026</v>
      </c>
      <c r="M54" s="97">
        <v>109.54</v>
      </c>
      <c r="N54" s="85"/>
      <c r="O54" s="95">
        <v>2568.7414600000002</v>
      </c>
      <c r="P54" s="96">
        <v>1.2669536235282295E-4</v>
      </c>
      <c r="Q54" s="96">
        <v>7.0493049676384817E-3</v>
      </c>
      <c r="R54" s="96">
        <f>O54/'סכום נכסי הקרן'!$C$42</f>
        <v>7.9297949352472258E-4</v>
      </c>
      <c r="S54" s="143"/>
    </row>
    <row r="55" spans="2:19">
      <c r="B55" s="88"/>
      <c r="C55" s="85"/>
      <c r="D55" s="85"/>
      <c r="E55" s="85"/>
      <c r="F55" s="85"/>
      <c r="G55" s="85"/>
      <c r="H55" s="85"/>
      <c r="I55" s="85"/>
      <c r="J55" s="85"/>
      <c r="K55" s="96"/>
      <c r="L55" s="95"/>
      <c r="M55" s="97"/>
      <c r="N55" s="85"/>
      <c r="O55" s="85"/>
      <c r="P55" s="85"/>
      <c r="Q55" s="96"/>
      <c r="R55" s="85"/>
      <c r="S55" s="143"/>
    </row>
    <row r="56" spans="2:19">
      <c r="B56" s="86" t="s">
        <v>25</v>
      </c>
      <c r="C56" s="83"/>
      <c r="D56" s="83"/>
      <c r="E56" s="83"/>
      <c r="F56" s="83"/>
      <c r="G56" s="83"/>
      <c r="H56" s="92">
        <v>5.9589919568848435</v>
      </c>
      <c r="I56" s="83"/>
      <c r="J56" s="83"/>
      <c r="K56" s="93">
        <v>2.0539680688487563E-3</v>
      </c>
      <c r="L56" s="92"/>
      <c r="M56" s="94"/>
      <c r="N56" s="83"/>
      <c r="O56" s="92">
        <v>25663.81756</v>
      </c>
      <c r="P56" s="83"/>
      <c r="Q56" s="93">
        <v>7.0428293166676134E-2</v>
      </c>
      <c r="R56" s="93">
        <f>O56/'סכום נכסי הקרן'!$C$42</f>
        <v>7.9225104462788878E-3</v>
      </c>
      <c r="S56" s="143"/>
    </row>
    <row r="57" spans="2:19">
      <c r="B57" s="87" t="s">
        <v>337</v>
      </c>
      <c r="C57" s="85" t="s">
        <v>338</v>
      </c>
      <c r="D57" s="98" t="s">
        <v>128</v>
      </c>
      <c r="E57" s="85" t="s">
        <v>268</v>
      </c>
      <c r="F57" s="85"/>
      <c r="G57" s="85"/>
      <c r="H57" s="95">
        <v>3.67</v>
      </c>
      <c r="I57" s="98" t="s">
        <v>172</v>
      </c>
      <c r="J57" s="99">
        <v>1.2999999999999999E-3</v>
      </c>
      <c r="K57" s="96">
        <v>1.9E-3</v>
      </c>
      <c r="L57" s="95">
        <v>12520000</v>
      </c>
      <c r="M57" s="97">
        <v>99.78</v>
      </c>
      <c r="N57" s="85"/>
      <c r="O57" s="95">
        <v>12492.45613</v>
      </c>
      <c r="P57" s="96">
        <v>8.9309343448688188E-4</v>
      </c>
      <c r="Q57" s="96">
        <v>3.4282598862718866E-2</v>
      </c>
      <c r="R57" s="96">
        <f>O57/'סכום נכסי הקרן'!$C$42</f>
        <v>3.8564650001200263E-3</v>
      </c>
      <c r="S57" s="143"/>
    </row>
    <row r="58" spans="2:19">
      <c r="B58" s="87" t="s">
        <v>339</v>
      </c>
      <c r="C58" s="85" t="s">
        <v>340</v>
      </c>
      <c r="D58" s="98" t="s">
        <v>128</v>
      </c>
      <c r="E58" s="85" t="s">
        <v>268</v>
      </c>
      <c r="F58" s="85"/>
      <c r="G58" s="85"/>
      <c r="H58" s="95">
        <v>8.1300000000000008</v>
      </c>
      <c r="I58" s="98" t="s">
        <v>172</v>
      </c>
      <c r="J58" s="99">
        <v>1.2999999999999999E-3</v>
      </c>
      <c r="K58" s="96">
        <v>2.2000000000000001E-3</v>
      </c>
      <c r="L58" s="95">
        <v>13269556</v>
      </c>
      <c r="M58" s="97">
        <v>99.26</v>
      </c>
      <c r="N58" s="85"/>
      <c r="O58" s="95">
        <v>13171.361429999999</v>
      </c>
      <c r="P58" s="96">
        <v>3.9182149350106728E-3</v>
      </c>
      <c r="Q58" s="96">
        <v>3.6145694303957268E-2</v>
      </c>
      <c r="R58" s="96">
        <f>O58/'סכום נכסי הקרן'!$C$42</f>
        <v>4.0660454461588615E-3</v>
      </c>
      <c r="S58" s="143"/>
    </row>
    <row r="59" spans="2:19">
      <c r="C59" s="1"/>
      <c r="D59" s="1"/>
      <c r="L59" s="143"/>
      <c r="M59" s="143"/>
      <c r="N59" s="143"/>
      <c r="O59" s="143"/>
      <c r="P59" s="143"/>
      <c r="Q59" s="143"/>
      <c r="R59" s="143"/>
      <c r="S59" s="143"/>
    </row>
    <row r="60" spans="2:19">
      <c r="C60" s="1"/>
      <c r="D60" s="1"/>
      <c r="L60" s="143"/>
      <c r="M60" s="143"/>
      <c r="N60" s="143"/>
      <c r="O60" s="143"/>
      <c r="P60" s="143"/>
      <c r="Q60" s="143"/>
      <c r="R60" s="143"/>
      <c r="S60" s="143"/>
    </row>
    <row r="61" spans="2:19">
      <c r="C61" s="1"/>
      <c r="D61" s="1"/>
      <c r="L61" s="143"/>
      <c r="M61" s="143"/>
      <c r="N61" s="143"/>
      <c r="O61" s="143"/>
      <c r="P61" s="143"/>
      <c r="Q61" s="143"/>
      <c r="R61" s="143"/>
      <c r="S61" s="143"/>
    </row>
    <row r="62" spans="2:19">
      <c r="B62" s="100" t="s">
        <v>120</v>
      </c>
      <c r="C62" s="101"/>
      <c r="D62" s="101"/>
      <c r="L62" s="143"/>
      <c r="M62" s="143"/>
      <c r="N62" s="143"/>
      <c r="O62" s="143"/>
      <c r="P62" s="143"/>
      <c r="Q62" s="143"/>
      <c r="R62" s="143"/>
      <c r="S62" s="143"/>
    </row>
    <row r="63" spans="2:19">
      <c r="B63" s="100" t="s">
        <v>245</v>
      </c>
      <c r="C63" s="101"/>
      <c r="D63" s="101"/>
      <c r="L63" s="143"/>
      <c r="M63" s="143"/>
      <c r="N63" s="143"/>
      <c r="O63" s="143"/>
      <c r="P63" s="143"/>
      <c r="Q63" s="143"/>
      <c r="R63" s="143"/>
      <c r="S63" s="143"/>
    </row>
    <row r="64" spans="2:19">
      <c r="B64" s="227" t="s">
        <v>253</v>
      </c>
      <c r="C64" s="227"/>
      <c r="D64" s="227"/>
      <c r="L64" s="143"/>
      <c r="M64" s="143"/>
      <c r="N64" s="143"/>
      <c r="O64" s="143"/>
      <c r="P64" s="143"/>
      <c r="Q64" s="143"/>
      <c r="R64" s="143"/>
      <c r="S64" s="143"/>
    </row>
    <row r="65" spans="3:19">
      <c r="C65" s="1"/>
      <c r="D65" s="1"/>
      <c r="L65" s="143"/>
      <c r="M65" s="143"/>
      <c r="N65" s="143"/>
      <c r="O65" s="143"/>
      <c r="P65" s="143"/>
      <c r="Q65" s="143"/>
      <c r="R65" s="143"/>
      <c r="S65" s="143"/>
    </row>
    <row r="66" spans="3:19">
      <c r="C66" s="1"/>
      <c r="D66" s="1"/>
      <c r="L66" s="143"/>
      <c r="M66" s="143"/>
      <c r="N66" s="143"/>
      <c r="O66" s="143"/>
      <c r="P66" s="143"/>
      <c r="Q66" s="143"/>
      <c r="R66" s="143"/>
      <c r="S66" s="143"/>
    </row>
    <row r="67" spans="3:19">
      <c r="C67" s="1"/>
      <c r="D67" s="1"/>
      <c r="L67" s="143"/>
      <c r="M67" s="143"/>
      <c r="N67" s="143"/>
      <c r="O67" s="143"/>
      <c r="P67" s="143"/>
      <c r="Q67" s="143"/>
      <c r="R67" s="143"/>
      <c r="S67" s="143"/>
    </row>
    <row r="68" spans="3:19">
      <c r="C68" s="1"/>
      <c r="D68" s="1"/>
      <c r="L68" s="143"/>
      <c r="M68" s="143"/>
      <c r="N68" s="143"/>
      <c r="O68" s="143"/>
      <c r="P68" s="143"/>
      <c r="Q68" s="143"/>
      <c r="R68" s="143"/>
      <c r="S68" s="143"/>
    </row>
    <row r="69" spans="3:19">
      <c r="C69" s="1"/>
      <c r="D69" s="1"/>
      <c r="L69" s="143"/>
      <c r="M69" s="143"/>
      <c r="N69" s="143"/>
      <c r="O69" s="143"/>
      <c r="P69" s="143"/>
      <c r="Q69" s="143"/>
      <c r="R69" s="143"/>
      <c r="S69" s="143"/>
    </row>
    <row r="70" spans="3:19">
      <c r="C70" s="1"/>
      <c r="D70" s="1"/>
    </row>
    <row r="71" spans="3:19">
      <c r="C71" s="1"/>
      <c r="D71" s="1"/>
    </row>
    <row r="72" spans="3:19">
      <c r="C72" s="1"/>
      <c r="D72" s="1"/>
    </row>
    <row r="73" spans="3:19">
      <c r="C73" s="1"/>
      <c r="D73" s="1"/>
    </row>
    <row r="74" spans="3:19">
      <c r="C74" s="1"/>
      <c r="D74" s="1"/>
    </row>
    <row r="75" spans="3:19">
      <c r="C75" s="1"/>
      <c r="D75" s="1"/>
    </row>
    <row r="76" spans="3:19">
      <c r="C76" s="1"/>
      <c r="D76" s="1"/>
    </row>
    <row r="77" spans="3:19">
      <c r="C77" s="1"/>
      <c r="D77" s="1"/>
    </row>
    <row r="78" spans="3:19">
      <c r="C78" s="1"/>
      <c r="D78" s="1"/>
    </row>
    <row r="79" spans="3:19">
      <c r="C79" s="1"/>
      <c r="D79" s="1"/>
    </row>
    <row r="80" spans="3:19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64:D64"/>
  </mergeCells>
  <phoneticPr fontId="5" type="noConversion"/>
  <dataValidations count="1">
    <dataValidation allowBlank="1" showInputMessage="1" showErrorMessage="1" sqref="N10:Q10 N9 N1:N7 N32:N1048576 C5:C29 O1:Q9 O11:Q1048576 C65:D1048576 E1:I30 D1:D29 R1:AF1048576 AJ1:XFD1048576 AG1:AI27 AG31:AI1048576 A1:B1048576 E32:I1048576 C32:D63 J1:M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topLeftCell="A4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187</v>
      </c>
      <c r="C1" s="79" t="s" vm="1">
        <v>263</v>
      </c>
    </row>
    <row r="2" spans="2:67">
      <c r="B2" s="57" t="s">
        <v>186</v>
      </c>
      <c r="C2" s="79" t="s">
        <v>264</v>
      </c>
    </row>
    <row r="3" spans="2:67">
      <c r="B3" s="57" t="s">
        <v>188</v>
      </c>
      <c r="C3" s="79" t="s">
        <v>265</v>
      </c>
    </row>
    <row r="4" spans="2:67">
      <c r="B4" s="57" t="s">
        <v>189</v>
      </c>
      <c r="C4" s="79">
        <v>8801</v>
      </c>
    </row>
    <row r="6" spans="2:67" ht="26.25" customHeight="1">
      <c r="B6" s="224" t="s">
        <v>217</v>
      </c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9"/>
      <c r="BO6" s="3"/>
    </row>
    <row r="7" spans="2:67" ht="26.25" customHeight="1">
      <c r="B7" s="224" t="s">
        <v>95</v>
      </c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9"/>
      <c r="AZ7" s="44"/>
      <c r="BJ7" s="3"/>
      <c r="BO7" s="3"/>
    </row>
    <row r="8" spans="2:67" s="3" customFormat="1" ht="78.75">
      <c r="B8" s="38" t="s">
        <v>123</v>
      </c>
      <c r="C8" s="13" t="s">
        <v>48</v>
      </c>
      <c r="D8" s="13" t="s">
        <v>127</v>
      </c>
      <c r="E8" s="13" t="s">
        <v>233</v>
      </c>
      <c r="F8" s="13" t="s">
        <v>125</v>
      </c>
      <c r="G8" s="13" t="s">
        <v>67</v>
      </c>
      <c r="H8" s="13" t="s">
        <v>15</v>
      </c>
      <c r="I8" s="13" t="s">
        <v>68</v>
      </c>
      <c r="J8" s="13" t="s">
        <v>110</v>
      </c>
      <c r="K8" s="13" t="s">
        <v>18</v>
      </c>
      <c r="L8" s="13" t="s">
        <v>109</v>
      </c>
      <c r="M8" s="13" t="s">
        <v>17</v>
      </c>
      <c r="N8" s="13" t="s">
        <v>19</v>
      </c>
      <c r="O8" s="13" t="s">
        <v>247</v>
      </c>
      <c r="P8" s="13" t="s">
        <v>246</v>
      </c>
      <c r="Q8" s="13" t="s">
        <v>64</v>
      </c>
      <c r="R8" s="13" t="s">
        <v>61</v>
      </c>
      <c r="S8" s="13" t="s">
        <v>190</v>
      </c>
      <c r="T8" s="39" t="s">
        <v>192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254</v>
      </c>
      <c r="P9" s="16"/>
      <c r="Q9" s="16" t="s">
        <v>250</v>
      </c>
      <c r="R9" s="16" t="s">
        <v>20</v>
      </c>
      <c r="S9" s="16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121</v>
      </c>
      <c r="R10" s="19" t="s">
        <v>122</v>
      </c>
      <c r="S10" s="46" t="s">
        <v>193</v>
      </c>
      <c r="T10" s="74" t="s">
        <v>234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100" t="s">
        <v>262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100" t="s">
        <v>120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100" t="s">
        <v>245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100" t="s">
        <v>253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X830"/>
  <sheetViews>
    <sheetView rightToLeft="1" zoomScale="90" zoomScaleNormal="90" workbookViewId="0">
      <pane ySplit="10" topLeftCell="A11" activePane="bottomLeft" state="frozen"/>
      <selection pane="bottomLeft" activeCell="C19" sqref="C19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27.5703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4.28515625" style="1" bestFit="1" customWidth="1"/>
    <col min="16" max="16" width="7.28515625" style="1" bestFit="1" customWidth="1"/>
    <col min="17" max="17" width="8.28515625" style="1" bestFit="1" customWidth="1"/>
    <col min="18" max="18" width="11.28515625" style="1" bestFit="1" customWidth="1"/>
    <col min="19" max="19" width="11.42578125" style="1" bestFit="1" customWidth="1"/>
    <col min="20" max="20" width="11.85546875" style="1" bestFit="1" customWidth="1"/>
    <col min="21" max="21" width="9" style="1" bestFit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0">
      <c r="B1" s="57" t="s">
        <v>187</v>
      </c>
      <c r="C1" s="79" t="s" vm="1">
        <v>263</v>
      </c>
    </row>
    <row r="2" spans="2:50">
      <c r="B2" s="57" t="s">
        <v>186</v>
      </c>
      <c r="C2" s="79" t="s">
        <v>264</v>
      </c>
    </row>
    <row r="3" spans="2:50">
      <c r="B3" s="57" t="s">
        <v>188</v>
      </c>
      <c r="C3" s="79" t="s">
        <v>265</v>
      </c>
    </row>
    <row r="4" spans="2:50">
      <c r="B4" s="57" t="s">
        <v>189</v>
      </c>
      <c r="C4" s="79">
        <v>8801</v>
      </c>
    </row>
    <row r="6" spans="2:50" ht="26.25" customHeight="1">
      <c r="B6" s="230" t="s">
        <v>217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1"/>
      <c r="R6" s="231"/>
      <c r="S6" s="231"/>
      <c r="T6" s="231"/>
      <c r="U6" s="232"/>
    </row>
    <row r="7" spans="2:50" ht="26.25" customHeight="1">
      <c r="B7" s="230" t="s">
        <v>96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2"/>
      <c r="AX7" s="3"/>
    </row>
    <row r="8" spans="2:50" s="3" customFormat="1" ht="78.75">
      <c r="B8" s="22" t="s">
        <v>123</v>
      </c>
      <c r="C8" s="30" t="s">
        <v>48</v>
      </c>
      <c r="D8" s="30" t="s">
        <v>127</v>
      </c>
      <c r="E8" s="30" t="s">
        <v>233</v>
      </c>
      <c r="F8" s="30" t="s">
        <v>125</v>
      </c>
      <c r="G8" s="30" t="s">
        <v>67</v>
      </c>
      <c r="H8" s="30" t="s">
        <v>15</v>
      </c>
      <c r="I8" s="30" t="s">
        <v>68</v>
      </c>
      <c r="J8" s="30" t="s">
        <v>110</v>
      </c>
      <c r="K8" s="30" t="s">
        <v>18</v>
      </c>
      <c r="L8" s="30" t="s">
        <v>109</v>
      </c>
      <c r="M8" s="30" t="s">
        <v>17</v>
      </c>
      <c r="N8" s="30" t="s">
        <v>19</v>
      </c>
      <c r="O8" s="13" t="s">
        <v>247</v>
      </c>
      <c r="P8" s="30" t="s">
        <v>246</v>
      </c>
      <c r="Q8" s="30" t="s">
        <v>261</v>
      </c>
      <c r="R8" s="30" t="s">
        <v>64</v>
      </c>
      <c r="S8" s="13" t="s">
        <v>61</v>
      </c>
      <c r="T8" s="30" t="s">
        <v>190</v>
      </c>
      <c r="U8" s="14" t="s">
        <v>192</v>
      </c>
      <c r="AT8" s="1"/>
      <c r="AU8" s="1"/>
    </row>
    <row r="9" spans="2:50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254</v>
      </c>
      <c r="P9" s="32"/>
      <c r="Q9" s="16" t="s">
        <v>250</v>
      </c>
      <c r="R9" s="32" t="s">
        <v>250</v>
      </c>
      <c r="S9" s="16" t="s">
        <v>20</v>
      </c>
      <c r="T9" s="32" t="s">
        <v>250</v>
      </c>
      <c r="U9" s="17" t="s">
        <v>20</v>
      </c>
      <c r="AS9" s="1"/>
      <c r="AT9" s="1"/>
      <c r="AU9" s="1"/>
      <c r="AX9" s="4"/>
    </row>
    <row r="10" spans="2:5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3" t="s">
        <v>121</v>
      </c>
      <c r="R10" s="19" t="s">
        <v>122</v>
      </c>
      <c r="S10" s="19" t="s">
        <v>193</v>
      </c>
      <c r="T10" s="20" t="s">
        <v>234</v>
      </c>
      <c r="U10" s="20" t="s">
        <v>256</v>
      </c>
      <c r="AS10" s="1"/>
      <c r="AT10" s="3"/>
      <c r="AU10" s="1"/>
    </row>
    <row r="11" spans="2:50" s="145" customFormat="1" ht="18" customHeight="1">
      <c r="B11" s="80" t="s">
        <v>36</v>
      </c>
      <c r="C11" s="81"/>
      <c r="D11" s="81"/>
      <c r="E11" s="81"/>
      <c r="F11" s="81"/>
      <c r="G11" s="81"/>
      <c r="H11" s="81"/>
      <c r="I11" s="81"/>
      <c r="J11" s="81"/>
      <c r="K11" s="89">
        <v>4.6919260148233857</v>
      </c>
      <c r="L11" s="81"/>
      <c r="M11" s="81"/>
      <c r="N11" s="104">
        <v>1.0512184700628749E-2</v>
      </c>
      <c r="O11" s="89"/>
      <c r="P11" s="91"/>
      <c r="Q11" s="89">
        <v>82.232009999999988</v>
      </c>
      <c r="R11" s="89">
        <v>284469.0901899999</v>
      </c>
      <c r="S11" s="81"/>
      <c r="T11" s="90">
        <v>1</v>
      </c>
      <c r="U11" s="90">
        <f>R11/'סכום נכסי הקרן'!$C$42</f>
        <v>8.7816605359071348E-2</v>
      </c>
      <c r="AS11" s="143"/>
      <c r="AT11" s="146"/>
      <c r="AU11" s="143"/>
      <c r="AX11" s="143"/>
    </row>
    <row r="12" spans="2:50" s="143" customFormat="1">
      <c r="B12" s="82" t="s">
        <v>241</v>
      </c>
      <c r="C12" s="83"/>
      <c r="D12" s="83"/>
      <c r="E12" s="83"/>
      <c r="F12" s="83"/>
      <c r="G12" s="83"/>
      <c r="H12" s="83"/>
      <c r="I12" s="83"/>
      <c r="J12" s="83"/>
      <c r="K12" s="92">
        <v>4.6919260148233857</v>
      </c>
      <c r="L12" s="83"/>
      <c r="M12" s="83"/>
      <c r="N12" s="105">
        <v>1.0512184700628749E-2</v>
      </c>
      <c r="O12" s="92"/>
      <c r="P12" s="94"/>
      <c r="Q12" s="92">
        <v>82.232009999999988</v>
      </c>
      <c r="R12" s="92">
        <v>284469.0901899999</v>
      </c>
      <c r="S12" s="83"/>
      <c r="T12" s="93">
        <v>1</v>
      </c>
      <c r="U12" s="93">
        <f>R12/'סכום נכסי הקרן'!$C$42</f>
        <v>8.7816605359071348E-2</v>
      </c>
      <c r="AT12" s="146"/>
    </row>
    <row r="13" spans="2:50" s="143" customFormat="1" ht="20.25">
      <c r="B13" s="103" t="s">
        <v>35</v>
      </c>
      <c r="C13" s="83"/>
      <c r="D13" s="83"/>
      <c r="E13" s="83"/>
      <c r="F13" s="83"/>
      <c r="G13" s="83"/>
      <c r="H13" s="83"/>
      <c r="I13" s="83"/>
      <c r="J13" s="83"/>
      <c r="K13" s="92">
        <v>4.8227189237365335</v>
      </c>
      <c r="L13" s="83"/>
      <c r="M13" s="83"/>
      <c r="N13" s="105">
        <v>7.0608462861778652E-3</v>
      </c>
      <c r="O13" s="92"/>
      <c r="P13" s="94"/>
      <c r="Q13" s="92">
        <v>82.232009999999988</v>
      </c>
      <c r="R13" s="92">
        <v>222099.36983000004</v>
      </c>
      <c r="S13" s="83"/>
      <c r="T13" s="93">
        <v>0.78075044878041944</v>
      </c>
      <c r="U13" s="93">
        <f>R13/'סכום נכסי הקרן'!$C$42</f>
        <v>6.8562854044467936E-2</v>
      </c>
      <c r="AT13" s="145"/>
    </row>
    <row r="14" spans="2:50" s="143" customFormat="1">
      <c r="B14" s="88" t="s">
        <v>341</v>
      </c>
      <c r="C14" s="85" t="s">
        <v>342</v>
      </c>
      <c r="D14" s="98" t="s">
        <v>128</v>
      </c>
      <c r="E14" s="98" t="s">
        <v>343</v>
      </c>
      <c r="F14" s="85" t="s">
        <v>344</v>
      </c>
      <c r="G14" s="98" t="s">
        <v>345</v>
      </c>
      <c r="H14" s="85" t="s">
        <v>346</v>
      </c>
      <c r="I14" s="85" t="s">
        <v>347</v>
      </c>
      <c r="J14" s="85"/>
      <c r="K14" s="95">
        <v>4.53</v>
      </c>
      <c r="L14" s="98" t="s">
        <v>172</v>
      </c>
      <c r="M14" s="99">
        <v>6.1999999999999998E-3</v>
      </c>
      <c r="N14" s="99">
        <v>3.0000000000000001E-3</v>
      </c>
      <c r="O14" s="95">
        <v>14072207</v>
      </c>
      <c r="P14" s="97">
        <v>101.39</v>
      </c>
      <c r="Q14" s="85"/>
      <c r="R14" s="95">
        <v>14267.810660000001</v>
      </c>
      <c r="S14" s="96">
        <v>4.5027878028465829E-3</v>
      </c>
      <c r="T14" s="96">
        <v>5.0155926081355204E-2</v>
      </c>
      <c r="U14" s="96">
        <f>R14/'סכום נכסי הקרן'!$C$42</f>
        <v>4.4045231671051236E-3</v>
      </c>
    </row>
    <row r="15" spans="2:50" s="143" customFormat="1">
      <c r="B15" s="88" t="s">
        <v>348</v>
      </c>
      <c r="C15" s="85" t="s">
        <v>349</v>
      </c>
      <c r="D15" s="98" t="s">
        <v>128</v>
      </c>
      <c r="E15" s="98" t="s">
        <v>343</v>
      </c>
      <c r="F15" s="85" t="s">
        <v>350</v>
      </c>
      <c r="G15" s="98" t="s">
        <v>351</v>
      </c>
      <c r="H15" s="85" t="s">
        <v>346</v>
      </c>
      <c r="I15" s="85" t="s">
        <v>168</v>
      </c>
      <c r="J15" s="85"/>
      <c r="K15" s="95">
        <v>2.2400000000000002</v>
      </c>
      <c r="L15" s="98" t="s">
        <v>172</v>
      </c>
      <c r="M15" s="99">
        <v>5.8999999999999999E-3</v>
      </c>
      <c r="N15" s="99">
        <v>-1.9E-3</v>
      </c>
      <c r="O15" s="95">
        <v>5836586</v>
      </c>
      <c r="P15" s="97">
        <v>100.89</v>
      </c>
      <c r="Q15" s="85"/>
      <c r="R15" s="95">
        <v>5888.5316199999997</v>
      </c>
      <c r="S15" s="96">
        <v>1.0933722182081399E-3</v>
      </c>
      <c r="T15" s="96">
        <v>2.0700075414404381E-2</v>
      </c>
      <c r="U15" s="96">
        <f>R15/'סכום נכסי הקרן'!$C$42</f>
        <v>1.8178103535697648E-3</v>
      </c>
    </row>
    <row r="16" spans="2:50" s="143" customFormat="1">
      <c r="B16" s="88" t="s">
        <v>352</v>
      </c>
      <c r="C16" s="85" t="s">
        <v>353</v>
      </c>
      <c r="D16" s="98" t="s">
        <v>128</v>
      </c>
      <c r="E16" s="98" t="s">
        <v>343</v>
      </c>
      <c r="F16" s="85" t="s">
        <v>354</v>
      </c>
      <c r="G16" s="98" t="s">
        <v>351</v>
      </c>
      <c r="H16" s="85" t="s">
        <v>346</v>
      </c>
      <c r="I16" s="85" t="s">
        <v>168</v>
      </c>
      <c r="J16" s="85"/>
      <c r="K16" s="95">
        <v>3.14</v>
      </c>
      <c r="L16" s="98" t="s">
        <v>172</v>
      </c>
      <c r="M16" s="99">
        <v>0.04</v>
      </c>
      <c r="N16" s="99">
        <v>5.1E-5</v>
      </c>
      <c r="O16" s="95">
        <v>4270345</v>
      </c>
      <c r="P16" s="97">
        <v>116.35</v>
      </c>
      <c r="Q16" s="85"/>
      <c r="R16" s="95">
        <v>4968.54637</v>
      </c>
      <c r="S16" s="96">
        <v>2.0612797437461867E-3</v>
      </c>
      <c r="T16" s="96">
        <v>1.7466032484167105E-2</v>
      </c>
      <c r="U16" s="96">
        <f>R16/'סכום נכסי הקרן'!$C$42</f>
        <v>1.5338076818508231E-3</v>
      </c>
    </row>
    <row r="17" spans="2:45" s="143" customFormat="1" ht="20.25">
      <c r="B17" s="88" t="s">
        <v>355</v>
      </c>
      <c r="C17" s="85" t="s">
        <v>356</v>
      </c>
      <c r="D17" s="98" t="s">
        <v>128</v>
      </c>
      <c r="E17" s="98" t="s">
        <v>343</v>
      </c>
      <c r="F17" s="85" t="s">
        <v>354</v>
      </c>
      <c r="G17" s="98" t="s">
        <v>351</v>
      </c>
      <c r="H17" s="85" t="s">
        <v>346</v>
      </c>
      <c r="I17" s="85" t="s">
        <v>168</v>
      </c>
      <c r="J17" s="85"/>
      <c r="K17" s="95">
        <v>4.4000000000000012</v>
      </c>
      <c r="L17" s="98" t="s">
        <v>172</v>
      </c>
      <c r="M17" s="99">
        <v>9.8999999999999991E-3</v>
      </c>
      <c r="N17" s="99">
        <v>2.5999999999999999E-3</v>
      </c>
      <c r="O17" s="95">
        <v>9564629</v>
      </c>
      <c r="P17" s="97">
        <v>103.45</v>
      </c>
      <c r="Q17" s="85"/>
      <c r="R17" s="95">
        <v>9894.6090100000001</v>
      </c>
      <c r="S17" s="96">
        <v>3.1735331337673705E-3</v>
      </c>
      <c r="T17" s="96">
        <v>3.4782721044986947E-2</v>
      </c>
      <c r="U17" s="96">
        <f>R17/'סכום נכסי הקרן'!$C$42</f>
        <v>3.0545004873222844E-3</v>
      </c>
      <c r="AS17" s="145"/>
    </row>
    <row r="18" spans="2:45" s="143" customFormat="1">
      <c r="B18" s="88" t="s">
        <v>357</v>
      </c>
      <c r="C18" s="85" t="s">
        <v>358</v>
      </c>
      <c r="D18" s="98" t="s">
        <v>128</v>
      </c>
      <c r="E18" s="98" t="s">
        <v>343</v>
      </c>
      <c r="F18" s="85" t="s">
        <v>354</v>
      </c>
      <c r="G18" s="98" t="s">
        <v>351</v>
      </c>
      <c r="H18" s="85" t="s">
        <v>346</v>
      </c>
      <c r="I18" s="85" t="s">
        <v>168</v>
      </c>
      <c r="J18" s="85"/>
      <c r="K18" s="95">
        <v>6.330000000000001</v>
      </c>
      <c r="L18" s="98" t="s">
        <v>172</v>
      </c>
      <c r="M18" s="99">
        <v>8.6E-3</v>
      </c>
      <c r="N18" s="99">
        <v>6.4000000000000003E-3</v>
      </c>
      <c r="O18" s="95">
        <v>4713959</v>
      </c>
      <c r="P18" s="97">
        <v>101.62</v>
      </c>
      <c r="Q18" s="85"/>
      <c r="R18" s="95">
        <v>4790.3251</v>
      </c>
      <c r="S18" s="96">
        <v>1.8845651809762005E-3</v>
      </c>
      <c r="T18" s="96">
        <v>1.6839527615462514E-2</v>
      </c>
      <c r="U18" s="96">
        <f>R18/'סכום נכסי הקרן'!$C$42</f>
        <v>1.4787901510402554E-3</v>
      </c>
    </row>
    <row r="19" spans="2:45" s="143" customFormat="1">
      <c r="B19" s="88" t="s">
        <v>359</v>
      </c>
      <c r="C19" s="85" t="s">
        <v>360</v>
      </c>
      <c r="D19" s="98" t="s">
        <v>128</v>
      </c>
      <c r="E19" s="98" t="s">
        <v>343</v>
      </c>
      <c r="F19" s="85" t="s">
        <v>354</v>
      </c>
      <c r="G19" s="98" t="s">
        <v>351</v>
      </c>
      <c r="H19" s="85" t="s">
        <v>346</v>
      </c>
      <c r="I19" s="85" t="s">
        <v>168</v>
      </c>
      <c r="J19" s="85"/>
      <c r="K19" s="95">
        <v>11.74</v>
      </c>
      <c r="L19" s="98" t="s">
        <v>172</v>
      </c>
      <c r="M19" s="99">
        <v>6.9999999999999993E-3</v>
      </c>
      <c r="N19" s="99">
        <v>6.5999999999999991E-3</v>
      </c>
      <c r="O19" s="95">
        <v>2247876</v>
      </c>
      <c r="P19" s="97">
        <v>99.78</v>
      </c>
      <c r="Q19" s="85"/>
      <c r="R19" s="95">
        <v>2242.9305399999998</v>
      </c>
      <c r="S19" s="96">
        <v>3.2024355809079862E-3</v>
      </c>
      <c r="T19" s="96">
        <v>7.884619515258838E-3</v>
      </c>
      <c r="U19" s="96">
        <f>R19/'סכום נכסי הקרן'!$C$42</f>
        <v>6.9240052037791786E-4</v>
      </c>
      <c r="AS19" s="146"/>
    </row>
    <row r="20" spans="2:45" s="143" customFormat="1">
      <c r="B20" s="88" t="s">
        <v>361</v>
      </c>
      <c r="C20" s="85" t="s">
        <v>362</v>
      </c>
      <c r="D20" s="98" t="s">
        <v>128</v>
      </c>
      <c r="E20" s="98" t="s">
        <v>343</v>
      </c>
      <c r="F20" s="85" t="s">
        <v>354</v>
      </c>
      <c r="G20" s="98" t="s">
        <v>351</v>
      </c>
      <c r="H20" s="85" t="s">
        <v>346</v>
      </c>
      <c r="I20" s="85" t="s">
        <v>168</v>
      </c>
      <c r="J20" s="85"/>
      <c r="K20" s="95">
        <v>0.81999999999999984</v>
      </c>
      <c r="L20" s="98" t="s">
        <v>172</v>
      </c>
      <c r="M20" s="99">
        <v>2.58E-2</v>
      </c>
      <c r="N20" s="99">
        <v>-3.9999999999999992E-3</v>
      </c>
      <c r="O20" s="95">
        <v>211735</v>
      </c>
      <c r="P20" s="97">
        <v>105.02</v>
      </c>
      <c r="Q20" s="85"/>
      <c r="R20" s="95">
        <v>222.36407</v>
      </c>
      <c r="S20" s="96">
        <v>7.7741171667237608E-5</v>
      </c>
      <c r="T20" s="96">
        <v>7.8168095469170545E-4</v>
      </c>
      <c r="U20" s="96">
        <f>R20/'סכום נכסי הקרן'!$C$42</f>
        <v>6.864456791486363E-5</v>
      </c>
    </row>
    <row r="21" spans="2:45" s="143" customFormat="1">
      <c r="B21" s="88" t="s">
        <v>363</v>
      </c>
      <c r="C21" s="85" t="s">
        <v>364</v>
      </c>
      <c r="D21" s="98" t="s">
        <v>128</v>
      </c>
      <c r="E21" s="98" t="s">
        <v>343</v>
      </c>
      <c r="F21" s="85" t="s">
        <v>354</v>
      </c>
      <c r="G21" s="98" t="s">
        <v>351</v>
      </c>
      <c r="H21" s="85" t="s">
        <v>346</v>
      </c>
      <c r="I21" s="85" t="s">
        <v>168</v>
      </c>
      <c r="J21" s="85"/>
      <c r="K21" s="95">
        <v>1.9499999999999997</v>
      </c>
      <c r="L21" s="98" t="s">
        <v>172</v>
      </c>
      <c r="M21" s="99">
        <v>4.0999999999999995E-3</v>
      </c>
      <c r="N21" s="99">
        <v>-1.7000000000000001E-3</v>
      </c>
      <c r="O21" s="95">
        <v>1680029.4</v>
      </c>
      <c r="P21" s="97">
        <v>99.85</v>
      </c>
      <c r="Q21" s="85"/>
      <c r="R21" s="95">
        <v>1677.5094299999998</v>
      </c>
      <c r="S21" s="96">
        <v>1.0220805810155816E-3</v>
      </c>
      <c r="T21" s="96">
        <v>5.896983144564401E-3</v>
      </c>
      <c r="U21" s="96">
        <f>R21/'סכום נכסי הקרן'!$C$42</f>
        <v>5.1785304161530753E-4</v>
      </c>
    </row>
    <row r="22" spans="2:45" s="143" customFormat="1">
      <c r="B22" s="88" t="s">
        <v>365</v>
      </c>
      <c r="C22" s="85" t="s">
        <v>366</v>
      </c>
      <c r="D22" s="98" t="s">
        <v>128</v>
      </c>
      <c r="E22" s="98" t="s">
        <v>343</v>
      </c>
      <c r="F22" s="85" t="s">
        <v>354</v>
      </c>
      <c r="G22" s="98" t="s">
        <v>351</v>
      </c>
      <c r="H22" s="85" t="s">
        <v>346</v>
      </c>
      <c r="I22" s="85" t="s">
        <v>168</v>
      </c>
      <c r="J22" s="85"/>
      <c r="K22" s="95">
        <v>1.8399999999999999</v>
      </c>
      <c r="L22" s="98" t="s">
        <v>172</v>
      </c>
      <c r="M22" s="99">
        <v>6.4000000000000003E-3</v>
      </c>
      <c r="N22" s="99">
        <v>-1.2999999999999997E-3</v>
      </c>
      <c r="O22" s="95">
        <v>1359515</v>
      </c>
      <c r="P22" s="97">
        <v>100.3</v>
      </c>
      <c r="Q22" s="85"/>
      <c r="R22" s="95">
        <v>1363.5935400000001</v>
      </c>
      <c r="S22" s="96">
        <v>4.3157904761602426E-4</v>
      </c>
      <c r="T22" s="96">
        <v>4.7934682080546659E-3</v>
      </c>
      <c r="U22" s="96">
        <f>R22/'סכום נכסי הקרן'!$C$42</f>
        <v>4.2094610592799153E-4</v>
      </c>
    </row>
    <row r="23" spans="2:45" s="143" customFormat="1">
      <c r="B23" s="88" t="s">
        <v>367</v>
      </c>
      <c r="C23" s="85" t="s">
        <v>368</v>
      </c>
      <c r="D23" s="98" t="s">
        <v>128</v>
      </c>
      <c r="E23" s="98" t="s">
        <v>343</v>
      </c>
      <c r="F23" s="85" t="s">
        <v>369</v>
      </c>
      <c r="G23" s="98" t="s">
        <v>351</v>
      </c>
      <c r="H23" s="85" t="s">
        <v>346</v>
      </c>
      <c r="I23" s="85" t="s">
        <v>168</v>
      </c>
      <c r="J23" s="85"/>
      <c r="K23" s="95">
        <v>4.01</v>
      </c>
      <c r="L23" s="98" t="s">
        <v>172</v>
      </c>
      <c r="M23" s="99">
        <v>0.05</v>
      </c>
      <c r="N23" s="99">
        <v>1.6000000000000001E-3</v>
      </c>
      <c r="O23" s="95">
        <v>5951515</v>
      </c>
      <c r="P23" s="97">
        <v>124.2</v>
      </c>
      <c r="Q23" s="85"/>
      <c r="R23" s="95">
        <v>7391.7817999999997</v>
      </c>
      <c r="S23" s="96">
        <v>1.8884064542311271E-3</v>
      </c>
      <c r="T23" s="96">
        <v>2.5984481460052306E-2</v>
      </c>
      <c r="U23" s="96">
        <f>R23/'סכום נכסי הקרן'!$C$42</f>
        <v>2.2818689538375192E-3</v>
      </c>
    </row>
    <row r="24" spans="2:45" s="143" customFormat="1">
      <c r="B24" s="88" t="s">
        <v>370</v>
      </c>
      <c r="C24" s="85" t="s">
        <v>371</v>
      </c>
      <c r="D24" s="98" t="s">
        <v>128</v>
      </c>
      <c r="E24" s="98" t="s">
        <v>343</v>
      </c>
      <c r="F24" s="85" t="s">
        <v>369</v>
      </c>
      <c r="G24" s="98" t="s">
        <v>351</v>
      </c>
      <c r="H24" s="85" t="s">
        <v>346</v>
      </c>
      <c r="I24" s="85" t="s">
        <v>168</v>
      </c>
      <c r="J24" s="85"/>
      <c r="K24" s="95">
        <v>2.98</v>
      </c>
      <c r="L24" s="98" t="s">
        <v>172</v>
      </c>
      <c r="M24" s="99">
        <v>6.9999999999999993E-3</v>
      </c>
      <c r="N24" s="99">
        <v>-3.0000000000000008E-4</v>
      </c>
      <c r="O24" s="95">
        <v>1383856.55</v>
      </c>
      <c r="P24" s="97">
        <v>102.61</v>
      </c>
      <c r="Q24" s="85"/>
      <c r="R24" s="95">
        <v>1419.97523</v>
      </c>
      <c r="S24" s="96">
        <v>3.8931391051952519E-4</v>
      </c>
      <c r="T24" s="96">
        <v>4.9916679139079172E-3</v>
      </c>
      <c r="U24" s="96">
        <f>R24/'סכום נכסי הקרן'!$C$42</f>
        <v>4.3835133127919051E-4</v>
      </c>
    </row>
    <row r="25" spans="2:45" s="143" customFormat="1">
      <c r="B25" s="88" t="s">
        <v>372</v>
      </c>
      <c r="C25" s="85" t="s">
        <v>373</v>
      </c>
      <c r="D25" s="98" t="s">
        <v>128</v>
      </c>
      <c r="E25" s="98" t="s">
        <v>343</v>
      </c>
      <c r="F25" s="85" t="s">
        <v>374</v>
      </c>
      <c r="G25" s="98" t="s">
        <v>351</v>
      </c>
      <c r="H25" s="85" t="s">
        <v>375</v>
      </c>
      <c r="I25" s="85" t="s">
        <v>168</v>
      </c>
      <c r="J25" s="85"/>
      <c r="K25" s="95">
        <v>2</v>
      </c>
      <c r="L25" s="98" t="s">
        <v>172</v>
      </c>
      <c r="M25" s="99">
        <v>8.0000000000000002E-3</v>
      </c>
      <c r="N25" s="99">
        <v>-1.7000000000000001E-3</v>
      </c>
      <c r="O25" s="95">
        <v>2701149</v>
      </c>
      <c r="P25" s="97">
        <v>102.36</v>
      </c>
      <c r="Q25" s="85"/>
      <c r="R25" s="95">
        <v>2764.89615</v>
      </c>
      <c r="S25" s="96">
        <v>4.1908167064883487E-3</v>
      </c>
      <c r="T25" s="96">
        <v>9.7194958796869516E-3</v>
      </c>
      <c r="U25" s="96">
        <f>R25/'סכום נכסי הקרן'!$C$42</f>
        <v>8.535331339555891E-4</v>
      </c>
    </row>
    <row r="26" spans="2:45" s="143" customFormat="1">
      <c r="B26" s="88" t="s">
        <v>376</v>
      </c>
      <c r="C26" s="85" t="s">
        <v>377</v>
      </c>
      <c r="D26" s="98" t="s">
        <v>128</v>
      </c>
      <c r="E26" s="98" t="s">
        <v>343</v>
      </c>
      <c r="F26" s="85" t="s">
        <v>350</v>
      </c>
      <c r="G26" s="98" t="s">
        <v>351</v>
      </c>
      <c r="H26" s="85" t="s">
        <v>375</v>
      </c>
      <c r="I26" s="85" t="s">
        <v>168</v>
      </c>
      <c r="J26" s="85"/>
      <c r="K26" s="95">
        <v>2.5300000000000007</v>
      </c>
      <c r="L26" s="98" t="s">
        <v>172</v>
      </c>
      <c r="M26" s="99">
        <v>3.4000000000000002E-2</v>
      </c>
      <c r="N26" s="99">
        <v>-1.1000000000000001E-3</v>
      </c>
      <c r="O26" s="95">
        <v>7804211</v>
      </c>
      <c r="P26" s="97">
        <v>112.77</v>
      </c>
      <c r="Q26" s="85"/>
      <c r="R26" s="95">
        <v>8800.8091100000001</v>
      </c>
      <c r="S26" s="96">
        <v>4.1717128737481591E-3</v>
      </c>
      <c r="T26" s="96">
        <v>3.093766392728942E-2</v>
      </c>
      <c r="U26" s="96">
        <f>R26/'סכום נכסי הקרן'!$C$42</f>
        <v>2.7168406238343521E-3</v>
      </c>
    </row>
    <row r="27" spans="2:45" s="143" customFormat="1">
      <c r="B27" s="88" t="s">
        <v>378</v>
      </c>
      <c r="C27" s="85" t="s">
        <v>379</v>
      </c>
      <c r="D27" s="98" t="s">
        <v>128</v>
      </c>
      <c r="E27" s="98" t="s">
        <v>343</v>
      </c>
      <c r="F27" s="85" t="s">
        <v>380</v>
      </c>
      <c r="G27" s="98" t="s">
        <v>381</v>
      </c>
      <c r="H27" s="85" t="s">
        <v>375</v>
      </c>
      <c r="I27" s="85" t="s">
        <v>168</v>
      </c>
      <c r="J27" s="85"/>
      <c r="K27" s="95">
        <v>5.98</v>
      </c>
      <c r="L27" s="98" t="s">
        <v>172</v>
      </c>
      <c r="M27" s="99">
        <v>1.34E-2</v>
      </c>
      <c r="N27" s="99">
        <v>1.0200000000000001E-2</v>
      </c>
      <c r="O27" s="95">
        <v>15904260</v>
      </c>
      <c r="P27" s="97">
        <v>102.34</v>
      </c>
      <c r="Q27" s="85"/>
      <c r="R27" s="95">
        <v>16276.420529999999</v>
      </c>
      <c r="S27" s="96">
        <v>3.4994934794834987E-3</v>
      </c>
      <c r="T27" s="96">
        <v>5.7216833361855964E-2</v>
      </c>
      <c r="U27" s="96">
        <f>R27/'סכום נכסי הקרן'!$C$42</f>
        <v>5.0245880752338521E-3</v>
      </c>
    </row>
    <row r="28" spans="2:45" s="143" customFormat="1">
      <c r="B28" s="88" t="s">
        <v>382</v>
      </c>
      <c r="C28" s="85" t="s">
        <v>383</v>
      </c>
      <c r="D28" s="98" t="s">
        <v>128</v>
      </c>
      <c r="E28" s="98" t="s">
        <v>343</v>
      </c>
      <c r="F28" s="85" t="s">
        <v>369</v>
      </c>
      <c r="G28" s="98" t="s">
        <v>351</v>
      </c>
      <c r="H28" s="85" t="s">
        <v>375</v>
      </c>
      <c r="I28" s="85" t="s">
        <v>168</v>
      </c>
      <c r="J28" s="85"/>
      <c r="K28" s="95">
        <v>3.8300000000000005</v>
      </c>
      <c r="L28" s="98" t="s">
        <v>172</v>
      </c>
      <c r="M28" s="99">
        <v>4.2000000000000003E-2</v>
      </c>
      <c r="N28" s="99">
        <v>1.4000000000000002E-3</v>
      </c>
      <c r="O28" s="95">
        <v>3500000</v>
      </c>
      <c r="P28" s="97">
        <v>121.29</v>
      </c>
      <c r="Q28" s="85"/>
      <c r="R28" s="95">
        <v>4245.1498899999997</v>
      </c>
      <c r="S28" s="96">
        <v>3.5079490124622394E-3</v>
      </c>
      <c r="T28" s="96">
        <v>1.4923062070345215E-2</v>
      </c>
      <c r="U28" s="96">
        <f>R28/'סכום נכסי הקרן'!$C$42</f>
        <v>1.3104926525804319E-3</v>
      </c>
    </row>
    <row r="29" spans="2:45" s="143" customFormat="1">
      <c r="B29" s="88" t="s">
        <v>384</v>
      </c>
      <c r="C29" s="85" t="s">
        <v>385</v>
      </c>
      <c r="D29" s="98" t="s">
        <v>128</v>
      </c>
      <c r="E29" s="98" t="s">
        <v>343</v>
      </c>
      <c r="F29" s="85" t="s">
        <v>369</v>
      </c>
      <c r="G29" s="98" t="s">
        <v>351</v>
      </c>
      <c r="H29" s="85" t="s">
        <v>375</v>
      </c>
      <c r="I29" s="85" t="s">
        <v>168</v>
      </c>
      <c r="J29" s="85"/>
      <c r="K29" s="95">
        <v>1.9700000000000002</v>
      </c>
      <c r="L29" s="98" t="s">
        <v>172</v>
      </c>
      <c r="M29" s="99">
        <v>4.0999999999999995E-2</v>
      </c>
      <c r="N29" s="99">
        <v>-3.0000000000000008E-4</v>
      </c>
      <c r="O29" s="95">
        <v>7586305.2000000002</v>
      </c>
      <c r="P29" s="97">
        <v>129.81</v>
      </c>
      <c r="Q29" s="85"/>
      <c r="R29" s="95">
        <v>9847.7827799999995</v>
      </c>
      <c r="S29" s="96">
        <v>3.2457083800853125E-3</v>
      </c>
      <c r="T29" s="96">
        <v>3.4618111842740322E-2</v>
      </c>
      <c r="U29" s="96">
        <f>R29/'סכום נכסי הקרן'!$C$42</f>
        <v>3.0400450659701208E-3</v>
      </c>
    </row>
    <row r="30" spans="2:45" s="143" customFormat="1">
      <c r="B30" s="88" t="s">
        <v>386</v>
      </c>
      <c r="C30" s="85" t="s">
        <v>387</v>
      </c>
      <c r="D30" s="98" t="s">
        <v>128</v>
      </c>
      <c r="E30" s="98" t="s">
        <v>343</v>
      </c>
      <c r="F30" s="85" t="s">
        <v>369</v>
      </c>
      <c r="G30" s="98" t="s">
        <v>351</v>
      </c>
      <c r="H30" s="85" t="s">
        <v>375</v>
      </c>
      <c r="I30" s="85" t="s">
        <v>168</v>
      </c>
      <c r="J30" s="85"/>
      <c r="K30" s="95">
        <v>3.03</v>
      </c>
      <c r="L30" s="98" t="s">
        <v>172</v>
      </c>
      <c r="M30" s="99">
        <v>0.04</v>
      </c>
      <c r="N30" s="99">
        <v>4.0000000000000002E-4</v>
      </c>
      <c r="O30" s="95">
        <v>3286753</v>
      </c>
      <c r="P30" s="97">
        <v>119.26</v>
      </c>
      <c r="Q30" s="85"/>
      <c r="R30" s="95">
        <v>3919.7814700000004</v>
      </c>
      <c r="S30" s="96">
        <v>1.1315428801600184E-3</v>
      </c>
      <c r="T30" s="96">
        <v>1.3779287821330385E-2</v>
      </c>
      <c r="U30" s="96">
        <f>R30/'סכום נכסי הקרן'!$C$42</f>
        <v>1.2100502807348282E-3</v>
      </c>
    </row>
    <row r="31" spans="2:45" s="143" customFormat="1">
      <c r="B31" s="88" t="s">
        <v>388</v>
      </c>
      <c r="C31" s="85" t="s">
        <v>389</v>
      </c>
      <c r="D31" s="98" t="s">
        <v>128</v>
      </c>
      <c r="E31" s="98" t="s">
        <v>343</v>
      </c>
      <c r="F31" s="85" t="s">
        <v>390</v>
      </c>
      <c r="G31" s="98" t="s">
        <v>381</v>
      </c>
      <c r="H31" s="85" t="s">
        <v>391</v>
      </c>
      <c r="I31" s="85" t="s">
        <v>347</v>
      </c>
      <c r="J31" s="85"/>
      <c r="K31" s="95">
        <v>5.9499999999999993</v>
      </c>
      <c r="L31" s="98" t="s">
        <v>172</v>
      </c>
      <c r="M31" s="99">
        <v>2.3399999999999997E-2</v>
      </c>
      <c r="N31" s="99">
        <v>1.1299999999999999E-2</v>
      </c>
      <c r="O31" s="95">
        <v>2964635.69</v>
      </c>
      <c r="P31" s="97">
        <v>106</v>
      </c>
      <c r="Q31" s="85"/>
      <c r="R31" s="95">
        <v>3142.5138500000003</v>
      </c>
      <c r="S31" s="96">
        <v>1.4293045290909639E-3</v>
      </c>
      <c r="T31" s="96">
        <v>1.1046943089321522E-2</v>
      </c>
      <c r="U31" s="96">
        <f>R31/'סכום נכסי הקרן'!$C$42</f>
        <v>9.7010504169906854E-4</v>
      </c>
    </row>
    <row r="32" spans="2:45" s="143" customFormat="1">
      <c r="B32" s="88" t="s">
        <v>392</v>
      </c>
      <c r="C32" s="85" t="s">
        <v>393</v>
      </c>
      <c r="D32" s="98" t="s">
        <v>128</v>
      </c>
      <c r="E32" s="98" t="s">
        <v>343</v>
      </c>
      <c r="F32" s="85" t="s">
        <v>394</v>
      </c>
      <c r="G32" s="98" t="s">
        <v>381</v>
      </c>
      <c r="H32" s="85" t="s">
        <v>391</v>
      </c>
      <c r="I32" s="85" t="s">
        <v>168</v>
      </c>
      <c r="J32" s="85"/>
      <c r="K32" s="95">
        <v>2.86</v>
      </c>
      <c r="L32" s="98" t="s">
        <v>172</v>
      </c>
      <c r="M32" s="99">
        <v>4.8000000000000001E-2</v>
      </c>
      <c r="N32" s="99">
        <v>1.6999999999999999E-3</v>
      </c>
      <c r="O32" s="95">
        <v>4606043</v>
      </c>
      <c r="P32" s="97">
        <v>118.59</v>
      </c>
      <c r="Q32" s="85"/>
      <c r="R32" s="95">
        <v>5462.3062399999999</v>
      </c>
      <c r="S32" s="96">
        <v>3.3879272933758768E-3</v>
      </c>
      <c r="T32" s="96">
        <v>1.9201756634971021E-2</v>
      </c>
      <c r="U32" s="96">
        <f>R32/'סכום נכסי הקרן'!$C$42</f>
        <v>1.6862330846141797E-3</v>
      </c>
    </row>
    <row r="33" spans="2:21" s="143" customFormat="1">
      <c r="B33" s="88" t="s">
        <v>395</v>
      </c>
      <c r="C33" s="85" t="s">
        <v>396</v>
      </c>
      <c r="D33" s="98" t="s">
        <v>128</v>
      </c>
      <c r="E33" s="98" t="s">
        <v>343</v>
      </c>
      <c r="F33" s="85" t="s">
        <v>394</v>
      </c>
      <c r="G33" s="98" t="s">
        <v>381</v>
      </c>
      <c r="H33" s="85" t="s">
        <v>391</v>
      </c>
      <c r="I33" s="85" t="s">
        <v>168</v>
      </c>
      <c r="J33" s="85"/>
      <c r="K33" s="95">
        <v>6.7600000000000007</v>
      </c>
      <c r="L33" s="98" t="s">
        <v>172</v>
      </c>
      <c r="M33" s="99">
        <v>3.2000000000000001E-2</v>
      </c>
      <c r="N33" s="99">
        <v>1.3300000000000001E-2</v>
      </c>
      <c r="O33" s="95">
        <v>7373013</v>
      </c>
      <c r="P33" s="97">
        <v>114.12</v>
      </c>
      <c r="Q33" s="85"/>
      <c r="R33" s="95">
        <v>8414.0827799999988</v>
      </c>
      <c r="S33" s="96">
        <v>5.9002229484897764E-3</v>
      </c>
      <c r="T33" s="96">
        <v>2.9578196964668971E-2</v>
      </c>
      <c r="U33" s="96">
        <f>R33/'סכום נכסי הקרן'!$C$42</f>
        <v>2.5974568500792168E-3</v>
      </c>
    </row>
    <row r="34" spans="2:21" s="143" customFormat="1">
      <c r="B34" s="88" t="s">
        <v>397</v>
      </c>
      <c r="C34" s="85" t="s">
        <v>398</v>
      </c>
      <c r="D34" s="98" t="s">
        <v>128</v>
      </c>
      <c r="E34" s="98" t="s">
        <v>343</v>
      </c>
      <c r="F34" s="85" t="s">
        <v>394</v>
      </c>
      <c r="G34" s="98" t="s">
        <v>381</v>
      </c>
      <c r="H34" s="85" t="s">
        <v>391</v>
      </c>
      <c r="I34" s="85" t="s">
        <v>168</v>
      </c>
      <c r="J34" s="85"/>
      <c r="K34" s="95">
        <v>1.72</v>
      </c>
      <c r="L34" s="98" t="s">
        <v>172</v>
      </c>
      <c r="M34" s="99">
        <v>4.9000000000000002E-2</v>
      </c>
      <c r="N34" s="99">
        <v>0</v>
      </c>
      <c r="O34" s="95">
        <v>313452.75</v>
      </c>
      <c r="P34" s="97">
        <v>117.53</v>
      </c>
      <c r="Q34" s="85"/>
      <c r="R34" s="95">
        <v>368.40100999999999</v>
      </c>
      <c r="S34" s="96">
        <v>1.0548438294780372E-3</v>
      </c>
      <c r="T34" s="96">
        <v>1.2950475911247196E-3</v>
      </c>
      <c r="U34" s="96">
        <f>R34/'סכום נכסי הקרן'!$C$42</f>
        <v>1.1372668323101549E-4</v>
      </c>
    </row>
    <row r="35" spans="2:21" s="143" customFormat="1">
      <c r="B35" s="88" t="s">
        <v>399</v>
      </c>
      <c r="C35" s="85" t="s">
        <v>400</v>
      </c>
      <c r="D35" s="98" t="s">
        <v>128</v>
      </c>
      <c r="E35" s="98" t="s">
        <v>343</v>
      </c>
      <c r="F35" s="85" t="s">
        <v>401</v>
      </c>
      <c r="G35" s="98" t="s">
        <v>402</v>
      </c>
      <c r="H35" s="85" t="s">
        <v>391</v>
      </c>
      <c r="I35" s="85" t="s">
        <v>168</v>
      </c>
      <c r="J35" s="85"/>
      <c r="K35" s="95">
        <v>2.5799999999999996</v>
      </c>
      <c r="L35" s="98" t="s">
        <v>172</v>
      </c>
      <c r="M35" s="99">
        <v>3.7000000000000005E-2</v>
      </c>
      <c r="N35" s="99">
        <v>1E-3</v>
      </c>
      <c r="O35" s="95">
        <v>3474978</v>
      </c>
      <c r="P35" s="97">
        <v>113.5</v>
      </c>
      <c r="Q35" s="85"/>
      <c r="R35" s="95">
        <v>3944.1002899999999</v>
      </c>
      <c r="S35" s="96">
        <v>1.1583331009680201E-3</v>
      </c>
      <c r="T35" s="96">
        <v>1.3864776265729586E-2</v>
      </c>
      <c r="U35" s="96">
        <f>R35/'סכום נכסי הקרן'!$C$42</f>
        <v>1.217557585719394E-3</v>
      </c>
    </row>
    <row r="36" spans="2:21" s="143" customFormat="1">
      <c r="B36" s="88" t="s">
        <v>403</v>
      </c>
      <c r="C36" s="85" t="s">
        <v>404</v>
      </c>
      <c r="D36" s="98" t="s">
        <v>128</v>
      </c>
      <c r="E36" s="98" t="s">
        <v>343</v>
      </c>
      <c r="F36" s="85" t="s">
        <v>401</v>
      </c>
      <c r="G36" s="98" t="s">
        <v>402</v>
      </c>
      <c r="H36" s="85" t="s">
        <v>391</v>
      </c>
      <c r="I36" s="85" t="s">
        <v>168</v>
      </c>
      <c r="J36" s="85"/>
      <c r="K36" s="95">
        <v>6.0500000000000016</v>
      </c>
      <c r="L36" s="98" t="s">
        <v>172</v>
      </c>
      <c r="M36" s="99">
        <v>2.2000000000000002E-2</v>
      </c>
      <c r="N36" s="99">
        <v>1.1200000000000002E-2</v>
      </c>
      <c r="O36" s="95">
        <v>3757755</v>
      </c>
      <c r="P36" s="97">
        <v>106.35</v>
      </c>
      <c r="Q36" s="85"/>
      <c r="R36" s="95">
        <v>3996.37257</v>
      </c>
      <c r="S36" s="96">
        <v>4.2620211076848996E-3</v>
      </c>
      <c r="T36" s="96">
        <v>1.4048530078718854E-2</v>
      </c>
      <c r="U36" s="96">
        <f>R36/'סכום נכסי הקרן'!$C$42</f>
        <v>1.2336942217978971E-3</v>
      </c>
    </row>
    <row r="37" spans="2:21" s="143" customFormat="1">
      <c r="B37" s="88" t="s">
        <v>405</v>
      </c>
      <c r="C37" s="85" t="s">
        <v>406</v>
      </c>
      <c r="D37" s="98" t="s">
        <v>128</v>
      </c>
      <c r="E37" s="98" t="s">
        <v>343</v>
      </c>
      <c r="F37" s="85" t="s">
        <v>374</v>
      </c>
      <c r="G37" s="98" t="s">
        <v>351</v>
      </c>
      <c r="H37" s="85" t="s">
        <v>391</v>
      </c>
      <c r="I37" s="85" t="s">
        <v>168</v>
      </c>
      <c r="J37" s="85"/>
      <c r="K37" s="95">
        <v>1.81</v>
      </c>
      <c r="L37" s="98" t="s">
        <v>172</v>
      </c>
      <c r="M37" s="99">
        <v>3.1E-2</v>
      </c>
      <c r="N37" s="99">
        <v>-2.0000000000000001E-4</v>
      </c>
      <c r="O37" s="95">
        <v>2215933.9500000002</v>
      </c>
      <c r="P37" s="97">
        <v>111.18</v>
      </c>
      <c r="Q37" s="85"/>
      <c r="R37" s="95">
        <v>2463.67517</v>
      </c>
      <c r="S37" s="96">
        <v>4.2940112453740149E-3</v>
      </c>
      <c r="T37" s="96">
        <v>8.660607619458709E-3</v>
      </c>
      <c r="U37" s="96">
        <f>R37/'סכום נכסי הקרן'!$C$42</f>
        <v>7.6054516148777178E-4</v>
      </c>
    </row>
    <row r="38" spans="2:21" s="143" customFormat="1">
      <c r="B38" s="88" t="s">
        <v>407</v>
      </c>
      <c r="C38" s="85" t="s">
        <v>408</v>
      </c>
      <c r="D38" s="98" t="s">
        <v>128</v>
      </c>
      <c r="E38" s="98" t="s">
        <v>343</v>
      </c>
      <c r="F38" s="85" t="s">
        <v>374</v>
      </c>
      <c r="G38" s="98" t="s">
        <v>351</v>
      </c>
      <c r="H38" s="85" t="s">
        <v>391</v>
      </c>
      <c r="I38" s="85" t="s">
        <v>168</v>
      </c>
      <c r="J38" s="85"/>
      <c r="K38" s="95">
        <v>1.25</v>
      </c>
      <c r="L38" s="98" t="s">
        <v>172</v>
      </c>
      <c r="M38" s="99">
        <v>2.7999999999999997E-2</v>
      </c>
      <c r="N38" s="99">
        <v>-2.7999999999999995E-3</v>
      </c>
      <c r="O38" s="95">
        <v>2409800</v>
      </c>
      <c r="P38" s="97">
        <v>106.8</v>
      </c>
      <c r="Q38" s="85"/>
      <c r="R38" s="95">
        <v>2573.6663699999999</v>
      </c>
      <c r="S38" s="96">
        <v>2.4501465634605042E-3</v>
      </c>
      <c r="T38" s="96">
        <v>9.0472619302189253E-3</v>
      </c>
      <c r="U38" s="96">
        <f>R38/'סכום נכסי הקרן'!$C$42</f>
        <v>7.9449983050618536E-4</v>
      </c>
    </row>
    <row r="39" spans="2:21" s="143" customFormat="1">
      <c r="B39" s="88" t="s">
        <v>409</v>
      </c>
      <c r="C39" s="85" t="s">
        <v>410</v>
      </c>
      <c r="D39" s="98" t="s">
        <v>128</v>
      </c>
      <c r="E39" s="98" t="s">
        <v>343</v>
      </c>
      <c r="F39" s="85" t="s">
        <v>411</v>
      </c>
      <c r="G39" s="98" t="s">
        <v>351</v>
      </c>
      <c r="H39" s="85" t="s">
        <v>391</v>
      </c>
      <c r="I39" s="85" t="s">
        <v>168</v>
      </c>
      <c r="J39" s="85"/>
      <c r="K39" s="95">
        <v>2.59</v>
      </c>
      <c r="L39" s="98" t="s">
        <v>172</v>
      </c>
      <c r="M39" s="99">
        <v>3.85E-2</v>
      </c>
      <c r="N39" s="99">
        <v>4.0000000000000002E-4</v>
      </c>
      <c r="O39" s="95">
        <v>1746633</v>
      </c>
      <c r="P39" s="97">
        <v>118.83</v>
      </c>
      <c r="Q39" s="85"/>
      <c r="R39" s="95">
        <v>2075.5240100000001</v>
      </c>
      <c r="S39" s="96">
        <v>4.1007224140886004E-3</v>
      </c>
      <c r="T39" s="96">
        <v>7.2961319228522711E-3</v>
      </c>
      <c r="U39" s="96">
        <f>R39/'סכום נכסי הקרן'!$C$42</f>
        <v>6.4072153771684026E-4</v>
      </c>
    </row>
    <row r="40" spans="2:21" s="143" customFormat="1">
      <c r="B40" s="88" t="s">
        <v>412</v>
      </c>
      <c r="C40" s="85" t="s">
        <v>413</v>
      </c>
      <c r="D40" s="98" t="s">
        <v>128</v>
      </c>
      <c r="E40" s="98" t="s">
        <v>343</v>
      </c>
      <c r="F40" s="85" t="s">
        <v>414</v>
      </c>
      <c r="G40" s="98" t="s">
        <v>351</v>
      </c>
      <c r="H40" s="85" t="s">
        <v>391</v>
      </c>
      <c r="I40" s="85" t="s">
        <v>347</v>
      </c>
      <c r="J40" s="85"/>
      <c r="K40" s="95">
        <v>2.7499999999999996</v>
      </c>
      <c r="L40" s="98" t="s">
        <v>172</v>
      </c>
      <c r="M40" s="99">
        <v>3.5499999999999997E-2</v>
      </c>
      <c r="N40" s="99">
        <v>-5.0000000000000001E-4</v>
      </c>
      <c r="O40" s="95">
        <v>973897.07</v>
      </c>
      <c r="P40" s="97">
        <v>120.05</v>
      </c>
      <c r="Q40" s="85"/>
      <c r="R40" s="95">
        <v>1169.16335</v>
      </c>
      <c r="S40" s="96">
        <v>2.2773746624645363E-3</v>
      </c>
      <c r="T40" s="96">
        <v>4.1099837919793096E-3</v>
      </c>
      <c r="U40" s="96">
        <f>R40/'סכום נכסי הקרן'!$C$42</f>
        <v>3.6092482469242659E-4</v>
      </c>
    </row>
    <row r="41" spans="2:21" s="143" customFormat="1">
      <c r="B41" s="88" t="s">
        <v>415</v>
      </c>
      <c r="C41" s="85" t="s">
        <v>416</v>
      </c>
      <c r="D41" s="98" t="s">
        <v>128</v>
      </c>
      <c r="E41" s="98" t="s">
        <v>343</v>
      </c>
      <c r="F41" s="85" t="s">
        <v>414</v>
      </c>
      <c r="G41" s="98" t="s">
        <v>351</v>
      </c>
      <c r="H41" s="85" t="s">
        <v>391</v>
      </c>
      <c r="I41" s="85" t="s">
        <v>347</v>
      </c>
      <c r="J41" s="85"/>
      <c r="K41" s="95">
        <v>1.67</v>
      </c>
      <c r="L41" s="98" t="s">
        <v>172</v>
      </c>
      <c r="M41" s="99">
        <v>4.6500000000000007E-2</v>
      </c>
      <c r="N41" s="99">
        <v>-5.0000000000000001E-4</v>
      </c>
      <c r="O41" s="95">
        <v>145908.32999999999</v>
      </c>
      <c r="P41" s="97">
        <v>130.08000000000001</v>
      </c>
      <c r="Q41" s="85"/>
      <c r="R41" s="95">
        <v>189.79756</v>
      </c>
      <c r="S41" s="96">
        <v>4.4469783018714063E-4</v>
      </c>
      <c r="T41" s="96">
        <v>6.6719923726416886E-4</v>
      </c>
      <c r="U41" s="96">
        <f>R41/'סכום נכסי הקרן'!$C$42</f>
        <v>5.8591172114700925E-5</v>
      </c>
    </row>
    <row r="42" spans="2:21" s="143" customFormat="1">
      <c r="B42" s="88" t="s">
        <v>417</v>
      </c>
      <c r="C42" s="85" t="s">
        <v>418</v>
      </c>
      <c r="D42" s="98" t="s">
        <v>128</v>
      </c>
      <c r="E42" s="98" t="s">
        <v>343</v>
      </c>
      <c r="F42" s="85" t="s">
        <v>414</v>
      </c>
      <c r="G42" s="98" t="s">
        <v>351</v>
      </c>
      <c r="H42" s="85" t="s">
        <v>391</v>
      </c>
      <c r="I42" s="85" t="s">
        <v>347</v>
      </c>
      <c r="J42" s="85"/>
      <c r="K42" s="95">
        <v>6.1</v>
      </c>
      <c r="L42" s="98" t="s">
        <v>172</v>
      </c>
      <c r="M42" s="99">
        <v>1.4999999999999999E-2</v>
      </c>
      <c r="N42" s="99">
        <v>6.8999999999999999E-3</v>
      </c>
      <c r="O42" s="95">
        <v>604997.4</v>
      </c>
      <c r="P42" s="97">
        <v>103.94</v>
      </c>
      <c r="Q42" s="85"/>
      <c r="R42" s="95">
        <v>628.83429000000001</v>
      </c>
      <c r="S42" s="96">
        <v>1.085034888621793E-3</v>
      </c>
      <c r="T42" s="96">
        <v>2.2105540168880738E-3</v>
      </c>
      <c r="U42" s="96">
        <f>R42/'סכום נכסי הקרן'!$C$42</f>
        <v>1.941233497259699E-4</v>
      </c>
    </row>
    <row r="43" spans="2:21" s="143" customFormat="1">
      <c r="B43" s="88" t="s">
        <v>419</v>
      </c>
      <c r="C43" s="85" t="s">
        <v>420</v>
      </c>
      <c r="D43" s="98" t="s">
        <v>128</v>
      </c>
      <c r="E43" s="98" t="s">
        <v>343</v>
      </c>
      <c r="F43" s="85" t="s">
        <v>421</v>
      </c>
      <c r="G43" s="98" t="s">
        <v>422</v>
      </c>
      <c r="H43" s="85" t="s">
        <v>391</v>
      </c>
      <c r="I43" s="85" t="s">
        <v>168</v>
      </c>
      <c r="J43" s="85"/>
      <c r="K43" s="95">
        <v>8.2199999999999989</v>
      </c>
      <c r="L43" s="98" t="s">
        <v>172</v>
      </c>
      <c r="M43" s="99">
        <v>3.85E-2</v>
      </c>
      <c r="N43" s="99">
        <v>1.3899999999999999E-2</v>
      </c>
      <c r="O43" s="95">
        <v>0.11</v>
      </c>
      <c r="P43" s="97">
        <v>123.26</v>
      </c>
      <c r="Q43" s="85"/>
      <c r="R43" s="95">
        <v>1.3000000000000002E-4</v>
      </c>
      <c r="S43" s="96">
        <v>4.0010871754073018E-11</v>
      </c>
      <c r="T43" s="96">
        <v>4.5699165386710958E-10</v>
      </c>
      <c r="U43" s="96">
        <f>R43/'סכום נכסי הקרן'!$C$42</f>
        <v>4.0131455720037292E-11</v>
      </c>
    </row>
    <row r="44" spans="2:21" s="143" customFormat="1">
      <c r="B44" s="88" t="s">
        <v>423</v>
      </c>
      <c r="C44" s="85" t="s">
        <v>424</v>
      </c>
      <c r="D44" s="98" t="s">
        <v>128</v>
      </c>
      <c r="E44" s="98" t="s">
        <v>343</v>
      </c>
      <c r="F44" s="85" t="s">
        <v>421</v>
      </c>
      <c r="G44" s="98" t="s">
        <v>422</v>
      </c>
      <c r="H44" s="85" t="s">
        <v>391</v>
      </c>
      <c r="I44" s="85" t="s">
        <v>168</v>
      </c>
      <c r="J44" s="85"/>
      <c r="K44" s="95">
        <v>6.5</v>
      </c>
      <c r="L44" s="98" t="s">
        <v>172</v>
      </c>
      <c r="M44" s="99">
        <v>4.4999999999999998E-2</v>
      </c>
      <c r="N44" s="99">
        <v>1.0500000000000001E-2</v>
      </c>
      <c r="O44" s="95">
        <v>21840678</v>
      </c>
      <c r="P44" s="97">
        <v>125.2</v>
      </c>
      <c r="Q44" s="85"/>
      <c r="R44" s="95">
        <v>27344.528109999999</v>
      </c>
      <c r="S44" s="96">
        <v>7.425054156337413E-3</v>
      </c>
      <c r="T44" s="96">
        <v>9.6124777886188978E-2</v>
      </c>
      <c r="U44" s="96">
        <f>R44/'סכום נכסי הקרן'!$C$42</f>
        <v>8.4413516848598456E-3</v>
      </c>
    </row>
    <row r="45" spans="2:21" s="143" customFormat="1">
      <c r="B45" s="88" t="s">
        <v>425</v>
      </c>
      <c r="C45" s="85" t="s">
        <v>426</v>
      </c>
      <c r="D45" s="98" t="s">
        <v>128</v>
      </c>
      <c r="E45" s="98" t="s">
        <v>343</v>
      </c>
      <c r="F45" s="85" t="s">
        <v>350</v>
      </c>
      <c r="G45" s="98" t="s">
        <v>351</v>
      </c>
      <c r="H45" s="85" t="s">
        <v>391</v>
      </c>
      <c r="I45" s="85" t="s">
        <v>168</v>
      </c>
      <c r="J45" s="85"/>
      <c r="K45" s="95">
        <v>2.2400000000000002</v>
      </c>
      <c r="L45" s="98" t="s">
        <v>172</v>
      </c>
      <c r="M45" s="99">
        <v>0.05</v>
      </c>
      <c r="N45" s="99">
        <v>-5.0000000000000001E-4</v>
      </c>
      <c r="O45" s="95">
        <v>1453884</v>
      </c>
      <c r="P45" s="97">
        <v>122.64</v>
      </c>
      <c r="Q45" s="85"/>
      <c r="R45" s="95">
        <v>1783.0434</v>
      </c>
      <c r="S45" s="96">
        <v>1.453885453885454E-3</v>
      </c>
      <c r="T45" s="96">
        <v>6.2679688637141085E-3</v>
      </c>
      <c r="U45" s="96">
        <f>R45/'סכום נכסי הקרן'!$C$42</f>
        <v>5.5043174810772875E-4</v>
      </c>
    </row>
    <row r="46" spans="2:21" s="143" customFormat="1">
      <c r="B46" s="88" t="s">
        <v>427</v>
      </c>
      <c r="C46" s="85" t="s">
        <v>428</v>
      </c>
      <c r="D46" s="98" t="s">
        <v>128</v>
      </c>
      <c r="E46" s="98" t="s">
        <v>343</v>
      </c>
      <c r="F46" s="85" t="s">
        <v>429</v>
      </c>
      <c r="G46" s="98" t="s">
        <v>381</v>
      </c>
      <c r="H46" s="85" t="s">
        <v>391</v>
      </c>
      <c r="I46" s="85" t="s">
        <v>347</v>
      </c>
      <c r="J46" s="85"/>
      <c r="K46" s="95">
        <v>7.53</v>
      </c>
      <c r="L46" s="98" t="s">
        <v>172</v>
      </c>
      <c r="M46" s="99">
        <v>2.35E-2</v>
      </c>
      <c r="N46" s="99">
        <v>1.67E-2</v>
      </c>
      <c r="O46" s="95">
        <v>402550</v>
      </c>
      <c r="P46" s="97">
        <v>105.2</v>
      </c>
      <c r="Q46" s="95">
        <v>8.9287299999999998</v>
      </c>
      <c r="R46" s="95">
        <v>432.62713000000002</v>
      </c>
      <c r="S46" s="96">
        <v>1.0980128732824054E-3</v>
      </c>
      <c r="T46" s="96">
        <v>1.5208229818960079E-3</v>
      </c>
      <c r="U46" s="96">
        <f>R46/'סכום נכסי הקרן'!$C$42</f>
        <v>1.3355351162216782E-4</v>
      </c>
    </row>
    <row r="47" spans="2:21" s="143" customFormat="1">
      <c r="B47" s="88" t="s">
        <v>430</v>
      </c>
      <c r="C47" s="85" t="s">
        <v>431</v>
      </c>
      <c r="D47" s="98" t="s">
        <v>128</v>
      </c>
      <c r="E47" s="98" t="s">
        <v>343</v>
      </c>
      <c r="F47" s="85" t="s">
        <v>429</v>
      </c>
      <c r="G47" s="98" t="s">
        <v>381</v>
      </c>
      <c r="H47" s="85" t="s">
        <v>391</v>
      </c>
      <c r="I47" s="85" t="s">
        <v>347</v>
      </c>
      <c r="J47" s="85"/>
      <c r="K47" s="95">
        <v>6.8100000000000005</v>
      </c>
      <c r="L47" s="98" t="s">
        <v>172</v>
      </c>
      <c r="M47" s="99">
        <v>2.1499999999999998E-2</v>
      </c>
      <c r="N47" s="99">
        <v>1.49E-2</v>
      </c>
      <c r="O47" s="95">
        <v>6861203.8300000001</v>
      </c>
      <c r="P47" s="97">
        <v>106.13</v>
      </c>
      <c r="Q47" s="85"/>
      <c r="R47" s="95">
        <v>7281.79601</v>
      </c>
      <c r="S47" s="96">
        <v>8.7266634269801066E-3</v>
      </c>
      <c r="T47" s="96">
        <v>2.5597846167175534E-2</v>
      </c>
      <c r="U47" s="96">
        <f>R47/'סכום נכסי הקרן'!$C$42</f>
        <v>2.2479159549050709E-3</v>
      </c>
    </row>
    <row r="48" spans="2:21" s="143" customFormat="1">
      <c r="B48" s="88" t="s">
        <v>432</v>
      </c>
      <c r="C48" s="85" t="s">
        <v>433</v>
      </c>
      <c r="D48" s="98" t="s">
        <v>128</v>
      </c>
      <c r="E48" s="98" t="s">
        <v>343</v>
      </c>
      <c r="F48" s="85" t="s">
        <v>369</v>
      </c>
      <c r="G48" s="98" t="s">
        <v>351</v>
      </c>
      <c r="H48" s="85" t="s">
        <v>391</v>
      </c>
      <c r="I48" s="85" t="s">
        <v>347</v>
      </c>
      <c r="J48" s="85"/>
      <c r="K48" s="95">
        <v>2.13</v>
      </c>
      <c r="L48" s="98" t="s">
        <v>172</v>
      </c>
      <c r="M48" s="99">
        <v>6.5000000000000002E-2</v>
      </c>
      <c r="N48" s="99">
        <v>-2.9999999999999997E-4</v>
      </c>
      <c r="O48" s="95">
        <v>1206788</v>
      </c>
      <c r="P48" s="97">
        <v>125.98</v>
      </c>
      <c r="Q48" s="95">
        <v>21.542120000000001</v>
      </c>
      <c r="R48" s="95">
        <v>1541.8536999999999</v>
      </c>
      <c r="S48" s="96">
        <v>7.6621460317460313E-4</v>
      </c>
      <c r="T48" s="96">
        <v>5.4201097875701699E-3</v>
      </c>
      <c r="U48" s="96">
        <f>R48/'סכום נכסי הקרן'!$C$42</f>
        <v>4.7597564221788961E-4</v>
      </c>
    </row>
    <row r="49" spans="2:21" s="143" customFormat="1">
      <c r="B49" s="88" t="s">
        <v>434</v>
      </c>
      <c r="C49" s="85" t="s">
        <v>435</v>
      </c>
      <c r="D49" s="98" t="s">
        <v>128</v>
      </c>
      <c r="E49" s="98" t="s">
        <v>343</v>
      </c>
      <c r="F49" s="85" t="s">
        <v>436</v>
      </c>
      <c r="G49" s="98" t="s">
        <v>381</v>
      </c>
      <c r="H49" s="85" t="s">
        <v>391</v>
      </c>
      <c r="I49" s="85" t="s">
        <v>347</v>
      </c>
      <c r="J49" s="85"/>
      <c r="K49" s="95">
        <v>8.58</v>
      </c>
      <c r="L49" s="98" t="s">
        <v>172</v>
      </c>
      <c r="M49" s="99">
        <v>3.5000000000000003E-2</v>
      </c>
      <c r="N49" s="99">
        <v>1.6399999999999998E-2</v>
      </c>
      <c r="O49" s="95">
        <v>1512046.52</v>
      </c>
      <c r="P49" s="97">
        <v>117.44</v>
      </c>
      <c r="Q49" s="85"/>
      <c r="R49" s="95">
        <v>1775.74756</v>
      </c>
      <c r="S49" s="96">
        <v>5.5824469933060689E-3</v>
      </c>
      <c r="T49" s="96">
        <v>6.2423216484221869E-3</v>
      </c>
      <c r="U49" s="96">
        <f>R49/'סכום נכסי הקרן'!$C$42</f>
        <v>5.4817949672387892E-4</v>
      </c>
    </row>
    <row r="50" spans="2:21" s="143" customFormat="1">
      <c r="B50" s="88" t="s">
        <v>437</v>
      </c>
      <c r="C50" s="85" t="s">
        <v>438</v>
      </c>
      <c r="D50" s="98" t="s">
        <v>128</v>
      </c>
      <c r="E50" s="98" t="s">
        <v>343</v>
      </c>
      <c r="F50" s="85" t="s">
        <v>436</v>
      </c>
      <c r="G50" s="98" t="s">
        <v>381</v>
      </c>
      <c r="H50" s="85" t="s">
        <v>391</v>
      </c>
      <c r="I50" s="85" t="s">
        <v>347</v>
      </c>
      <c r="J50" s="85"/>
      <c r="K50" s="95">
        <v>7.2100000000000017</v>
      </c>
      <c r="L50" s="98" t="s">
        <v>172</v>
      </c>
      <c r="M50" s="99">
        <v>0.04</v>
      </c>
      <c r="N50" s="99">
        <v>1.21E-2</v>
      </c>
      <c r="O50" s="95">
        <v>1459153.13</v>
      </c>
      <c r="P50" s="97">
        <v>121.03</v>
      </c>
      <c r="Q50" s="85"/>
      <c r="R50" s="95">
        <v>1766.01305</v>
      </c>
      <c r="S50" s="96">
        <v>2.0145952032002254E-3</v>
      </c>
      <c r="T50" s="96">
        <v>6.2081017266953729E-3</v>
      </c>
      <c r="U50" s="96">
        <f>R50/'סכום נכסי הקרן'!$C$42</f>
        <v>5.4517441936217687E-4</v>
      </c>
    </row>
    <row r="51" spans="2:21" s="143" customFormat="1">
      <c r="B51" s="88" t="s">
        <v>439</v>
      </c>
      <c r="C51" s="85" t="s">
        <v>440</v>
      </c>
      <c r="D51" s="98" t="s">
        <v>128</v>
      </c>
      <c r="E51" s="98" t="s">
        <v>343</v>
      </c>
      <c r="F51" s="85" t="s">
        <v>441</v>
      </c>
      <c r="G51" s="98" t="s">
        <v>442</v>
      </c>
      <c r="H51" s="85" t="s">
        <v>443</v>
      </c>
      <c r="I51" s="85" t="s">
        <v>347</v>
      </c>
      <c r="J51" s="85"/>
      <c r="K51" s="95">
        <v>8.56</v>
      </c>
      <c r="L51" s="98" t="s">
        <v>172</v>
      </c>
      <c r="M51" s="99">
        <v>5.1500000000000004E-2</v>
      </c>
      <c r="N51" s="99">
        <v>2.3599999999999999E-2</v>
      </c>
      <c r="O51" s="95">
        <v>4184047</v>
      </c>
      <c r="P51" s="97">
        <v>151.84</v>
      </c>
      <c r="Q51" s="85"/>
      <c r="R51" s="95">
        <v>6353.0566200000003</v>
      </c>
      <c r="S51" s="96">
        <v>1.1782655810073832E-3</v>
      </c>
      <c r="T51" s="96">
        <v>2.2333029629886068E-2</v>
      </c>
      <c r="U51" s="96">
        <f>R51/'סכום נכסי הקרן'!$C$42</f>
        <v>1.9612108494801521E-3</v>
      </c>
    </row>
    <row r="52" spans="2:21" s="143" customFormat="1">
      <c r="B52" s="88" t="s">
        <v>444</v>
      </c>
      <c r="C52" s="85" t="s">
        <v>445</v>
      </c>
      <c r="D52" s="98" t="s">
        <v>128</v>
      </c>
      <c r="E52" s="98" t="s">
        <v>343</v>
      </c>
      <c r="F52" s="85" t="s">
        <v>446</v>
      </c>
      <c r="G52" s="98" t="s">
        <v>381</v>
      </c>
      <c r="H52" s="85" t="s">
        <v>443</v>
      </c>
      <c r="I52" s="85" t="s">
        <v>168</v>
      </c>
      <c r="J52" s="85"/>
      <c r="K52" s="95">
        <v>0.01</v>
      </c>
      <c r="L52" s="98" t="s">
        <v>172</v>
      </c>
      <c r="M52" s="99">
        <v>4.5499999999999999E-2</v>
      </c>
      <c r="N52" s="99">
        <v>1.26E-2</v>
      </c>
      <c r="O52" s="95">
        <v>322709</v>
      </c>
      <c r="P52" s="97">
        <v>122.62</v>
      </c>
      <c r="Q52" s="85"/>
      <c r="R52" s="95">
        <v>404.50828000000001</v>
      </c>
      <c r="S52" s="96">
        <v>2.2818868351458755E-3</v>
      </c>
      <c r="T52" s="96">
        <v>1.421976214462614E-3</v>
      </c>
      <c r="U52" s="96">
        <f>R52/'סכום נכסי הקרן'!$C$42</f>
        <v>1.2487312405544957E-4</v>
      </c>
    </row>
    <row r="53" spans="2:21" s="143" customFormat="1">
      <c r="B53" s="88" t="s">
        <v>447</v>
      </c>
      <c r="C53" s="85" t="s">
        <v>448</v>
      </c>
      <c r="D53" s="98" t="s">
        <v>128</v>
      </c>
      <c r="E53" s="98" t="s">
        <v>343</v>
      </c>
      <c r="F53" s="85" t="s">
        <v>446</v>
      </c>
      <c r="G53" s="98" t="s">
        <v>381</v>
      </c>
      <c r="H53" s="85" t="s">
        <v>443</v>
      </c>
      <c r="I53" s="85" t="s">
        <v>168</v>
      </c>
      <c r="J53" s="85"/>
      <c r="K53" s="95">
        <v>5.01</v>
      </c>
      <c r="L53" s="98" t="s">
        <v>172</v>
      </c>
      <c r="M53" s="99">
        <v>4.7500000000000001E-2</v>
      </c>
      <c r="N53" s="99">
        <v>7.8000000000000005E-3</v>
      </c>
      <c r="O53" s="95">
        <v>4318141</v>
      </c>
      <c r="P53" s="97">
        <v>145.41</v>
      </c>
      <c r="Q53" s="85"/>
      <c r="R53" s="95">
        <v>6279.0088299999998</v>
      </c>
      <c r="S53" s="96">
        <v>2.2879992581995444E-3</v>
      </c>
      <c r="T53" s="96">
        <v>2.207272792206065E-2</v>
      </c>
      <c r="U53" s="96">
        <f>R53/'סכום נכסי הקרן'!$C$42</f>
        <v>1.9383520371297547E-3</v>
      </c>
    </row>
    <row r="54" spans="2:21" s="143" customFormat="1">
      <c r="B54" s="88" t="s">
        <v>449</v>
      </c>
      <c r="C54" s="85" t="s">
        <v>450</v>
      </c>
      <c r="D54" s="98" t="s">
        <v>128</v>
      </c>
      <c r="E54" s="98" t="s">
        <v>343</v>
      </c>
      <c r="F54" s="85" t="s">
        <v>451</v>
      </c>
      <c r="G54" s="98" t="s">
        <v>381</v>
      </c>
      <c r="H54" s="85" t="s">
        <v>443</v>
      </c>
      <c r="I54" s="85" t="s">
        <v>168</v>
      </c>
      <c r="J54" s="85"/>
      <c r="K54" s="95">
        <v>6.79</v>
      </c>
      <c r="L54" s="98" t="s">
        <v>172</v>
      </c>
      <c r="M54" s="99">
        <v>0.04</v>
      </c>
      <c r="N54" s="99">
        <v>2.3299999999999998E-2</v>
      </c>
      <c r="O54" s="95">
        <v>734774</v>
      </c>
      <c r="P54" s="97">
        <v>111.3</v>
      </c>
      <c r="Q54" s="85"/>
      <c r="R54" s="95">
        <v>817.80346999999995</v>
      </c>
      <c r="S54" s="96">
        <v>2.4841901128574913E-4</v>
      </c>
      <c r="T54" s="96">
        <v>2.8748412330273929E-3</v>
      </c>
      <c r="U54" s="96">
        <f>R54/'סכום נכסי הקרן'!$C$42</f>
        <v>2.5245879803075265E-4</v>
      </c>
    </row>
    <row r="55" spans="2:21" s="143" customFormat="1">
      <c r="B55" s="88" t="s">
        <v>452</v>
      </c>
      <c r="C55" s="85" t="s">
        <v>453</v>
      </c>
      <c r="D55" s="98" t="s">
        <v>128</v>
      </c>
      <c r="E55" s="98" t="s">
        <v>343</v>
      </c>
      <c r="F55" s="85" t="s">
        <v>451</v>
      </c>
      <c r="G55" s="98" t="s">
        <v>381</v>
      </c>
      <c r="H55" s="85" t="s">
        <v>443</v>
      </c>
      <c r="I55" s="85" t="s">
        <v>168</v>
      </c>
      <c r="J55" s="85"/>
      <c r="K55" s="95">
        <v>7.13</v>
      </c>
      <c r="L55" s="98" t="s">
        <v>172</v>
      </c>
      <c r="M55" s="99">
        <v>2.7799999999999998E-2</v>
      </c>
      <c r="N55" s="99">
        <v>2.5500000000000002E-2</v>
      </c>
      <c r="O55" s="95">
        <v>1389760</v>
      </c>
      <c r="P55" s="97">
        <v>102.1</v>
      </c>
      <c r="Q55" s="85"/>
      <c r="R55" s="95">
        <v>1418.9450200000001</v>
      </c>
      <c r="S55" s="96">
        <v>1.6151398441295217E-3</v>
      </c>
      <c r="T55" s="96">
        <v>4.9880463956638371E-3</v>
      </c>
      <c r="U55" s="96">
        <f>R55/'סכום נכסי הקרן'!$C$42</f>
        <v>4.3803330184074944E-4</v>
      </c>
    </row>
    <row r="56" spans="2:21" s="143" customFormat="1">
      <c r="B56" s="88" t="s">
        <v>454</v>
      </c>
      <c r="C56" s="85" t="s">
        <v>455</v>
      </c>
      <c r="D56" s="98" t="s">
        <v>128</v>
      </c>
      <c r="E56" s="98" t="s">
        <v>343</v>
      </c>
      <c r="F56" s="85" t="s">
        <v>451</v>
      </c>
      <c r="G56" s="98" t="s">
        <v>381</v>
      </c>
      <c r="H56" s="85" t="s">
        <v>443</v>
      </c>
      <c r="I56" s="85" t="s">
        <v>168</v>
      </c>
      <c r="J56" s="85"/>
      <c r="K56" s="95">
        <v>2.0599999999999996</v>
      </c>
      <c r="L56" s="98" t="s">
        <v>172</v>
      </c>
      <c r="M56" s="99">
        <v>5.0999999999999997E-2</v>
      </c>
      <c r="N56" s="99">
        <v>7.7999999999999979E-3</v>
      </c>
      <c r="O56" s="95">
        <v>106020</v>
      </c>
      <c r="P56" s="97">
        <v>127.81</v>
      </c>
      <c r="Q56" s="95">
        <v>6.3436499999999993</v>
      </c>
      <c r="R56" s="95">
        <v>141.84782000000001</v>
      </c>
      <c r="S56" s="96">
        <v>5.1240964846372893E-5</v>
      </c>
      <c r="T56" s="96">
        <v>4.9864053737880048E-4</v>
      </c>
      <c r="U56" s="96">
        <f>R56/'סכום נכסי הקרן'!$C$42</f>
        <v>4.3788919287029388E-5</v>
      </c>
    </row>
    <row r="57" spans="2:21" s="143" customFormat="1">
      <c r="B57" s="88" t="s">
        <v>456</v>
      </c>
      <c r="C57" s="85" t="s">
        <v>457</v>
      </c>
      <c r="D57" s="98" t="s">
        <v>128</v>
      </c>
      <c r="E57" s="98" t="s">
        <v>343</v>
      </c>
      <c r="F57" s="85" t="s">
        <v>451</v>
      </c>
      <c r="G57" s="98" t="s">
        <v>381</v>
      </c>
      <c r="H57" s="85" t="s">
        <v>443</v>
      </c>
      <c r="I57" s="85" t="s">
        <v>168</v>
      </c>
      <c r="J57" s="85"/>
      <c r="K57" s="95">
        <v>0.25</v>
      </c>
      <c r="L57" s="98" t="s">
        <v>172</v>
      </c>
      <c r="M57" s="99">
        <v>5.2999999999999999E-2</v>
      </c>
      <c r="N57" s="99">
        <v>-7.7999999999999988E-3</v>
      </c>
      <c r="O57" s="95">
        <v>7974</v>
      </c>
      <c r="P57" s="97">
        <v>119.45</v>
      </c>
      <c r="Q57" s="85"/>
      <c r="R57" s="95">
        <v>9.5249500000000005</v>
      </c>
      <c r="S57" s="96">
        <v>1.7428235154617712E-5</v>
      </c>
      <c r="T57" s="96">
        <v>3.3483251180780966E-5</v>
      </c>
      <c r="U57" s="96">
        <f>R57/'סכום נכסי הקרן'!$C$42</f>
        <v>2.9403854550813013E-6</v>
      </c>
    </row>
    <row r="58" spans="2:21" s="143" customFormat="1">
      <c r="B58" s="88" t="s">
        <v>458</v>
      </c>
      <c r="C58" s="85" t="s">
        <v>459</v>
      </c>
      <c r="D58" s="98" t="s">
        <v>128</v>
      </c>
      <c r="E58" s="98" t="s">
        <v>343</v>
      </c>
      <c r="F58" s="85" t="s">
        <v>460</v>
      </c>
      <c r="G58" s="98" t="s">
        <v>461</v>
      </c>
      <c r="H58" s="85" t="s">
        <v>443</v>
      </c>
      <c r="I58" s="85" t="s">
        <v>347</v>
      </c>
      <c r="J58" s="85"/>
      <c r="K58" s="95">
        <v>4.7299999999999995</v>
      </c>
      <c r="L58" s="98" t="s">
        <v>172</v>
      </c>
      <c r="M58" s="99">
        <v>3.85E-2</v>
      </c>
      <c r="N58" s="99">
        <v>6.1999999999999989E-3</v>
      </c>
      <c r="O58" s="95">
        <v>49341</v>
      </c>
      <c r="P58" s="97">
        <v>120.06</v>
      </c>
      <c r="Q58" s="85"/>
      <c r="R58" s="95">
        <v>59.238800000000005</v>
      </c>
      <c r="S58" s="96">
        <v>2.0597638341188164E-4</v>
      </c>
      <c r="T58" s="96">
        <v>2.0824336296233024E-4</v>
      </c>
      <c r="U58" s="96">
        <f>R58/'סכום נכסי הקרן'!$C$42</f>
        <v>1.8287225223908808E-5</v>
      </c>
    </row>
    <row r="59" spans="2:21" s="143" customFormat="1">
      <c r="B59" s="88" t="s">
        <v>462</v>
      </c>
      <c r="C59" s="85" t="s">
        <v>463</v>
      </c>
      <c r="D59" s="98" t="s">
        <v>128</v>
      </c>
      <c r="E59" s="98" t="s">
        <v>343</v>
      </c>
      <c r="F59" s="85" t="s">
        <v>460</v>
      </c>
      <c r="G59" s="98" t="s">
        <v>461</v>
      </c>
      <c r="H59" s="85" t="s">
        <v>443</v>
      </c>
      <c r="I59" s="85" t="s">
        <v>347</v>
      </c>
      <c r="J59" s="85"/>
      <c r="K59" s="95">
        <v>2.9899999999999998</v>
      </c>
      <c r="L59" s="98" t="s">
        <v>172</v>
      </c>
      <c r="M59" s="99">
        <v>3.9E-2</v>
      </c>
      <c r="N59" s="99">
        <v>3.4999999999999996E-3</v>
      </c>
      <c r="O59" s="95">
        <v>35639</v>
      </c>
      <c r="P59" s="97">
        <v>120.36</v>
      </c>
      <c r="Q59" s="85"/>
      <c r="R59" s="95">
        <v>42.895120000000006</v>
      </c>
      <c r="S59" s="96">
        <v>8.9313527093657787E-5</v>
      </c>
      <c r="T59" s="96">
        <v>1.5079009101252408E-4</v>
      </c>
      <c r="U59" s="96">
        <f>R59/'סכום נכסי הקרן'!$C$42</f>
        <v>1.3241873914505278E-5</v>
      </c>
    </row>
    <row r="60" spans="2:21" s="143" customFormat="1">
      <c r="B60" s="88" t="s">
        <v>464</v>
      </c>
      <c r="C60" s="85" t="s">
        <v>465</v>
      </c>
      <c r="D60" s="98" t="s">
        <v>128</v>
      </c>
      <c r="E60" s="98" t="s">
        <v>343</v>
      </c>
      <c r="F60" s="85" t="s">
        <v>460</v>
      </c>
      <c r="G60" s="98" t="s">
        <v>461</v>
      </c>
      <c r="H60" s="85" t="s">
        <v>443</v>
      </c>
      <c r="I60" s="85" t="s">
        <v>347</v>
      </c>
      <c r="J60" s="85"/>
      <c r="K60" s="95">
        <v>5.56</v>
      </c>
      <c r="L60" s="98" t="s">
        <v>172</v>
      </c>
      <c r="M60" s="99">
        <v>3.85E-2</v>
      </c>
      <c r="N60" s="99">
        <v>8.3999999999999995E-3</v>
      </c>
      <c r="O60" s="95">
        <v>33206</v>
      </c>
      <c r="P60" s="97">
        <v>121.79</v>
      </c>
      <c r="Q60" s="85"/>
      <c r="R60" s="95">
        <v>40.441589999999998</v>
      </c>
      <c r="S60" s="96">
        <v>1.32824E-4</v>
      </c>
      <c r="T60" s="96">
        <v>1.4216514691627353E-4</v>
      </c>
      <c r="U60" s="96">
        <f>R60/'סכום נכסי הקרן'!$C$42</f>
        <v>1.248446060256079E-5</v>
      </c>
    </row>
    <row r="61" spans="2:21" s="143" customFormat="1">
      <c r="B61" s="88" t="s">
        <v>466</v>
      </c>
      <c r="C61" s="85" t="s">
        <v>467</v>
      </c>
      <c r="D61" s="98" t="s">
        <v>128</v>
      </c>
      <c r="E61" s="98" t="s">
        <v>343</v>
      </c>
      <c r="F61" s="85" t="s">
        <v>468</v>
      </c>
      <c r="G61" s="98" t="s">
        <v>461</v>
      </c>
      <c r="H61" s="85" t="s">
        <v>443</v>
      </c>
      <c r="I61" s="85" t="s">
        <v>168</v>
      </c>
      <c r="J61" s="85"/>
      <c r="K61" s="95">
        <v>3.1699999999999995</v>
      </c>
      <c r="L61" s="98" t="s">
        <v>172</v>
      </c>
      <c r="M61" s="99">
        <v>3.7499999999999999E-2</v>
      </c>
      <c r="N61" s="99">
        <v>3.0000000000000001E-3</v>
      </c>
      <c r="O61" s="95">
        <v>356487</v>
      </c>
      <c r="P61" s="97">
        <v>119.13</v>
      </c>
      <c r="Q61" s="85"/>
      <c r="R61" s="95">
        <v>424.68296000000004</v>
      </c>
      <c r="S61" s="96">
        <v>4.6016057763062631E-4</v>
      </c>
      <c r="T61" s="96">
        <v>1.4928966789198427E-3</v>
      </c>
      <c r="U61" s="96">
        <f>R61/'סכום נכסי הקרן'!$C$42</f>
        <v>1.3110111849457207E-4</v>
      </c>
    </row>
    <row r="62" spans="2:21" s="143" customFormat="1">
      <c r="B62" s="88" t="s">
        <v>469</v>
      </c>
      <c r="C62" s="85" t="s">
        <v>470</v>
      </c>
      <c r="D62" s="98" t="s">
        <v>128</v>
      </c>
      <c r="E62" s="98" t="s">
        <v>343</v>
      </c>
      <c r="F62" s="85" t="s">
        <v>468</v>
      </c>
      <c r="G62" s="98" t="s">
        <v>461</v>
      </c>
      <c r="H62" s="85" t="s">
        <v>443</v>
      </c>
      <c r="I62" s="85" t="s">
        <v>168</v>
      </c>
      <c r="J62" s="85"/>
      <c r="K62" s="95">
        <v>6.77</v>
      </c>
      <c r="L62" s="98" t="s">
        <v>172</v>
      </c>
      <c r="M62" s="99">
        <v>2.4799999999999999E-2</v>
      </c>
      <c r="N62" s="99">
        <v>1.0499999999999999E-2</v>
      </c>
      <c r="O62" s="95">
        <v>624071</v>
      </c>
      <c r="P62" s="97">
        <v>109.36</v>
      </c>
      <c r="Q62" s="85"/>
      <c r="R62" s="95">
        <v>682.48406</v>
      </c>
      <c r="S62" s="96">
        <v>1.4736512873142875E-3</v>
      </c>
      <c r="T62" s="96">
        <v>2.3991501485949203E-3</v>
      </c>
      <c r="U62" s="96">
        <f>R62/'סכום נכסי הקרן'!$C$42</f>
        <v>2.1068522179631748E-4</v>
      </c>
    </row>
    <row r="63" spans="2:21" s="143" customFormat="1">
      <c r="B63" s="88" t="s">
        <v>471</v>
      </c>
      <c r="C63" s="85" t="s">
        <v>472</v>
      </c>
      <c r="D63" s="98" t="s">
        <v>128</v>
      </c>
      <c r="E63" s="98" t="s">
        <v>343</v>
      </c>
      <c r="F63" s="85" t="s">
        <v>354</v>
      </c>
      <c r="G63" s="98" t="s">
        <v>351</v>
      </c>
      <c r="H63" s="85" t="s">
        <v>443</v>
      </c>
      <c r="I63" s="85" t="s">
        <v>168</v>
      </c>
      <c r="J63" s="85"/>
      <c r="K63" s="95">
        <v>4.62</v>
      </c>
      <c r="L63" s="98" t="s">
        <v>172</v>
      </c>
      <c r="M63" s="99">
        <v>1.06E-2</v>
      </c>
      <c r="N63" s="99">
        <v>9.7999999999999979E-3</v>
      </c>
      <c r="O63" s="95">
        <f>1550000/50000</f>
        <v>31</v>
      </c>
      <c r="P63" s="97">
        <v>5018000</v>
      </c>
      <c r="Q63" s="85"/>
      <c r="R63" s="95">
        <v>1555.5800200000001</v>
      </c>
      <c r="S63" s="96">
        <f>11414.6844392076%/50000</f>
        <v>2.2829368878415201E-3</v>
      </c>
      <c r="T63" s="96">
        <v>5.468362200480241E-3</v>
      </c>
      <c r="U63" s="96">
        <f>R63/'סכום נכסי הקרן'!$C$42</f>
        <v>4.8021300532003635E-4</v>
      </c>
    </row>
    <row r="64" spans="2:21" s="143" customFormat="1">
      <c r="B64" s="88" t="s">
        <v>473</v>
      </c>
      <c r="C64" s="85" t="s">
        <v>474</v>
      </c>
      <c r="D64" s="98" t="s">
        <v>128</v>
      </c>
      <c r="E64" s="98" t="s">
        <v>343</v>
      </c>
      <c r="F64" s="85" t="s">
        <v>429</v>
      </c>
      <c r="G64" s="98" t="s">
        <v>381</v>
      </c>
      <c r="H64" s="85" t="s">
        <v>443</v>
      </c>
      <c r="I64" s="85" t="s">
        <v>347</v>
      </c>
      <c r="J64" s="85"/>
      <c r="K64" s="95">
        <v>2.92</v>
      </c>
      <c r="L64" s="98" t="s">
        <v>172</v>
      </c>
      <c r="M64" s="99">
        <v>4.9000000000000002E-2</v>
      </c>
      <c r="N64" s="99">
        <v>6.4000000000000012E-3</v>
      </c>
      <c r="O64" s="95">
        <v>173604.47</v>
      </c>
      <c r="P64" s="97">
        <v>114.65</v>
      </c>
      <c r="Q64" s="95">
        <v>4.3318300000000001</v>
      </c>
      <c r="R64" s="95">
        <v>203.36933999999999</v>
      </c>
      <c r="S64" s="96">
        <v>2.1754511706586411E-4</v>
      </c>
      <c r="T64" s="96">
        <v>7.1490839255740389E-4</v>
      </c>
      <c r="U64" s="96">
        <f>R64/'סכום נכסי הקרן'!$C$42</f>
        <v>6.2780828177101596E-5</v>
      </c>
    </row>
    <row r="65" spans="2:21" s="143" customFormat="1">
      <c r="B65" s="88" t="s">
        <v>475</v>
      </c>
      <c r="C65" s="85" t="s">
        <v>476</v>
      </c>
      <c r="D65" s="98" t="s">
        <v>128</v>
      </c>
      <c r="E65" s="98" t="s">
        <v>343</v>
      </c>
      <c r="F65" s="85" t="s">
        <v>429</v>
      </c>
      <c r="G65" s="98" t="s">
        <v>381</v>
      </c>
      <c r="H65" s="85" t="s">
        <v>443</v>
      </c>
      <c r="I65" s="85" t="s">
        <v>347</v>
      </c>
      <c r="J65" s="85"/>
      <c r="K65" s="95">
        <v>6.2400000000000011</v>
      </c>
      <c r="L65" s="98" t="s">
        <v>172</v>
      </c>
      <c r="M65" s="99">
        <v>2.3E-2</v>
      </c>
      <c r="N65" s="99">
        <v>1.8699999999999998E-2</v>
      </c>
      <c r="O65" s="95">
        <v>208558.43</v>
      </c>
      <c r="P65" s="97">
        <v>103.67</v>
      </c>
      <c r="Q65" s="85"/>
      <c r="R65" s="95">
        <v>216.21251999999998</v>
      </c>
      <c r="S65" s="96">
        <v>1.4631827975227646E-4</v>
      </c>
      <c r="T65" s="96">
        <v>7.6005628539673451E-4</v>
      </c>
      <c r="U65" s="96">
        <f>R65/'סכום נכסי הקרן'!$C$42</f>
        <v>6.6745562865366741E-5</v>
      </c>
    </row>
    <row r="66" spans="2:21" s="143" customFormat="1">
      <c r="B66" s="88" t="s">
        <v>477</v>
      </c>
      <c r="C66" s="85" t="s">
        <v>478</v>
      </c>
      <c r="D66" s="98" t="s">
        <v>128</v>
      </c>
      <c r="E66" s="98" t="s">
        <v>343</v>
      </c>
      <c r="F66" s="85" t="s">
        <v>429</v>
      </c>
      <c r="G66" s="98" t="s">
        <v>381</v>
      </c>
      <c r="H66" s="85" t="s">
        <v>443</v>
      </c>
      <c r="I66" s="85" t="s">
        <v>347</v>
      </c>
      <c r="J66" s="85"/>
      <c r="K66" s="95">
        <v>2.54</v>
      </c>
      <c r="L66" s="98" t="s">
        <v>172</v>
      </c>
      <c r="M66" s="99">
        <v>5.8499999999999996E-2</v>
      </c>
      <c r="N66" s="99">
        <v>5.4999999999999997E-3</v>
      </c>
      <c r="O66" s="95">
        <v>711621.16</v>
      </c>
      <c r="P66" s="97">
        <v>124.1</v>
      </c>
      <c r="Q66" s="85"/>
      <c r="R66" s="95">
        <v>883.12184000000002</v>
      </c>
      <c r="S66" s="96">
        <v>5.4935335922361714E-4</v>
      </c>
      <c r="T66" s="96">
        <v>3.1044562325212685E-3</v>
      </c>
      <c r="U66" s="96">
        <f>R66/'סכום נכסי הקרן'!$C$42</f>
        <v>2.7262280782582965E-4</v>
      </c>
    </row>
    <row r="67" spans="2:21" s="143" customFormat="1">
      <c r="B67" s="88" t="s">
        <v>479</v>
      </c>
      <c r="C67" s="85" t="s">
        <v>480</v>
      </c>
      <c r="D67" s="98" t="s">
        <v>128</v>
      </c>
      <c r="E67" s="98" t="s">
        <v>343</v>
      </c>
      <c r="F67" s="85" t="s">
        <v>429</v>
      </c>
      <c r="G67" s="98" t="s">
        <v>381</v>
      </c>
      <c r="H67" s="85" t="s">
        <v>443</v>
      </c>
      <c r="I67" s="85" t="s">
        <v>347</v>
      </c>
      <c r="J67" s="85"/>
      <c r="K67" s="95">
        <v>7.7299999999999995</v>
      </c>
      <c r="L67" s="98" t="s">
        <v>172</v>
      </c>
      <c r="M67" s="99">
        <v>2.2499999999999999E-2</v>
      </c>
      <c r="N67" s="99">
        <v>2.3199999999999998E-2</v>
      </c>
      <c r="O67" s="95">
        <v>666000</v>
      </c>
      <c r="P67" s="97">
        <v>99.77</v>
      </c>
      <c r="Q67" s="85"/>
      <c r="R67" s="95">
        <v>664.46821999999997</v>
      </c>
      <c r="S67" s="96">
        <v>3.5419314694761024E-3</v>
      </c>
      <c r="T67" s="96">
        <v>2.3358186984610337E-3</v>
      </c>
      <c r="U67" s="96">
        <f>R67/'סכום נכסי הקרן'!$C$42</f>
        <v>2.0512366883309227E-4</v>
      </c>
    </row>
    <row r="68" spans="2:21" s="143" customFormat="1">
      <c r="B68" s="88" t="s">
        <v>481</v>
      </c>
      <c r="C68" s="85" t="s">
        <v>482</v>
      </c>
      <c r="D68" s="98" t="s">
        <v>128</v>
      </c>
      <c r="E68" s="98" t="s">
        <v>343</v>
      </c>
      <c r="F68" s="85" t="s">
        <v>483</v>
      </c>
      <c r="G68" s="98" t="s">
        <v>381</v>
      </c>
      <c r="H68" s="85" t="s">
        <v>443</v>
      </c>
      <c r="I68" s="85" t="s">
        <v>168</v>
      </c>
      <c r="J68" s="85"/>
      <c r="K68" s="95">
        <v>6.32</v>
      </c>
      <c r="L68" s="98" t="s">
        <v>172</v>
      </c>
      <c r="M68" s="99">
        <v>1.9599999999999999E-2</v>
      </c>
      <c r="N68" s="99">
        <v>1.46E-2</v>
      </c>
      <c r="O68" s="95">
        <v>1123000</v>
      </c>
      <c r="P68" s="97">
        <v>103.5</v>
      </c>
      <c r="Q68" s="85"/>
      <c r="R68" s="95">
        <v>1162.30503</v>
      </c>
      <c r="S68" s="96">
        <v>1.4820074007992018E-3</v>
      </c>
      <c r="T68" s="96">
        <v>4.0858745996750793E-3</v>
      </c>
      <c r="U68" s="96">
        <f>R68/'סכום נכסי הקרן'!$C$42</f>
        <v>3.5880763726632011E-4</v>
      </c>
    </row>
    <row r="69" spans="2:21" s="143" customFormat="1">
      <c r="B69" s="88" t="s">
        <v>484</v>
      </c>
      <c r="C69" s="85" t="s">
        <v>485</v>
      </c>
      <c r="D69" s="98" t="s">
        <v>128</v>
      </c>
      <c r="E69" s="98" t="s">
        <v>343</v>
      </c>
      <c r="F69" s="85" t="s">
        <v>483</v>
      </c>
      <c r="G69" s="98" t="s">
        <v>381</v>
      </c>
      <c r="H69" s="85" t="s">
        <v>443</v>
      </c>
      <c r="I69" s="85" t="s">
        <v>168</v>
      </c>
      <c r="J69" s="85"/>
      <c r="K69" s="95">
        <v>4.47</v>
      </c>
      <c r="L69" s="98" t="s">
        <v>172</v>
      </c>
      <c r="M69" s="99">
        <v>2.75E-2</v>
      </c>
      <c r="N69" s="99">
        <v>7.6E-3</v>
      </c>
      <c r="O69" s="95">
        <v>111239.12</v>
      </c>
      <c r="P69" s="97">
        <v>108.23</v>
      </c>
      <c r="Q69" s="85"/>
      <c r="R69" s="95">
        <v>120.39410000000001</v>
      </c>
      <c r="S69" s="96">
        <v>2.335721608674003E-4</v>
      </c>
      <c r="T69" s="96">
        <v>4.2322383749878595E-4</v>
      </c>
      <c r="U69" s="96">
        <f>R69/'סכום נכסי הקרן'!$C$42</f>
        <v>3.7166080716182628E-5</v>
      </c>
    </row>
    <row r="70" spans="2:21" s="143" customFormat="1">
      <c r="B70" s="88" t="s">
        <v>486</v>
      </c>
      <c r="C70" s="85" t="s">
        <v>487</v>
      </c>
      <c r="D70" s="98" t="s">
        <v>128</v>
      </c>
      <c r="E70" s="98" t="s">
        <v>343</v>
      </c>
      <c r="F70" s="85" t="s">
        <v>488</v>
      </c>
      <c r="G70" s="98" t="s">
        <v>489</v>
      </c>
      <c r="H70" s="85" t="s">
        <v>443</v>
      </c>
      <c r="I70" s="85" t="s">
        <v>347</v>
      </c>
      <c r="J70" s="85"/>
      <c r="K70" s="95">
        <v>5.3999999999999995</v>
      </c>
      <c r="L70" s="98" t="s">
        <v>172</v>
      </c>
      <c r="M70" s="99">
        <v>1.9400000000000001E-2</v>
      </c>
      <c r="N70" s="99">
        <v>7.6E-3</v>
      </c>
      <c r="O70" s="95">
        <v>923058.23</v>
      </c>
      <c r="P70" s="97">
        <v>106.71</v>
      </c>
      <c r="Q70" s="85"/>
      <c r="R70" s="95">
        <v>984.99539000000004</v>
      </c>
      <c r="S70" s="96">
        <v>1.3934824605275401E-3</v>
      </c>
      <c r="T70" s="96">
        <v>3.4625744025198351E-3</v>
      </c>
      <c r="U70" s="96">
        <f>R70/'סכום נכסי הקרן'!$C$42</f>
        <v>3.0407152983250664E-4</v>
      </c>
    </row>
    <row r="71" spans="2:21" s="143" customFormat="1">
      <c r="B71" s="88" t="s">
        <v>490</v>
      </c>
      <c r="C71" s="85" t="s">
        <v>491</v>
      </c>
      <c r="D71" s="98" t="s">
        <v>128</v>
      </c>
      <c r="E71" s="98" t="s">
        <v>343</v>
      </c>
      <c r="F71" s="85" t="s">
        <v>492</v>
      </c>
      <c r="G71" s="98" t="s">
        <v>461</v>
      </c>
      <c r="H71" s="85" t="s">
        <v>443</v>
      </c>
      <c r="I71" s="85" t="s">
        <v>168</v>
      </c>
      <c r="J71" s="85"/>
      <c r="K71" s="95">
        <v>1.4800000000000002</v>
      </c>
      <c r="L71" s="98" t="s">
        <v>172</v>
      </c>
      <c r="M71" s="99">
        <v>3.6000000000000004E-2</v>
      </c>
      <c r="N71" s="99">
        <v>-1.6999999999999999E-3</v>
      </c>
      <c r="O71" s="95">
        <v>400000</v>
      </c>
      <c r="P71" s="97">
        <v>111.3</v>
      </c>
      <c r="Q71" s="95">
        <v>7.5837200000000005</v>
      </c>
      <c r="R71" s="95">
        <v>452.78371999999996</v>
      </c>
      <c r="S71" s="96">
        <v>9.6685617047607996E-4</v>
      </c>
      <c r="T71" s="96">
        <v>1.5916798542069401E-3</v>
      </c>
      <c r="U71" s="96">
        <f>R71/'סכום נכסי הקרן'!$C$42</f>
        <v>1.3977592161487507E-4</v>
      </c>
    </row>
    <row r="72" spans="2:21" s="143" customFormat="1">
      <c r="B72" s="88" t="s">
        <v>493</v>
      </c>
      <c r="C72" s="85" t="s">
        <v>494</v>
      </c>
      <c r="D72" s="98" t="s">
        <v>128</v>
      </c>
      <c r="E72" s="98" t="s">
        <v>343</v>
      </c>
      <c r="F72" s="85" t="s">
        <v>492</v>
      </c>
      <c r="G72" s="98" t="s">
        <v>461</v>
      </c>
      <c r="H72" s="85" t="s">
        <v>443</v>
      </c>
      <c r="I72" s="85" t="s">
        <v>168</v>
      </c>
      <c r="J72" s="85"/>
      <c r="K72" s="95">
        <v>7.83</v>
      </c>
      <c r="L72" s="98" t="s">
        <v>172</v>
      </c>
      <c r="M72" s="99">
        <v>2.2499999999999999E-2</v>
      </c>
      <c r="N72" s="99">
        <v>1.21E-2</v>
      </c>
      <c r="O72" s="95">
        <v>1035899</v>
      </c>
      <c r="P72" s="97">
        <v>109.54</v>
      </c>
      <c r="Q72" s="85"/>
      <c r="R72" s="95">
        <v>1134.7237500000001</v>
      </c>
      <c r="S72" s="96">
        <v>2.5320414214413715E-3</v>
      </c>
      <c r="T72" s="96">
        <v>3.9889175630368348E-3</v>
      </c>
      <c r="U72" s="96">
        <f>R72/'סכום נכסי הקרן'!$C$42</f>
        <v>3.5029319944307436E-4</v>
      </c>
    </row>
    <row r="73" spans="2:21" s="143" customFormat="1">
      <c r="B73" s="88" t="s">
        <v>495</v>
      </c>
      <c r="C73" s="85" t="s">
        <v>496</v>
      </c>
      <c r="D73" s="98" t="s">
        <v>128</v>
      </c>
      <c r="E73" s="98" t="s">
        <v>343</v>
      </c>
      <c r="F73" s="85" t="s">
        <v>497</v>
      </c>
      <c r="G73" s="98" t="s">
        <v>381</v>
      </c>
      <c r="H73" s="85" t="s">
        <v>498</v>
      </c>
      <c r="I73" s="85" t="s">
        <v>168</v>
      </c>
      <c r="J73" s="85"/>
      <c r="K73" s="95">
        <v>0.99</v>
      </c>
      <c r="L73" s="98" t="s">
        <v>172</v>
      </c>
      <c r="M73" s="99">
        <v>4.8499999999999995E-2</v>
      </c>
      <c r="N73" s="99">
        <v>1E-4</v>
      </c>
      <c r="O73" s="95">
        <v>4916</v>
      </c>
      <c r="P73" s="97">
        <v>125.7</v>
      </c>
      <c r="Q73" s="85"/>
      <c r="R73" s="95">
        <v>6.1794200000000004</v>
      </c>
      <c r="S73" s="96">
        <v>3.9254940902269387E-5</v>
      </c>
      <c r="T73" s="96">
        <v>2.1722641274919186E-5</v>
      </c>
      <c r="U73" s="96">
        <f>R73/'סכום נכסי הקרן'!$C$42</f>
        <v>1.9076086161962525E-6</v>
      </c>
    </row>
    <row r="74" spans="2:21" s="143" customFormat="1">
      <c r="B74" s="88" t="s">
        <v>499</v>
      </c>
      <c r="C74" s="85" t="s">
        <v>500</v>
      </c>
      <c r="D74" s="98" t="s">
        <v>128</v>
      </c>
      <c r="E74" s="98" t="s">
        <v>343</v>
      </c>
      <c r="F74" s="85" t="s">
        <v>497</v>
      </c>
      <c r="G74" s="98" t="s">
        <v>381</v>
      </c>
      <c r="H74" s="85" t="s">
        <v>498</v>
      </c>
      <c r="I74" s="85" t="s">
        <v>168</v>
      </c>
      <c r="J74" s="85"/>
      <c r="K74" s="95">
        <v>5.12</v>
      </c>
      <c r="L74" s="98" t="s">
        <v>172</v>
      </c>
      <c r="M74" s="99">
        <v>2.5000000000000001E-2</v>
      </c>
      <c r="N74" s="99">
        <v>1.1899999999999999E-2</v>
      </c>
      <c r="O74" s="95">
        <v>942544.44</v>
      </c>
      <c r="P74" s="97">
        <v>106.79</v>
      </c>
      <c r="Q74" s="85"/>
      <c r="R74" s="95">
        <v>1006.54318</v>
      </c>
      <c r="S74" s="96">
        <v>1.949509287592113E-3</v>
      </c>
      <c r="T74" s="96">
        <v>3.5383217885912289E-3</v>
      </c>
      <c r="U74" s="96">
        <f>R74/'סכום נכסי הקרן'!$C$42</f>
        <v>3.1072340814211938E-4</v>
      </c>
    </row>
    <row r="75" spans="2:21" s="143" customFormat="1">
      <c r="B75" s="88" t="s">
        <v>501</v>
      </c>
      <c r="C75" s="85" t="s">
        <v>502</v>
      </c>
      <c r="D75" s="98" t="s">
        <v>128</v>
      </c>
      <c r="E75" s="98" t="s">
        <v>343</v>
      </c>
      <c r="F75" s="85" t="s">
        <v>497</v>
      </c>
      <c r="G75" s="98" t="s">
        <v>381</v>
      </c>
      <c r="H75" s="85" t="s">
        <v>498</v>
      </c>
      <c r="I75" s="85" t="s">
        <v>168</v>
      </c>
      <c r="J75" s="85"/>
      <c r="K75" s="95">
        <v>5.85</v>
      </c>
      <c r="L75" s="98" t="s">
        <v>172</v>
      </c>
      <c r="M75" s="99">
        <v>1.34E-2</v>
      </c>
      <c r="N75" s="99">
        <v>1.21E-2</v>
      </c>
      <c r="O75" s="95">
        <v>1179799.8</v>
      </c>
      <c r="P75" s="97">
        <v>101.21</v>
      </c>
      <c r="Q75" s="85"/>
      <c r="R75" s="95">
        <v>1194.0753300000001</v>
      </c>
      <c r="S75" s="96">
        <v>3.2646640457296553E-3</v>
      </c>
      <c r="T75" s="96">
        <v>4.1975573838354974E-3</v>
      </c>
      <c r="U75" s="96">
        <f>R75/'סכום נכסי הקרן'!$C$42</f>
        <v>3.6861524024833781E-4</v>
      </c>
    </row>
    <row r="76" spans="2:21" s="143" customFormat="1">
      <c r="B76" s="88" t="s">
        <v>503</v>
      </c>
      <c r="C76" s="85" t="s">
        <v>504</v>
      </c>
      <c r="D76" s="98" t="s">
        <v>128</v>
      </c>
      <c r="E76" s="98" t="s">
        <v>343</v>
      </c>
      <c r="F76" s="85" t="s">
        <v>497</v>
      </c>
      <c r="G76" s="98" t="s">
        <v>381</v>
      </c>
      <c r="H76" s="85" t="s">
        <v>498</v>
      </c>
      <c r="I76" s="85" t="s">
        <v>168</v>
      </c>
      <c r="J76" s="85"/>
      <c r="K76" s="95">
        <v>6.1199999999999992</v>
      </c>
      <c r="L76" s="98" t="s">
        <v>172</v>
      </c>
      <c r="M76" s="99">
        <v>1.95E-2</v>
      </c>
      <c r="N76" s="99">
        <v>1.6799999999999999E-2</v>
      </c>
      <c r="O76" s="95">
        <v>263313</v>
      </c>
      <c r="P76" s="97">
        <v>101.94</v>
      </c>
      <c r="Q76" s="85"/>
      <c r="R76" s="95">
        <v>268.42128000000002</v>
      </c>
      <c r="S76" s="96">
        <v>4.0425917368161669E-4</v>
      </c>
      <c r="T76" s="96">
        <v>9.4358680523328083E-4</v>
      </c>
      <c r="U76" s="96">
        <f>R76/'סכום נכסי הקרן'!$C$42</f>
        <v>8.2862590097197933E-5</v>
      </c>
    </row>
    <row r="77" spans="2:21" s="143" customFormat="1">
      <c r="B77" s="88" t="s">
        <v>505</v>
      </c>
      <c r="C77" s="85" t="s">
        <v>506</v>
      </c>
      <c r="D77" s="98" t="s">
        <v>128</v>
      </c>
      <c r="E77" s="98" t="s">
        <v>343</v>
      </c>
      <c r="F77" s="85" t="s">
        <v>374</v>
      </c>
      <c r="G77" s="98" t="s">
        <v>351</v>
      </c>
      <c r="H77" s="85" t="s">
        <v>498</v>
      </c>
      <c r="I77" s="85" t="s">
        <v>168</v>
      </c>
      <c r="J77" s="85"/>
      <c r="K77" s="95">
        <v>3.0899999999999994</v>
      </c>
      <c r="L77" s="98" t="s">
        <v>172</v>
      </c>
      <c r="M77" s="99">
        <v>2.7999999999999997E-2</v>
      </c>
      <c r="N77" s="99">
        <v>8.199999999999999E-3</v>
      </c>
      <c r="O77" s="95">
        <f>1950000/50000</f>
        <v>39</v>
      </c>
      <c r="P77" s="97">
        <v>5427449</v>
      </c>
      <c r="Q77" s="85"/>
      <c r="R77" s="95">
        <v>2116.7051800000004</v>
      </c>
      <c r="S77" s="96">
        <f>11025.0466444281%/50000</f>
        <v>2.2050093288856197E-3</v>
      </c>
      <c r="T77" s="96">
        <v>7.4408969304405994E-3</v>
      </c>
      <c r="U77" s="96">
        <f>R77/'סכום נכסי הקרן'!$C$42</f>
        <v>6.5343430925802744E-4</v>
      </c>
    </row>
    <row r="78" spans="2:21" s="143" customFormat="1">
      <c r="B78" s="88" t="s">
        <v>507</v>
      </c>
      <c r="C78" s="85" t="s">
        <v>508</v>
      </c>
      <c r="D78" s="98" t="s">
        <v>128</v>
      </c>
      <c r="E78" s="98" t="s">
        <v>343</v>
      </c>
      <c r="F78" s="85" t="s">
        <v>374</v>
      </c>
      <c r="G78" s="98" t="s">
        <v>351</v>
      </c>
      <c r="H78" s="85" t="s">
        <v>498</v>
      </c>
      <c r="I78" s="85" t="s">
        <v>168</v>
      </c>
      <c r="J78" s="85"/>
      <c r="K78" s="95">
        <v>4.37</v>
      </c>
      <c r="L78" s="98" t="s">
        <v>172</v>
      </c>
      <c r="M78" s="99">
        <v>1.49E-2</v>
      </c>
      <c r="N78" s="99">
        <v>1.0500000000000001E-2</v>
      </c>
      <c r="O78" s="95">
        <f>150000/50000</f>
        <v>3</v>
      </c>
      <c r="P78" s="97">
        <v>5124250</v>
      </c>
      <c r="Q78" s="85"/>
      <c r="R78" s="95">
        <v>153.72749999999999</v>
      </c>
      <c r="S78" s="96">
        <f>2480.15873015873%/50000</f>
        <v>4.96031746031746E-4</v>
      </c>
      <c r="T78" s="96">
        <v>5.4040141899889291E-4</v>
      </c>
      <c r="U78" s="96">
        <f>R78/'סכום נכסי הקרן'!$C$42</f>
        <v>4.745621814770794E-5</v>
      </c>
    </row>
    <row r="79" spans="2:21" s="143" customFormat="1">
      <c r="B79" s="88" t="s">
        <v>509</v>
      </c>
      <c r="C79" s="85" t="s">
        <v>510</v>
      </c>
      <c r="D79" s="98" t="s">
        <v>128</v>
      </c>
      <c r="E79" s="98" t="s">
        <v>343</v>
      </c>
      <c r="F79" s="85" t="s">
        <v>411</v>
      </c>
      <c r="G79" s="98" t="s">
        <v>351</v>
      </c>
      <c r="H79" s="85" t="s">
        <v>498</v>
      </c>
      <c r="I79" s="85" t="s">
        <v>347</v>
      </c>
      <c r="J79" s="85"/>
      <c r="K79" s="95">
        <v>1.9300000000000004</v>
      </c>
      <c r="L79" s="98" t="s">
        <v>172</v>
      </c>
      <c r="M79" s="99">
        <v>6.4000000000000001E-2</v>
      </c>
      <c r="N79" s="99">
        <v>2.2000000000000001E-3</v>
      </c>
      <c r="O79" s="95">
        <v>591394</v>
      </c>
      <c r="P79" s="97">
        <v>127.5</v>
      </c>
      <c r="Q79" s="85"/>
      <c r="R79" s="95">
        <v>754.02735999999993</v>
      </c>
      <c r="S79" s="96">
        <v>4.7236678207048752E-4</v>
      </c>
      <c r="T79" s="96">
        <v>2.650647771595772E-3</v>
      </c>
      <c r="U79" s="96">
        <f>R79/'סכום נכסי הקרן'!$C$42</f>
        <v>2.327708893041278E-4</v>
      </c>
    </row>
    <row r="80" spans="2:21" s="143" customFormat="1">
      <c r="B80" s="88" t="s">
        <v>511</v>
      </c>
      <c r="C80" s="85" t="s">
        <v>512</v>
      </c>
      <c r="D80" s="98" t="s">
        <v>128</v>
      </c>
      <c r="E80" s="98" t="s">
        <v>343</v>
      </c>
      <c r="F80" s="85" t="s">
        <v>513</v>
      </c>
      <c r="G80" s="98" t="s">
        <v>351</v>
      </c>
      <c r="H80" s="85" t="s">
        <v>498</v>
      </c>
      <c r="I80" s="85" t="s">
        <v>347</v>
      </c>
      <c r="J80" s="85"/>
      <c r="K80" s="95">
        <v>2.2399999999999998</v>
      </c>
      <c r="L80" s="98" t="s">
        <v>172</v>
      </c>
      <c r="M80" s="99">
        <v>0.02</v>
      </c>
      <c r="N80" s="99">
        <v>3.0000000000000003E-4</v>
      </c>
      <c r="O80" s="95">
        <v>277500.79999999999</v>
      </c>
      <c r="P80" s="97">
        <v>105.55</v>
      </c>
      <c r="Q80" s="85"/>
      <c r="R80" s="95">
        <v>292.90208000000001</v>
      </c>
      <c r="S80" s="96">
        <v>4.8771489271357807E-4</v>
      </c>
      <c r="T80" s="96">
        <v>1.0296446612332033E-3</v>
      </c>
      <c r="U80" s="96">
        <f>R80/'סכום נכסי הקרן'!$C$42</f>
        <v>9.041989887559092E-5</v>
      </c>
    </row>
    <row r="81" spans="2:21" s="143" customFormat="1">
      <c r="B81" s="88" t="s">
        <v>514</v>
      </c>
      <c r="C81" s="85" t="s">
        <v>515</v>
      </c>
      <c r="D81" s="98" t="s">
        <v>128</v>
      </c>
      <c r="E81" s="98" t="s">
        <v>343</v>
      </c>
      <c r="F81" s="85" t="s">
        <v>516</v>
      </c>
      <c r="G81" s="98" t="s">
        <v>381</v>
      </c>
      <c r="H81" s="85" t="s">
        <v>498</v>
      </c>
      <c r="I81" s="85" t="s">
        <v>168</v>
      </c>
      <c r="J81" s="85"/>
      <c r="K81" s="95">
        <v>6.38</v>
      </c>
      <c r="L81" s="98" t="s">
        <v>172</v>
      </c>
      <c r="M81" s="99">
        <v>1.5800000000000002E-2</v>
      </c>
      <c r="N81" s="99">
        <v>1.14E-2</v>
      </c>
      <c r="O81" s="95">
        <v>410628</v>
      </c>
      <c r="P81" s="97">
        <v>103.22</v>
      </c>
      <c r="Q81" s="85"/>
      <c r="R81" s="95">
        <v>423.85021</v>
      </c>
      <c r="S81" s="96">
        <v>9.6232968207320331E-4</v>
      </c>
      <c r="T81" s="96">
        <v>1.4899692958447823E-3</v>
      </c>
      <c r="U81" s="96">
        <f>R81/'סכום נכסי הקרן'!$C$42</f>
        <v>1.3084404565033466E-4</v>
      </c>
    </row>
    <row r="82" spans="2:21" s="143" customFormat="1">
      <c r="B82" s="88" t="s">
        <v>517</v>
      </c>
      <c r="C82" s="85" t="s">
        <v>518</v>
      </c>
      <c r="D82" s="98" t="s">
        <v>128</v>
      </c>
      <c r="E82" s="98" t="s">
        <v>343</v>
      </c>
      <c r="F82" s="85" t="s">
        <v>516</v>
      </c>
      <c r="G82" s="98" t="s">
        <v>381</v>
      </c>
      <c r="H82" s="85" t="s">
        <v>498</v>
      </c>
      <c r="I82" s="85" t="s">
        <v>168</v>
      </c>
      <c r="J82" s="85"/>
      <c r="K82" s="95">
        <v>7.660000000000001</v>
      </c>
      <c r="L82" s="98" t="s">
        <v>172</v>
      </c>
      <c r="M82" s="99">
        <v>2.4E-2</v>
      </c>
      <c r="N82" s="99">
        <v>1.66E-2</v>
      </c>
      <c r="O82" s="95">
        <v>1117346</v>
      </c>
      <c r="P82" s="97">
        <v>105.9</v>
      </c>
      <c r="Q82" s="85"/>
      <c r="R82" s="95">
        <v>1183.2694199999999</v>
      </c>
      <c r="S82" s="96">
        <v>2.8621375867904351E-3</v>
      </c>
      <c r="T82" s="96">
        <v>4.1595711478167336E-3</v>
      </c>
      <c r="U82" s="96">
        <f>R82/'סכום נכסי הקרן'!$C$42</f>
        <v>3.652794179508015E-4</v>
      </c>
    </row>
    <row r="83" spans="2:21" s="143" customFormat="1">
      <c r="B83" s="88" t="s">
        <v>519</v>
      </c>
      <c r="C83" s="85" t="s">
        <v>520</v>
      </c>
      <c r="D83" s="98" t="s">
        <v>128</v>
      </c>
      <c r="E83" s="98" t="s">
        <v>343</v>
      </c>
      <c r="F83" s="85" t="s">
        <v>521</v>
      </c>
      <c r="G83" s="98" t="s">
        <v>381</v>
      </c>
      <c r="H83" s="85" t="s">
        <v>498</v>
      </c>
      <c r="I83" s="85" t="s">
        <v>347</v>
      </c>
      <c r="J83" s="85"/>
      <c r="K83" s="95">
        <v>5.32</v>
      </c>
      <c r="L83" s="98" t="s">
        <v>172</v>
      </c>
      <c r="M83" s="99">
        <v>2.8500000000000001E-2</v>
      </c>
      <c r="N83" s="99">
        <v>1.1199999999999998E-2</v>
      </c>
      <c r="O83" s="95">
        <v>4972882</v>
      </c>
      <c r="P83" s="97">
        <v>111.7</v>
      </c>
      <c r="Q83" s="85"/>
      <c r="R83" s="95">
        <v>5554.7089599999999</v>
      </c>
      <c r="S83" s="96">
        <v>7.2809399707174233E-3</v>
      </c>
      <c r="T83" s="96">
        <v>1.952658180292963E-2</v>
      </c>
      <c r="U83" s="96">
        <f>R83/'סכום נכסי הקרן'!$C$42</f>
        <v>1.7147581281994951E-3</v>
      </c>
    </row>
    <row r="84" spans="2:21" s="143" customFormat="1">
      <c r="B84" s="88" t="s">
        <v>522</v>
      </c>
      <c r="C84" s="85" t="s">
        <v>523</v>
      </c>
      <c r="D84" s="98" t="s">
        <v>128</v>
      </c>
      <c r="E84" s="98" t="s">
        <v>343</v>
      </c>
      <c r="F84" s="85" t="s">
        <v>354</v>
      </c>
      <c r="G84" s="98" t="s">
        <v>351</v>
      </c>
      <c r="H84" s="85" t="s">
        <v>498</v>
      </c>
      <c r="I84" s="85" t="s">
        <v>347</v>
      </c>
      <c r="J84" s="85"/>
      <c r="K84" s="95">
        <v>3.51</v>
      </c>
      <c r="L84" s="98" t="s">
        <v>172</v>
      </c>
      <c r="M84" s="99">
        <v>4.4999999999999998E-2</v>
      </c>
      <c r="N84" s="99">
        <v>6.7000000000000002E-3</v>
      </c>
      <c r="O84" s="95">
        <v>1916876</v>
      </c>
      <c r="P84" s="97">
        <v>136.01</v>
      </c>
      <c r="Q84" s="95">
        <v>25.693060000000003</v>
      </c>
      <c r="R84" s="95">
        <v>2632.8360699999998</v>
      </c>
      <c r="S84" s="96">
        <v>1.1262595064757536E-3</v>
      </c>
      <c r="T84" s="96">
        <v>9.2552623845406218E-3</v>
      </c>
      <c r="U84" s="96">
        <f>R84/'סכום נכסי הקרן'!$C$42</f>
        <v>8.1276572431786146E-4</v>
      </c>
    </row>
    <row r="85" spans="2:21" s="143" customFormat="1">
      <c r="B85" s="88" t="s">
        <v>524</v>
      </c>
      <c r="C85" s="85" t="s">
        <v>525</v>
      </c>
      <c r="D85" s="98" t="s">
        <v>128</v>
      </c>
      <c r="E85" s="98" t="s">
        <v>343</v>
      </c>
      <c r="F85" s="85" t="s">
        <v>526</v>
      </c>
      <c r="G85" s="98" t="s">
        <v>402</v>
      </c>
      <c r="H85" s="85" t="s">
        <v>498</v>
      </c>
      <c r="I85" s="85" t="s">
        <v>347</v>
      </c>
      <c r="J85" s="85"/>
      <c r="K85" s="95">
        <v>3.41</v>
      </c>
      <c r="L85" s="98" t="s">
        <v>172</v>
      </c>
      <c r="M85" s="99">
        <v>1.9799999999999998E-2</v>
      </c>
      <c r="N85" s="99">
        <v>5.9000000000000007E-3</v>
      </c>
      <c r="O85" s="95">
        <v>15393</v>
      </c>
      <c r="P85" s="97">
        <v>104.09</v>
      </c>
      <c r="Q85" s="85"/>
      <c r="R85" s="95">
        <v>16.022569999999998</v>
      </c>
      <c r="S85" s="96">
        <v>1.6209578816034734E-5</v>
      </c>
      <c r="T85" s="96">
        <v>5.6324467411550252E-5</v>
      </c>
      <c r="U85" s="96">
        <f>R85/'סכום נכסי הקרן'!$C$42</f>
        <v>4.9462235267399826E-6</v>
      </c>
    </row>
    <row r="86" spans="2:21" s="143" customFormat="1">
      <c r="B86" s="88" t="s">
        <v>527</v>
      </c>
      <c r="C86" s="85" t="s">
        <v>528</v>
      </c>
      <c r="D86" s="98" t="s">
        <v>128</v>
      </c>
      <c r="E86" s="98" t="s">
        <v>343</v>
      </c>
      <c r="F86" s="85" t="s">
        <v>492</v>
      </c>
      <c r="G86" s="98" t="s">
        <v>461</v>
      </c>
      <c r="H86" s="85" t="s">
        <v>498</v>
      </c>
      <c r="I86" s="85" t="s">
        <v>347</v>
      </c>
      <c r="J86" s="85"/>
      <c r="K86" s="95">
        <v>0.99</v>
      </c>
      <c r="L86" s="98" t="s">
        <v>172</v>
      </c>
      <c r="M86" s="99">
        <v>4.4999999999999998E-2</v>
      </c>
      <c r="N86" s="99">
        <v>4.0000000000000002E-4</v>
      </c>
      <c r="O86" s="95">
        <v>60412</v>
      </c>
      <c r="P86" s="97">
        <v>125.25</v>
      </c>
      <c r="Q86" s="85"/>
      <c r="R86" s="95">
        <v>75.666029999999992</v>
      </c>
      <c r="S86" s="96">
        <v>1.1580704428570869E-3</v>
      </c>
      <c r="T86" s="96">
        <v>2.6599033993275633E-4</v>
      </c>
      <c r="U86" s="96">
        <f>R86/'סכום נכסי הקרן'!$C$42</f>
        <v>2.3358368711200097E-5</v>
      </c>
    </row>
    <row r="87" spans="2:21" s="143" customFormat="1">
      <c r="B87" s="88" t="s">
        <v>529</v>
      </c>
      <c r="C87" s="85" t="s">
        <v>530</v>
      </c>
      <c r="D87" s="98" t="s">
        <v>128</v>
      </c>
      <c r="E87" s="98" t="s">
        <v>343</v>
      </c>
      <c r="F87" s="85" t="s">
        <v>531</v>
      </c>
      <c r="G87" s="98" t="s">
        <v>381</v>
      </c>
      <c r="H87" s="85" t="s">
        <v>498</v>
      </c>
      <c r="I87" s="85" t="s">
        <v>168</v>
      </c>
      <c r="J87" s="85"/>
      <c r="K87" s="95">
        <v>1.24</v>
      </c>
      <c r="L87" s="98" t="s">
        <v>172</v>
      </c>
      <c r="M87" s="99">
        <v>4.4999999999999998E-2</v>
      </c>
      <c r="N87" s="99">
        <v>-3.6999999999999993E-3</v>
      </c>
      <c r="O87" s="95">
        <v>562500</v>
      </c>
      <c r="P87" s="97">
        <v>114.34</v>
      </c>
      <c r="Q87" s="85"/>
      <c r="R87" s="95">
        <v>643.16247999999996</v>
      </c>
      <c r="S87" s="96">
        <v>1.079136690647482E-3</v>
      </c>
      <c r="T87" s="96">
        <v>2.2609221956959363E-3</v>
      </c>
      <c r="U87" s="96">
        <f>R87/'סכום נכסי הקרן'!$C$42</f>
        <v>1.9854651220699513E-4</v>
      </c>
    </row>
    <row r="88" spans="2:21" s="143" customFormat="1">
      <c r="B88" s="88" t="s">
        <v>532</v>
      </c>
      <c r="C88" s="85" t="s">
        <v>533</v>
      </c>
      <c r="D88" s="98" t="s">
        <v>128</v>
      </c>
      <c r="E88" s="98" t="s">
        <v>343</v>
      </c>
      <c r="F88" s="85" t="s">
        <v>531</v>
      </c>
      <c r="G88" s="98" t="s">
        <v>381</v>
      </c>
      <c r="H88" s="85" t="s">
        <v>498</v>
      </c>
      <c r="I88" s="85" t="s">
        <v>168</v>
      </c>
      <c r="J88" s="85"/>
      <c r="K88" s="95">
        <v>5.879999999999999</v>
      </c>
      <c r="L88" s="98" t="s">
        <v>172</v>
      </c>
      <c r="M88" s="99">
        <v>1.6E-2</v>
      </c>
      <c r="N88" s="99">
        <v>1.2699999999999999E-2</v>
      </c>
      <c r="O88" s="95">
        <v>371417.89</v>
      </c>
      <c r="P88" s="97">
        <v>102.72</v>
      </c>
      <c r="Q88" s="85"/>
      <c r="R88" s="95">
        <v>381.52045000000004</v>
      </c>
      <c r="S88" s="96">
        <v>2.7390694802600516E-3</v>
      </c>
      <c r="T88" s="96">
        <v>1.3411666263817223E-3</v>
      </c>
      <c r="U88" s="96">
        <f>R88/'סכום נכסי הקרן'!$C$42</f>
        <v>1.1777670034972078E-4</v>
      </c>
    </row>
    <row r="89" spans="2:21" s="143" customFormat="1">
      <c r="B89" s="88" t="s">
        <v>534</v>
      </c>
      <c r="C89" s="85" t="s">
        <v>535</v>
      </c>
      <c r="D89" s="98" t="s">
        <v>128</v>
      </c>
      <c r="E89" s="98" t="s">
        <v>343</v>
      </c>
      <c r="F89" s="85" t="s">
        <v>536</v>
      </c>
      <c r="G89" s="98" t="s">
        <v>381</v>
      </c>
      <c r="H89" s="85" t="s">
        <v>537</v>
      </c>
      <c r="I89" s="85" t="s">
        <v>347</v>
      </c>
      <c r="J89" s="85"/>
      <c r="K89" s="95">
        <v>2.3199999999999998</v>
      </c>
      <c r="L89" s="98" t="s">
        <v>172</v>
      </c>
      <c r="M89" s="99">
        <v>4.5999999999999999E-2</v>
      </c>
      <c r="N89" s="99">
        <v>7.899999999999999E-3</v>
      </c>
      <c r="O89" s="95">
        <v>0.7</v>
      </c>
      <c r="P89" s="97">
        <v>110.74</v>
      </c>
      <c r="Q89" s="85"/>
      <c r="R89" s="95">
        <v>7.7000000000000007E-4</v>
      </c>
      <c r="S89" s="96">
        <v>1.7843131901962388E-9</v>
      </c>
      <c r="T89" s="96">
        <v>2.7067967190590337E-9</v>
      </c>
      <c r="U89" s="96">
        <f>R89/'סכום נכסי הקרן'!$C$42</f>
        <v>2.3770169926483624E-10</v>
      </c>
    </row>
    <row r="90" spans="2:21" s="143" customFormat="1">
      <c r="B90" s="88" t="s">
        <v>538</v>
      </c>
      <c r="C90" s="85" t="s">
        <v>539</v>
      </c>
      <c r="D90" s="98" t="s">
        <v>128</v>
      </c>
      <c r="E90" s="98" t="s">
        <v>343</v>
      </c>
      <c r="F90" s="85" t="s">
        <v>540</v>
      </c>
      <c r="G90" s="98" t="s">
        <v>381</v>
      </c>
      <c r="H90" s="85" t="s">
        <v>537</v>
      </c>
      <c r="I90" s="85" t="s">
        <v>168</v>
      </c>
      <c r="J90" s="85"/>
      <c r="K90" s="95">
        <v>7.7099999999999991</v>
      </c>
      <c r="L90" s="98" t="s">
        <v>172</v>
      </c>
      <c r="M90" s="99">
        <v>1.9E-2</v>
      </c>
      <c r="N90" s="99">
        <v>1.95E-2</v>
      </c>
      <c r="O90" s="95">
        <v>659000</v>
      </c>
      <c r="P90" s="97">
        <v>99.6</v>
      </c>
      <c r="Q90" s="85"/>
      <c r="R90" s="95">
        <v>656.36403000000007</v>
      </c>
      <c r="S90" s="96">
        <v>2.5003794202458642E-3</v>
      </c>
      <c r="T90" s="96">
        <v>2.3073298739121626E-3</v>
      </c>
      <c r="U90" s="96">
        <f>R90/'סכום נכסי הקרן'!$C$42</f>
        <v>2.0262187697054021E-4</v>
      </c>
    </row>
    <row r="91" spans="2:21" s="143" customFormat="1">
      <c r="B91" s="88" t="s">
        <v>541</v>
      </c>
      <c r="C91" s="85" t="s">
        <v>542</v>
      </c>
      <c r="D91" s="98" t="s">
        <v>128</v>
      </c>
      <c r="E91" s="98" t="s">
        <v>343</v>
      </c>
      <c r="F91" s="85" t="s">
        <v>411</v>
      </c>
      <c r="G91" s="98" t="s">
        <v>351</v>
      </c>
      <c r="H91" s="85" t="s">
        <v>537</v>
      </c>
      <c r="I91" s="85" t="s">
        <v>347</v>
      </c>
      <c r="J91" s="85"/>
      <c r="K91" s="95">
        <v>3.4800000000000004</v>
      </c>
      <c r="L91" s="98" t="s">
        <v>172</v>
      </c>
      <c r="M91" s="99">
        <v>5.0999999999999997E-2</v>
      </c>
      <c r="N91" s="99">
        <v>7.4000000000000003E-3</v>
      </c>
      <c r="O91" s="95">
        <v>513059</v>
      </c>
      <c r="P91" s="97">
        <v>138.58000000000001</v>
      </c>
      <c r="Q91" s="95">
        <v>7.8088999999999995</v>
      </c>
      <c r="R91" s="95">
        <v>718.80610999999999</v>
      </c>
      <c r="S91" s="96">
        <v>4.4721063736775858E-4</v>
      </c>
      <c r="T91" s="96">
        <v>2.5268337924514114E-3</v>
      </c>
      <c r="U91" s="96">
        <f>R91/'סכום נכסי הקרן'!$C$42</f>
        <v>2.2189796595967117E-4</v>
      </c>
    </row>
    <row r="92" spans="2:21" s="143" customFormat="1">
      <c r="B92" s="88" t="s">
        <v>543</v>
      </c>
      <c r="C92" s="85" t="s">
        <v>544</v>
      </c>
      <c r="D92" s="98" t="s">
        <v>128</v>
      </c>
      <c r="E92" s="98" t="s">
        <v>343</v>
      </c>
      <c r="F92" s="85" t="s">
        <v>521</v>
      </c>
      <c r="G92" s="98" t="s">
        <v>381</v>
      </c>
      <c r="H92" s="85" t="s">
        <v>537</v>
      </c>
      <c r="I92" s="85" t="s">
        <v>347</v>
      </c>
      <c r="J92" s="85"/>
      <c r="K92" s="95">
        <v>7.4499999999999993</v>
      </c>
      <c r="L92" s="98" t="s">
        <v>172</v>
      </c>
      <c r="M92" s="99">
        <v>2.81E-2</v>
      </c>
      <c r="N92" s="99">
        <v>2.5700000000000004E-2</v>
      </c>
      <c r="O92" s="95">
        <v>17973</v>
      </c>
      <c r="P92" s="97">
        <v>102.56</v>
      </c>
      <c r="Q92" s="85"/>
      <c r="R92" s="95">
        <v>18.433109999999999</v>
      </c>
      <c r="S92" s="96">
        <v>3.4331001048668538E-5</v>
      </c>
      <c r="T92" s="96">
        <v>6.4798287883187353E-5</v>
      </c>
      <c r="U92" s="96">
        <f>R92/'סכום נכסי הקרן'!$C$42</f>
        <v>5.6903656749813575E-6</v>
      </c>
    </row>
    <row r="93" spans="2:21" s="143" customFormat="1">
      <c r="B93" s="88" t="s">
        <v>545</v>
      </c>
      <c r="C93" s="85" t="s">
        <v>546</v>
      </c>
      <c r="D93" s="98" t="s">
        <v>128</v>
      </c>
      <c r="E93" s="98" t="s">
        <v>343</v>
      </c>
      <c r="F93" s="85" t="s">
        <v>521</v>
      </c>
      <c r="G93" s="98" t="s">
        <v>381</v>
      </c>
      <c r="H93" s="85" t="s">
        <v>537</v>
      </c>
      <c r="I93" s="85" t="s">
        <v>347</v>
      </c>
      <c r="J93" s="85"/>
      <c r="K93" s="95">
        <v>5.35</v>
      </c>
      <c r="L93" s="98" t="s">
        <v>172</v>
      </c>
      <c r="M93" s="99">
        <v>3.7000000000000005E-2</v>
      </c>
      <c r="N93" s="99">
        <v>1.6200000000000003E-2</v>
      </c>
      <c r="O93" s="95">
        <v>852584.15</v>
      </c>
      <c r="P93" s="97">
        <v>111.2</v>
      </c>
      <c r="Q93" s="85"/>
      <c r="R93" s="95">
        <v>948.0735699999999</v>
      </c>
      <c r="S93" s="96">
        <v>1.1936460755390687E-3</v>
      </c>
      <c r="T93" s="96">
        <v>3.3327823749384217E-3</v>
      </c>
      <c r="U93" s="96">
        <f>R93/'סכום נכסי הקרן'!$C$42</f>
        <v>2.9267363456763593E-4</v>
      </c>
    </row>
    <row r="94" spans="2:21" s="143" customFormat="1">
      <c r="B94" s="88" t="s">
        <v>547</v>
      </c>
      <c r="C94" s="85" t="s">
        <v>548</v>
      </c>
      <c r="D94" s="98" t="s">
        <v>128</v>
      </c>
      <c r="E94" s="98" t="s">
        <v>343</v>
      </c>
      <c r="F94" s="85" t="s">
        <v>549</v>
      </c>
      <c r="G94" s="98" t="s">
        <v>381</v>
      </c>
      <c r="H94" s="85" t="s">
        <v>550</v>
      </c>
      <c r="I94" s="85" t="s">
        <v>168</v>
      </c>
      <c r="J94" s="85"/>
      <c r="K94" s="95">
        <v>1.23</v>
      </c>
      <c r="L94" s="98" t="s">
        <v>172</v>
      </c>
      <c r="M94" s="99">
        <v>5.5999999999999994E-2</v>
      </c>
      <c r="N94" s="99">
        <v>4.0000000000000001E-3</v>
      </c>
      <c r="O94" s="95">
        <v>91218</v>
      </c>
      <c r="P94" s="97">
        <v>112.88</v>
      </c>
      <c r="Q94" s="85"/>
      <c r="R94" s="95">
        <v>102.96689000000001</v>
      </c>
      <c r="S94" s="96">
        <v>7.204302773741075E-4</v>
      </c>
      <c r="T94" s="96">
        <v>3.6196161042040574E-4</v>
      </c>
      <c r="U94" s="96">
        <f>R94/'סכום נכסי הקרן'!$C$42</f>
        <v>3.1786239897422697E-5</v>
      </c>
    </row>
    <row r="95" spans="2:21" s="143" customFormat="1">
      <c r="B95" s="88" t="s">
        <v>551</v>
      </c>
      <c r="C95" s="85" t="s">
        <v>552</v>
      </c>
      <c r="D95" s="98" t="s">
        <v>128</v>
      </c>
      <c r="E95" s="98" t="s">
        <v>343</v>
      </c>
      <c r="F95" s="85" t="s">
        <v>553</v>
      </c>
      <c r="G95" s="98" t="s">
        <v>381</v>
      </c>
      <c r="H95" s="85" t="s">
        <v>550</v>
      </c>
      <c r="I95" s="85" t="s">
        <v>347</v>
      </c>
      <c r="J95" s="85"/>
      <c r="K95" s="95">
        <v>2.4200000000000004</v>
      </c>
      <c r="L95" s="98" t="s">
        <v>172</v>
      </c>
      <c r="M95" s="99">
        <v>2.5000000000000001E-2</v>
      </c>
      <c r="N95" s="99">
        <v>3.8599999999999995E-2</v>
      </c>
      <c r="O95" s="95">
        <v>759827</v>
      </c>
      <c r="P95" s="97">
        <v>96.98</v>
      </c>
      <c r="Q95" s="85"/>
      <c r="R95" s="95">
        <v>736.88019999999995</v>
      </c>
      <c r="S95" s="96">
        <v>1.3005169020111253E-3</v>
      </c>
      <c r="T95" s="96">
        <v>2.5903700099994338E-3</v>
      </c>
      <c r="U95" s="96">
        <f>R95/'סכום נכסי הקרן'!$C$42</f>
        <v>2.2747750090209399E-4</v>
      </c>
    </row>
    <row r="96" spans="2:21" s="143" customFormat="1">
      <c r="B96" s="88" t="s">
        <v>554</v>
      </c>
      <c r="C96" s="85" t="s">
        <v>555</v>
      </c>
      <c r="D96" s="98" t="s">
        <v>128</v>
      </c>
      <c r="E96" s="98" t="s">
        <v>343</v>
      </c>
      <c r="F96" s="85" t="s">
        <v>513</v>
      </c>
      <c r="G96" s="98" t="s">
        <v>351</v>
      </c>
      <c r="H96" s="85" t="s">
        <v>550</v>
      </c>
      <c r="I96" s="85" t="s">
        <v>347</v>
      </c>
      <c r="J96" s="85"/>
      <c r="K96" s="95">
        <v>2.1999999999999997</v>
      </c>
      <c r="L96" s="98" t="s">
        <v>172</v>
      </c>
      <c r="M96" s="99">
        <v>2.4E-2</v>
      </c>
      <c r="N96" s="99">
        <v>3.9000000000000003E-3</v>
      </c>
      <c r="O96" s="95">
        <v>41124</v>
      </c>
      <c r="P96" s="97">
        <v>105.72</v>
      </c>
      <c r="Q96" s="85"/>
      <c r="R96" s="95">
        <v>43.476300000000002</v>
      </c>
      <c r="S96" s="96">
        <v>3.1500333203116022E-4</v>
      </c>
      <c r="T96" s="96">
        <v>1.528331249309432E-4</v>
      </c>
      <c r="U96" s="96">
        <f>R96/'סכום נכסי הקרן'!$C$42</f>
        <v>1.3421286217854287E-5</v>
      </c>
    </row>
    <row r="97" spans="2:21" s="143" customFormat="1">
      <c r="B97" s="88" t="s">
        <v>556</v>
      </c>
      <c r="C97" s="85" t="s">
        <v>557</v>
      </c>
      <c r="D97" s="98" t="s">
        <v>128</v>
      </c>
      <c r="E97" s="98" t="s">
        <v>343</v>
      </c>
      <c r="F97" s="85" t="s">
        <v>558</v>
      </c>
      <c r="G97" s="98" t="s">
        <v>381</v>
      </c>
      <c r="H97" s="85" t="s">
        <v>550</v>
      </c>
      <c r="I97" s="85" t="s">
        <v>168</v>
      </c>
      <c r="J97" s="85"/>
      <c r="K97" s="95">
        <v>7.4499999999999993</v>
      </c>
      <c r="L97" s="98" t="s">
        <v>172</v>
      </c>
      <c r="M97" s="99">
        <v>2.6000000000000002E-2</v>
      </c>
      <c r="N97" s="99">
        <v>2.3099999999999999E-2</v>
      </c>
      <c r="O97" s="95">
        <v>1744000</v>
      </c>
      <c r="P97" s="97">
        <v>102.15</v>
      </c>
      <c r="Q97" s="85"/>
      <c r="R97" s="95">
        <v>1781.4960000000001</v>
      </c>
      <c r="S97" s="96">
        <v>2.8459065615769976E-3</v>
      </c>
      <c r="T97" s="96">
        <v>6.2625292569049246E-3</v>
      </c>
      <c r="U97" s="96">
        <f>R97/'סכום נכסי הקרן'!$C$42</f>
        <v>5.4995406030325811E-4</v>
      </c>
    </row>
    <row r="98" spans="2:21" s="143" customFormat="1">
      <c r="B98" s="84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95"/>
      <c r="P98" s="97"/>
      <c r="Q98" s="85"/>
      <c r="R98" s="85"/>
      <c r="S98" s="85"/>
      <c r="T98" s="96"/>
      <c r="U98" s="85"/>
    </row>
    <row r="99" spans="2:21" s="143" customFormat="1">
      <c r="B99" s="103" t="s">
        <v>49</v>
      </c>
      <c r="C99" s="83"/>
      <c r="D99" s="83"/>
      <c r="E99" s="83"/>
      <c r="F99" s="83"/>
      <c r="G99" s="83"/>
      <c r="H99" s="83"/>
      <c r="I99" s="83"/>
      <c r="J99" s="83"/>
      <c r="K99" s="92">
        <v>4.1155676798431617</v>
      </c>
      <c r="L99" s="83"/>
      <c r="M99" s="83"/>
      <c r="N99" s="105">
        <v>1.8747252459996439E-2</v>
      </c>
      <c r="O99" s="92"/>
      <c r="P99" s="94"/>
      <c r="Q99" s="83"/>
      <c r="R99" s="92">
        <v>55899.573909999999</v>
      </c>
      <c r="S99" s="83"/>
      <c r="T99" s="93">
        <v>0.19650491331998174</v>
      </c>
      <c r="U99" s="93">
        <f>R99/'סכום נכסי הקרן'!$C$42</f>
        <v>1.7256394424139357E-2</v>
      </c>
    </row>
    <row r="100" spans="2:21" s="143" customFormat="1">
      <c r="B100" s="88" t="s">
        <v>559</v>
      </c>
      <c r="C100" s="85" t="s">
        <v>560</v>
      </c>
      <c r="D100" s="98" t="s">
        <v>128</v>
      </c>
      <c r="E100" s="98" t="s">
        <v>343</v>
      </c>
      <c r="F100" s="85" t="s">
        <v>350</v>
      </c>
      <c r="G100" s="98" t="s">
        <v>351</v>
      </c>
      <c r="H100" s="85" t="s">
        <v>346</v>
      </c>
      <c r="I100" s="85" t="s">
        <v>168</v>
      </c>
      <c r="J100" s="85"/>
      <c r="K100" s="95">
        <v>5.5600000000000005</v>
      </c>
      <c r="L100" s="98" t="s">
        <v>172</v>
      </c>
      <c r="M100" s="99">
        <v>3.0099999999999998E-2</v>
      </c>
      <c r="N100" s="99">
        <v>1.6200000000000003E-2</v>
      </c>
      <c r="O100" s="95">
        <v>186854</v>
      </c>
      <c r="P100" s="97">
        <v>107.92</v>
      </c>
      <c r="Q100" s="85"/>
      <c r="R100" s="95">
        <v>201.65284</v>
      </c>
      <c r="S100" s="96">
        <v>1.6248173913043477E-4</v>
      </c>
      <c r="T100" s="96">
        <v>7.0887434506615096E-4</v>
      </c>
      <c r="U100" s="96">
        <f>R100/'סכום נכסי הקרן'!$C$42</f>
        <v>6.2250938609844343E-5</v>
      </c>
    </row>
    <row r="101" spans="2:21" s="143" customFormat="1">
      <c r="B101" s="88" t="s">
        <v>561</v>
      </c>
      <c r="C101" s="85" t="s">
        <v>562</v>
      </c>
      <c r="D101" s="98" t="s">
        <v>128</v>
      </c>
      <c r="E101" s="98" t="s">
        <v>343</v>
      </c>
      <c r="F101" s="85" t="s">
        <v>354</v>
      </c>
      <c r="G101" s="98" t="s">
        <v>351</v>
      </c>
      <c r="H101" s="85" t="s">
        <v>346</v>
      </c>
      <c r="I101" s="85" t="s">
        <v>168</v>
      </c>
      <c r="J101" s="85"/>
      <c r="K101" s="95">
        <v>6.4599999999999991</v>
      </c>
      <c r="L101" s="98" t="s">
        <v>172</v>
      </c>
      <c r="M101" s="99">
        <v>2.98E-2</v>
      </c>
      <c r="N101" s="99">
        <v>0.02</v>
      </c>
      <c r="O101" s="95">
        <v>8094597</v>
      </c>
      <c r="P101" s="97">
        <v>108.91</v>
      </c>
      <c r="Q101" s="85"/>
      <c r="R101" s="95">
        <v>8815.8253199999999</v>
      </c>
      <c r="S101" s="96">
        <v>3.1842028141178731E-3</v>
      </c>
      <c r="T101" s="96">
        <v>3.0990450716848771E-2</v>
      </c>
      <c r="U101" s="96">
        <f>R101/'סכום נכסי הקרן'!$C$42</f>
        <v>2.7214761805012581E-3</v>
      </c>
    </row>
    <row r="102" spans="2:21" s="143" customFormat="1">
      <c r="B102" s="88" t="s">
        <v>563</v>
      </c>
      <c r="C102" s="85" t="s">
        <v>564</v>
      </c>
      <c r="D102" s="98" t="s">
        <v>128</v>
      </c>
      <c r="E102" s="98" t="s">
        <v>343</v>
      </c>
      <c r="F102" s="85" t="s">
        <v>354</v>
      </c>
      <c r="G102" s="98" t="s">
        <v>351</v>
      </c>
      <c r="H102" s="85" t="s">
        <v>346</v>
      </c>
      <c r="I102" s="85" t="s">
        <v>168</v>
      </c>
      <c r="J102" s="85"/>
      <c r="K102" s="95">
        <v>3.96</v>
      </c>
      <c r="L102" s="98" t="s">
        <v>172</v>
      </c>
      <c r="M102" s="99">
        <v>2.4700000000000003E-2</v>
      </c>
      <c r="N102" s="99">
        <v>1.3600000000000001E-2</v>
      </c>
      <c r="O102" s="95">
        <v>1000000</v>
      </c>
      <c r="P102" s="97">
        <v>106.5</v>
      </c>
      <c r="Q102" s="85"/>
      <c r="R102" s="95">
        <v>1065.0000299999999</v>
      </c>
      <c r="S102" s="96">
        <v>3.0018941952371944E-4</v>
      </c>
      <c r="T102" s="96">
        <v>3.743816346755548E-3</v>
      </c>
      <c r="U102" s="96">
        <f>R102/'סכום נכסי הקרן'!$C$42</f>
        <v>3.2876924265987215E-4</v>
      </c>
    </row>
    <row r="103" spans="2:21" s="143" customFormat="1">
      <c r="B103" s="88" t="s">
        <v>565</v>
      </c>
      <c r="C103" s="85" t="s">
        <v>566</v>
      </c>
      <c r="D103" s="98" t="s">
        <v>128</v>
      </c>
      <c r="E103" s="98" t="s">
        <v>343</v>
      </c>
      <c r="F103" s="85" t="s">
        <v>567</v>
      </c>
      <c r="G103" s="98" t="s">
        <v>381</v>
      </c>
      <c r="H103" s="85" t="s">
        <v>346</v>
      </c>
      <c r="I103" s="85" t="s">
        <v>168</v>
      </c>
      <c r="J103" s="85"/>
      <c r="K103" s="95">
        <v>5.0199999999999996</v>
      </c>
      <c r="L103" s="98" t="s">
        <v>172</v>
      </c>
      <c r="M103" s="99">
        <v>1.44E-2</v>
      </c>
      <c r="N103" s="99">
        <v>1.4999999999999999E-2</v>
      </c>
      <c r="O103" s="95">
        <v>1360463</v>
      </c>
      <c r="P103" s="97">
        <v>99.78</v>
      </c>
      <c r="Q103" s="85"/>
      <c r="R103" s="95">
        <v>1357.47003</v>
      </c>
      <c r="S103" s="96">
        <v>1.3604629999999999E-3</v>
      </c>
      <c r="T103" s="96">
        <v>4.7719421083441136E-3</v>
      </c>
      <c r="U103" s="96">
        <f>R103/'סכום נכסי הקרן'!$C$42</f>
        <v>4.1905575692478987E-4</v>
      </c>
    </row>
    <row r="104" spans="2:21" s="143" customFormat="1">
      <c r="B104" s="88" t="s">
        <v>568</v>
      </c>
      <c r="C104" s="85" t="s">
        <v>569</v>
      </c>
      <c r="D104" s="98" t="s">
        <v>128</v>
      </c>
      <c r="E104" s="98" t="s">
        <v>343</v>
      </c>
      <c r="F104" s="85" t="s">
        <v>369</v>
      </c>
      <c r="G104" s="98" t="s">
        <v>351</v>
      </c>
      <c r="H104" s="85" t="s">
        <v>346</v>
      </c>
      <c r="I104" s="85" t="s">
        <v>168</v>
      </c>
      <c r="J104" s="85"/>
      <c r="K104" s="95">
        <v>0.66</v>
      </c>
      <c r="L104" s="98" t="s">
        <v>172</v>
      </c>
      <c r="M104" s="99">
        <v>5.9000000000000004E-2</v>
      </c>
      <c r="N104" s="99">
        <v>6.5000000000000006E-3</v>
      </c>
      <c r="O104" s="95">
        <v>812354.67</v>
      </c>
      <c r="P104" s="97">
        <v>105.45</v>
      </c>
      <c r="Q104" s="85"/>
      <c r="R104" s="95">
        <v>856.62797</v>
      </c>
      <c r="S104" s="96">
        <v>7.5297827659639798E-4</v>
      </c>
      <c r="T104" s="96">
        <v>3.0113217904548053E-3</v>
      </c>
      <c r="U104" s="96">
        <f>R104/'סכום נכסי הקרן'!$C$42</f>
        <v>2.6444405728154178E-4</v>
      </c>
    </row>
    <row r="105" spans="2:21" s="143" customFormat="1">
      <c r="B105" s="88" t="s">
        <v>570</v>
      </c>
      <c r="C105" s="85" t="s">
        <v>571</v>
      </c>
      <c r="D105" s="98" t="s">
        <v>128</v>
      </c>
      <c r="E105" s="98" t="s">
        <v>343</v>
      </c>
      <c r="F105" s="85" t="s">
        <v>369</v>
      </c>
      <c r="G105" s="98" t="s">
        <v>351</v>
      </c>
      <c r="H105" s="85" t="s">
        <v>346</v>
      </c>
      <c r="I105" s="85" t="s">
        <v>168</v>
      </c>
      <c r="J105" s="85"/>
      <c r="K105" s="95">
        <v>0.66999999999999993</v>
      </c>
      <c r="L105" s="98" t="s">
        <v>172</v>
      </c>
      <c r="M105" s="99">
        <v>1.83E-2</v>
      </c>
      <c r="N105" s="99">
        <v>2.3999999999999998E-3</v>
      </c>
      <c r="O105" s="95">
        <v>531969</v>
      </c>
      <c r="P105" s="97">
        <v>101.21</v>
      </c>
      <c r="Q105" s="85"/>
      <c r="R105" s="95">
        <v>538.4058</v>
      </c>
      <c r="S105" s="96">
        <v>8.4664893693211932E-4</v>
      </c>
      <c r="T105" s="96">
        <v>1.8926688999511092E-3</v>
      </c>
      <c r="U105" s="96">
        <f>R105/'סכום נכסי הקרן'!$C$42</f>
        <v>1.6620775786239424E-4</v>
      </c>
    </row>
    <row r="106" spans="2:21" s="143" customFormat="1">
      <c r="B106" s="88" t="s">
        <v>572</v>
      </c>
      <c r="C106" s="85" t="s">
        <v>573</v>
      </c>
      <c r="D106" s="98" t="s">
        <v>128</v>
      </c>
      <c r="E106" s="98" t="s">
        <v>343</v>
      </c>
      <c r="F106" s="85" t="s">
        <v>369</v>
      </c>
      <c r="G106" s="98" t="s">
        <v>351</v>
      </c>
      <c r="H106" s="85" t="s">
        <v>375</v>
      </c>
      <c r="I106" s="85" t="s">
        <v>168</v>
      </c>
      <c r="J106" s="85"/>
      <c r="K106" s="95">
        <v>1.9599999999999997</v>
      </c>
      <c r="L106" s="98" t="s">
        <v>172</v>
      </c>
      <c r="M106" s="99">
        <v>6.0999999999999999E-2</v>
      </c>
      <c r="N106" s="99">
        <v>7.4999999999999997E-3</v>
      </c>
      <c r="O106" s="95">
        <v>1762129.8</v>
      </c>
      <c r="P106" s="97">
        <v>110.57</v>
      </c>
      <c r="Q106" s="85"/>
      <c r="R106" s="95">
        <v>1948.38687</v>
      </c>
      <c r="S106" s="96">
        <v>1.7144578924450924E-3</v>
      </c>
      <c r="T106" s="96">
        <v>6.8492041391866225E-3</v>
      </c>
      <c r="U106" s="96">
        <f>R106/'סכום נכסי הקרן'!$C$42</f>
        <v>6.0147385691466959E-4</v>
      </c>
    </row>
    <row r="107" spans="2:21" s="143" customFormat="1">
      <c r="B107" s="88" t="s">
        <v>574</v>
      </c>
      <c r="C107" s="85" t="s">
        <v>575</v>
      </c>
      <c r="D107" s="98" t="s">
        <v>128</v>
      </c>
      <c r="E107" s="98" t="s">
        <v>343</v>
      </c>
      <c r="F107" s="85" t="s">
        <v>394</v>
      </c>
      <c r="G107" s="98" t="s">
        <v>381</v>
      </c>
      <c r="H107" s="85" t="s">
        <v>391</v>
      </c>
      <c r="I107" s="85" t="s">
        <v>168</v>
      </c>
      <c r="J107" s="85"/>
      <c r="K107" s="95">
        <v>5.22</v>
      </c>
      <c r="L107" s="98" t="s">
        <v>172</v>
      </c>
      <c r="M107" s="99">
        <v>3.39E-2</v>
      </c>
      <c r="N107" s="99">
        <v>2.1599999999999998E-2</v>
      </c>
      <c r="O107" s="95">
        <v>469890</v>
      </c>
      <c r="P107" s="97">
        <v>107.24</v>
      </c>
      <c r="Q107" s="85"/>
      <c r="R107" s="95">
        <v>503.91003000000001</v>
      </c>
      <c r="S107" s="96">
        <v>5.3383675699367737E-4</v>
      </c>
      <c r="T107" s="96">
        <v>1.7714052154609598E-3</v>
      </c>
      <c r="U107" s="96">
        <f>R107/'סכום נכסי הקרן'!$C$42</f>
        <v>1.5555879273713587E-4</v>
      </c>
    </row>
    <row r="108" spans="2:21" s="143" customFormat="1">
      <c r="B108" s="88" t="s">
        <v>576</v>
      </c>
      <c r="C108" s="85" t="s">
        <v>577</v>
      </c>
      <c r="D108" s="98" t="s">
        <v>128</v>
      </c>
      <c r="E108" s="98" t="s">
        <v>343</v>
      </c>
      <c r="F108" s="85" t="s">
        <v>401</v>
      </c>
      <c r="G108" s="98" t="s">
        <v>402</v>
      </c>
      <c r="H108" s="85" t="s">
        <v>391</v>
      </c>
      <c r="I108" s="85" t="s">
        <v>168</v>
      </c>
      <c r="J108" s="85"/>
      <c r="K108" s="95">
        <v>2.62</v>
      </c>
      <c r="L108" s="98" t="s">
        <v>172</v>
      </c>
      <c r="M108" s="99">
        <v>1.52E-2</v>
      </c>
      <c r="N108" s="99">
        <v>0.01</v>
      </c>
      <c r="O108" s="95">
        <v>2516156</v>
      </c>
      <c r="P108" s="97">
        <v>101.51</v>
      </c>
      <c r="Q108" s="85"/>
      <c r="R108" s="95">
        <v>2554.1498300000003</v>
      </c>
      <c r="S108" s="96">
        <v>3.4291313632950327E-3</v>
      </c>
      <c r="T108" s="96">
        <v>8.9786550387392066E-3</v>
      </c>
      <c r="U108" s="96">
        <f>R108/'סכום נכסי הקרן'!$C$42</f>
        <v>7.884750061921983E-4</v>
      </c>
    </row>
    <row r="109" spans="2:21" s="143" customFormat="1">
      <c r="B109" s="88" t="s">
        <v>578</v>
      </c>
      <c r="C109" s="85" t="s">
        <v>579</v>
      </c>
      <c r="D109" s="98" t="s">
        <v>128</v>
      </c>
      <c r="E109" s="98" t="s">
        <v>343</v>
      </c>
      <c r="F109" s="85" t="s">
        <v>401</v>
      </c>
      <c r="G109" s="98" t="s">
        <v>402</v>
      </c>
      <c r="H109" s="85" t="s">
        <v>391</v>
      </c>
      <c r="I109" s="85" t="s">
        <v>168</v>
      </c>
      <c r="J109" s="85"/>
      <c r="K109" s="95">
        <v>5.79</v>
      </c>
      <c r="L109" s="98" t="s">
        <v>172</v>
      </c>
      <c r="M109" s="99">
        <v>3.6499999999999998E-2</v>
      </c>
      <c r="N109" s="99">
        <v>2.420000000000001E-2</v>
      </c>
      <c r="O109" s="95">
        <v>642517</v>
      </c>
      <c r="P109" s="97">
        <v>108.61</v>
      </c>
      <c r="Q109" s="85"/>
      <c r="R109" s="95">
        <v>697.83768999999995</v>
      </c>
      <c r="S109" s="96">
        <v>4.0284005697919958E-4</v>
      </c>
      <c r="T109" s="96">
        <v>2.4531230775684866E-3</v>
      </c>
      <c r="U109" s="96">
        <f>R109/'סכום נכסי הקרן'!$C$42</f>
        <v>2.1542494120006236E-4</v>
      </c>
    </row>
    <row r="110" spans="2:21" s="143" customFormat="1">
      <c r="B110" s="88" t="s">
        <v>580</v>
      </c>
      <c r="C110" s="85" t="s">
        <v>581</v>
      </c>
      <c r="D110" s="98" t="s">
        <v>128</v>
      </c>
      <c r="E110" s="98" t="s">
        <v>343</v>
      </c>
      <c r="F110" s="85" t="s">
        <v>446</v>
      </c>
      <c r="G110" s="98" t="s">
        <v>381</v>
      </c>
      <c r="H110" s="85" t="s">
        <v>391</v>
      </c>
      <c r="I110" s="85" t="s">
        <v>347</v>
      </c>
      <c r="J110" s="85"/>
      <c r="K110" s="95">
        <v>6.55</v>
      </c>
      <c r="L110" s="98" t="s">
        <v>172</v>
      </c>
      <c r="M110" s="99">
        <v>2.5499999999999998E-2</v>
      </c>
      <c r="N110" s="99">
        <v>2.5000000000000001E-2</v>
      </c>
      <c r="O110" s="95">
        <v>1370000</v>
      </c>
      <c r="P110" s="97">
        <v>101.04</v>
      </c>
      <c r="Q110" s="85"/>
      <c r="R110" s="95">
        <v>1384.2480399999999</v>
      </c>
      <c r="S110" s="96">
        <v>3.2325653827640559E-3</v>
      </c>
      <c r="T110" s="96">
        <v>4.8660753935531138E-3</v>
      </c>
      <c r="U110" s="96">
        <f>R110/'סכום נכסי הקרן'!$C$42</f>
        <v>4.2732222248314156E-4</v>
      </c>
    </row>
    <row r="111" spans="2:21" s="143" customFormat="1">
      <c r="B111" s="88" t="s">
        <v>582</v>
      </c>
      <c r="C111" s="85" t="s">
        <v>583</v>
      </c>
      <c r="D111" s="98" t="s">
        <v>128</v>
      </c>
      <c r="E111" s="98" t="s">
        <v>343</v>
      </c>
      <c r="F111" s="85" t="s">
        <v>411</v>
      </c>
      <c r="G111" s="98" t="s">
        <v>351</v>
      </c>
      <c r="H111" s="85" t="s">
        <v>391</v>
      </c>
      <c r="I111" s="85" t="s">
        <v>168</v>
      </c>
      <c r="J111" s="85"/>
      <c r="K111" s="95">
        <v>2.52</v>
      </c>
      <c r="L111" s="98" t="s">
        <v>172</v>
      </c>
      <c r="M111" s="99">
        <v>6.4000000000000001E-2</v>
      </c>
      <c r="N111" s="99">
        <v>9.700000000000002E-3</v>
      </c>
      <c r="O111" s="95">
        <v>643679</v>
      </c>
      <c r="P111" s="97">
        <v>116.32</v>
      </c>
      <c r="Q111" s="85"/>
      <c r="R111" s="95">
        <v>748.72741000000008</v>
      </c>
      <c r="S111" s="96">
        <v>1.978018905032328E-3</v>
      </c>
      <c r="T111" s="96">
        <v>2.6320167491656727E-3</v>
      </c>
      <c r="U111" s="96">
        <f>R111/'סכום נכסי הקרן'!$C$42</f>
        <v>2.3113477615994775E-4</v>
      </c>
    </row>
    <row r="112" spans="2:21" s="143" customFormat="1">
      <c r="B112" s="88" t="s">
        <v>584</v>
      </c>
      <c r="C112" s="85" t="s">
        <v>585</v>
      </c>
      <c r="D112" s="98" t="s">
        <v>128</v>
      </c>
      <c r="E112" s="98" t="s">
        <v>343</v>
      </c>
      <c r="F112" s="85" t="s">
        <v>421</v>
      </c>
      <c r="G112" s="98" t="s">
        <v>422</v>
      </c>
      <c r="H112" s="85" t="s">
        <v>391</v>
      </c>
      <c r="I112" s="85" t="s">
        <v>168</v>
      </c>
      <c r="J112" s="85"/>
      <c r="K112" s="95">
        <v>3.9000000000000008</v>
      </c>
      <c r="L112" s="98" t="s">
        <v>172</v>
      </c>
      <c r="M112" s="99">
        <v>4.8000000000000001E-2</v>
      </c>
      <c r="N112" s="99">
        <v>1.52E-2</v>
      </c>
      <c r="O112" s="95">
        <v>6275684.0099999998</v>
      </c>
      <c r="P112" s="97">
        <v>115.8</v>
      </c>
      <c r="Q112" s="85"/>
      <c r="R112" s="95">
        <v>7267.2422900000001</v>
      </c>
      <c r="S112" s="96">
        <v>2.9548842590399666E-3</v>
      </c>
      <c r="T112" s="96">
        <v>2.5546685178154619E-2</v>
      </c>
      <c r="U112" s="96">
        <f>R112/'סכום נכסי הקרן'!$C$42</f>
        <v>2.2434231705224413E-3</v>
      </c>
    </row>
    <row r="113" spans="2:21" s="143" customFormat="1">
      <c r="B113" s="88" t="s">
        <v>586</v>
      </c>
      <c r="C113" s="85" t="s">
        <v>587</v>
      </c>
      <c r="D113" s="98" t="s">
        <v>128</v>
      </c>
      <c r="E113" s="98" t="s">
        <v>343</v>
      </c>
      <c r="F113" s="85" t="s">
        <v>411</v>
      </c>
      <c r="G113" s="98" t="s">
        <v>351</v>
      </c>
      <c r="H113" s="85" t="s">
        <v>391</v>
      </c>
      <c r="I113" s="85" t="s">
        <v>168</v>
      </c>
      <c r="J113" s="85"/>
      <c r="K113" s="95">
        <v>0.94</v>
      </c>
      <c r="L113" s="98" t="s">
        <v>172</v>
      </c>
      <c r="M113" s="99">
        <v>6.0999999999999999E-2</v>
      </c>
      <c r="N113" s="99">
        <v>3.5999999999999999E-3</v>
      </c>
      <c r="O113" s="95">
        <v>491817.5</v>
      </c>
      <c r="P113" s="97">
        <v>105.74</v>
      </c>
      <c r="Q113" s="85"/>
      <c r="R113" s="95">
        <v>520.04782999999998</v>
      </c>
      <c r="S113" s="96">
        <v>3.2787833333333335E-3</v>
      </c>
      <c r="T113" s="96">
        <v>1.828134753243857E-3</v>
      </c>
      <c r="U113" s="96">
        <f>R113/'סכום נכסי הקרן'!$C$42</f>
        <v>1.6054058816881907E-4</v>
      </c>
    </row>
    <row r="114" spans="2:21" s="143" customFormat="1">
      <c r="B114" s="88" t="s">
        <v>588</v>
      </c>
      <c r="C114" s="85" t="s">
        <v>589</v>
      </c>
      <c r="D114" s="98" t="s">
        <v>128</v>
      </c>
      <c r="E114" s="98" t="s">
        <v>343</v>
      </c>
      <c r="F114" s="85" t="s">
        <v>350</v>
      </c>
      <c r="G114" s="98" t="s">
        <v>351</v>
      </c>
      <c r="H114" s="85" t="s">
        <v>391</v>
      </c>
      <c r="I114" s="85" t="s">
        <v>168</v>
      </c>
      <c r="J114" s="85"/>
      <c r="K114" s="95">
        <v>2.31</v>
      </c>
      <c r="L114" s="98" t="s">
        <v>172</v>
      </c>
      <c r="M114" s="99">
        <v>2.1299999999999999E-2</v>
      </c>
      <c r="N114" s="99">
        <v>8.8999999999999999E-3</v>
      </c>
      <c r="O114" s="95">
        <v>1700000</v>
      </c>
      <c r="P114" s="97">
        <v>103.2</v>
      </c>
      <c r="Q114" s="85"/>
      <c r="R114" s="95">
        <v>1754.40002</v>
      </c>
      <c r="S114" s="96">
        <v>1.7000017000017001E-3</v>
      </c>
      <c r="T114" s="96">
        <v>6.1672782052637695E-3</v>
      </c>
      <c r="U114" s="96">
        <f>R114/'סכום נכסי הקרן'!$C$42</f>
        <v>5.4158943629125029E-4</v>
      </c>
    </row>
    <row r="115" spans="2:21" s="143" customFormat="1">
      <c r="B115" s="88" t="s">
        <v>590</v>
      </c>
      <c r="C115" s="85" t="s">
        <v>591</v>
      </c>
      <c r="D115" s="98" t="s">
        <v>128</v>
      </c>
      <c r="E115" s="98" t="s">
        <v>343</v>
      </c>
      <c r="F115" s="85" t="s">
        <v>592</v>
      </c>
      <c r="G115" s="98" t="s">
        <v>593</v>
      </c>
      <c r="H115" s="85" t="s">
        <v>391</v>
      </c>
      <c r="I115" s="85" t="s">
        <v>168</v>
      </c>
      <c r="J115" s="85"/>
      <c r="K115" s="95">
        <v>6.36</v>
      </c>
      <c r="L115" s="98" t="s">
        <v>172</v>
      </c>
      <c r="M115" s="99">
        <v>2.6099999999999998E-2</v>
      </c>
      <c r="N115" s="99">
        <v>2.0199999999999996E-2</v>
      </c>
      <c r="O115" s="95">
        <v>565000</v>
      </c>
      <c r="P115" s="97">
        <v>104.46</v>
      </c>
      <c r="Q115" s="85"/>
      <c r="R115" s="95">
        <v>590.19901000000004</v>
      </c>
      <c r="S115" s="96">
        <v>1.4015955863382881E-3</v>
      </c>
      <c r="T115" s="96">
        <v>2.0747386283894672E-3</v>
      </c>
      <c r="U115" s="96">
        <f>R115/'סכום נכסי הקרן'!$C$42</f>
        <v>1.8219650335249882E-4</v>
      </c>
    </row>
    <row r="116" spans="2:21" s="143" customFormat="1">
      <c r="B116" s="88" t="s">
        <v>594</v>
      </c>
      <c r="C116" s="85" t="s">
        <v>595</v>
      </c>
      <c r="D116" s="98" t="s">
        <v>128</v>
      </c>
      <c r="E116" s="98" t="s">
        <v>343</v>
      </c>
      <c r="F116" s="85" t="s">
        <v>596</v>
      </c>
      <c r="G116" s="98" t="s">
        <v>597</v>
      </c>
      <c r="H116" s="85" t="s">
        <v>391</v>
      </c>
      <c r="I116" s="85" t="s">
        <v>347</v>
      </c>
      <c r="J116" s="85"/>
      <c r="K116" s="95">
        <v>4.5600000000000005</v>
      </c>
      <c r="L116" s="98" t="s">
        <v>172</v>
      </c>
      <c r="M116" s="99">
        <v>1.0500000000000001E-2</v>
      </c>
      <c r="N116" s="99">
        <v>1.0200000000000001E-2</v>
      </c>
      <c r="O116" s="95">
        <v>926810</v>
      </c>
      <c r="P116" s="97">
        <v>100.48</v>
      </c>
      <c r="Q116" s="85"/>
      <c r="R116" s="95">
        <v>931.25871999999993</v>
      </c>
      <c r="S116" s="96">
        <v>2.0002719373594449E-3</v>
      </c>
      <c r="T116" s="96">
        <v>3.2736727894689802E-3</v>
      </c>
      <c r="U116" s="96">
        <f>R116/'סכום נכסי הקרן'!$C$42</f>
        <v>2.8748283142752772E-4</v>
      </c>
    </row>
    <row r="117" spans="2:21" s="143" customFormat="1">
      <c r="B117" s="88" t="s">
        <v>598</v>
      </c>
      <c r="C117" s="85" t="s">
        <v>599</v>
      </c>
      <c r="D117" s="98" t="s">
        <v>128</v>
      </c>
      <c r="E117" s="98" t="s">
        <v>343</v>
      </c>
      <c r="F117" s="85" t="s">
        <v>600</v>
      </c>
      <c r="G117" s="98" t="s">
        <v>381</v>
      </c>
      <c r="H117" s="85" t="s">
        <v>443</v>
      </c>
      <c r="I117" s="85" t="s">
        <v>168</v>
      </c>
      <c r="J117" s="85"/>
      <c r="K117" s="95">
        <v>4.74</v>
      </c>
      <c r="L117" s="98" t="s">
        <v>172</v>
      </c>
      <c r="M117" s="99">
        <v>4.3499999999999997E-2</v>
      </c>
      <c r="N117" s="99">
        <v>3.2700000000000007E-2</v>
      </c>
      <c r="O117" s="95">
        <v>1374139</v>
      </c>
      <c r="P117" s="97">
        <v>106.9</v>
      </c>
      <c r="Q117" s="85"/>
      <c r="R117" s="95">
        <v>1468.95463</v>
      </c>
      <c r="S117" s="96">
        <v>7.3241632430288907E-4</v>
      </c>
      <c r="T117" s="96">
        <v>5.1638461986111377E-3</v>
      </c>
      <c r="U117" s="96">
        <f>R117/'סכום נכסי הקרן'!$C$42</f>
        <v>4.5347144375837504E-4</v>
      </c>
    </row>
    <row r="118" spans="2:21" s="143" customFormat="1">
      <c r="B118" s="88" t="s">
        <v>601</v>
      </c>
      <c r="C118" s="85" t="s">
        <v>602</v>
      </c>
      <c r="D118" s="98" t="s">
        <v>128</v>
      </c>
      <c r="E118" s="98" t="s">
        <v>343</v>
      </c>
      <c r="F118" s="85" t="s">
        <v>492</v>
      </c>
      <c r="G118" s="98" t="s">
        <v>461</v>
      </c>
      <c r="H118" s="85" t="s">
        <v>443</v>
      </c>
      <c r="I118" s="85" t="s">
        <v>168</v>
      </c>
      <c r="J118" s="85"/>
      <c r="K118" s="95">
        <v>6.52</v>
      </c>
      <c r="L118" s="98" t="s">
        <v>172</v>
      </c>
      <c r="M118" s="99">
        <v>3.61E-2</v>
      </c>
      <c r="N118" s="99">
        <v>2.3400000000000004E-2</v>
      </c>
      <c r="O118" s="95">
        <v>1193905</v>
      </c>
      <c r="P118" s="97">
        <v>109.16</v>
      </c>
      <c r="Q118" s="85"/>
      <c r="R118" s="95">
        <v>1303.26666</v>
      </c>
      <c r="S118" s="96">
        <v>1.5555765472312704E-3</v>
      </c>
      <c r="T118" s="96">
        <v>4.5813998952558763E-3</v>
      </c>
      <c r="U118" s="96">
        <f>R118/'סכום נכסי הקרן'!$C$42</f>
        <v>4.0232298659377606E-4</v>
      </c>
    </row>
    <row r="119" spans="2:21" s="143" customFormat="1">
      <c r="B119" s="88" t="s">
        <v>603</v>
      </c>
      <c r="C119" s="85" t="s">
        <v>604</v>
      </c>
      <c r="D119" s="98" t="s">
        <v>128</v>
      </c>
      <c r="E119" s="98" t="s">
        <v>343</v>
      </c>
      <c r="F119" s="85" t="s">
        <v>460</v>
      </c>
      <c r="G119" s="98" t="s">
        <v>461</v>
      </c>
      <c r="H119" s="85" t="s">
        <v>443</v>
      </c>
      <c r="I119" s="85" t="s">
        <v>347</v>
      </c>
      <c r="J119" s="85"/>
      <c r="K119" s="95">
        <v>8.89</v>
      </c>
      <c r="L119" s="98" t="s">
        <v>172</v>
      </c>
      <c r="M119" s="99">
        <v>3.95E-2</v>
      </c>
      <c r="N119" s="99">
        <v>2.9600000000000001E-2</v>
      </c>
      <c r="O119" s="95">
        <v>202771</v>
      </c>
      <c r="P119" s="97">
        <v>110.18</v>
      </c>
      <c r="Q119" s="85"/>
      <c r="R119" s="95">
        <v>223.41308999999998</v>
      </c>
      <c r="S119" s="96">
        <v>8.4484405987579527E-4</v>
      </c>
      <c r="T119" s="96">
        <v>7.8536859611277984E-4</v>
      </c>
      <c r="U119" s="96">
        <f>R119/'סכום נכסי הקרן'!$C$42</f>
        <v>6.8968404066243878E-5</v>
      </c>
    </row>
    <row r="120" spans="2:21" s="143" customFormat="1">
      <c r="B120" s="88" t="s">
        <v>605</v>
      </c>
      <c r="C120" s="85" t="s">
        <v>606</v>
      </c>
      <c r="D120" s="98" t="s">
        <v>128</v>
      </c>
      <c r="E120" s="98" t="s">
        <v>343</v>
      </c>
      <c r="F120" s="85" t="s">
        <v>607</v>
      </c>
      <c r="G120" s="98" t="s">
        <v>381</v>
      </c>
      <c r="H120" s="85" t="s">
        <v>443</v>
      </c>
      <c r="I120" s="85" t="s">
        <v>168</v>
      </c>
      <c r="J120" s="85"/>
      <c r="K120" s="95">
        <v>3.5900000000000003</v>
      </c>
      <c r="L120" s="98" t="s">
        <v>172</v>
      </c>
      <c r="M120" s="99">
        <v>3.9E-2</v>
      </c>
      <c r="N120" s="99">
        <v>3.9900000000000005E-2</v>
      </c>
      <c r="O120" s="95">
        <v>618210</v>
      </c>
      <c r="P120" s="97">
        <v>100.17</v>
      </c>
      <c r="Q120" s="85"/>
      <c r="R120" s="95">
        <v>619.26094999999998</v>
      </c>
      <c r="S120" s="96">
        <v>6.8831870132328302E-4</v>
      </c>
      <c r="T120" s="96">
        <v>2.1769006593524418E-3</v>
      </c>
      <c r="U120" s="96">
        <f>R120/'סכום נכסי הקרן'!$C$42</f>
        <v>1.9116802610825558E-4</v>
      </c>
    </row>
    <row r="121" spans="2:21" s="143" customFormat="1">
      <c r="B121" s="88" t="s">
        <v>608</v>
      </c>
      <c r="C121" s="85" t="s">
        <v>609</v>
      </c>
      <c r="D121" s="98" t="s">
        <v>128</v>
      </c>
      <c r="E121" s="98" t="s">
        <v>343</v>
      </c>
      <c r="F121" s="85" t="s">
        <v>468</v>
      </c>
      <c r="G121" s="98" t="s">
        <v>461</v>
      </c>
      <c r="H121" s="85" t="s">
        <v>443</v>
      </c>
      <c r="I121" s="85" t="s">
        <v>168</v>
      </c>
      <c r="J121" s="85"/>
      <c r="K121" s="95">
        <v>5.68</v>
      </c>
      <c r="L121" s="98" t="s">
        <v>172</v>
      </c>
      <c r="M121" s="99">
        <v>3.9199999999999999E-2</v>
      </c>
      <c r="N121" s="99">
        <v>2.2799999999999997E-2</v>
      </c>
      <c r="O121" s="95">
        <v>20139</v>
      </c>
      <c r="P121" s="97">
        <v>110.32</v>
      </c>
      <c r="Q121" s="85"/>
      <c r="R121" s="95">
        <v>22.21734</v>
      </c>
      <c r="S121" s="96">
        <v>2.0981315908461077E-5</v>
      </c>
      <c r="T121" s="96">
        <v>7.8101068854829908E-5</v>
      </c>
      <c r="U121" s="96">
        <f>R121/'סכום נכסי הקרן'!$C$42</f>
        <v>6.8585707417462559E-6</v>
      </c>
    </row>
    <row r="122" spans="2:21" s="143" customFormat="1">
      <c r="B122" s="88" t="s">
        <v>610</v>
      </c>
      <c r="C122" s="85" t="s">
        <v>611</v>
      </c>
      <c r="D122" s="98" t="s">
        <v>128</v>
      </c>
      <c r="E122" s="98" t="s">
        <v>343</v>
      </c>
      <c r="F122" s="85" t="s">
        <v>488</v>
      </c>
      <c r="G122" s="98" t="s">
        <v>489</v>
      </c>
      <c r="H122" s="85" t="s">
        <v>443</v>
      </c>
      <c r="I122" s="85" t="s">
        <v>347</v>
      </c>
      <c r="J122" s="85"/>
      <c r="K122" s="95">
        <v>1.1400000000000001</v>
      </c>
      <c r="L122" s="98" t="s">
        <v>172</v>
      </c>
      <c r="M122" s="99">
        <v>2.3E-2</v>
      </c>
      <c r="N122" s="99">
        <v>8.6999999999999994E-3</v>
      </c>
      <c r="O122" s="95">
        <v>5430622</v>
      </c>
      <c r="P122" s="97">
        <v>101.63</v>
      </c>
      <c r="Q122" s="85"/>
      <c r="R122" s="95">
        <v>5519.1410900000001</v>
      </c>
      <c r="S122" s="96">
        <v>1.8248689950922184E-3</v>
      </c>
      <c r="T122" s="96">
        <v>1.9401549343423245E-2</v>
      </c>
      <c r="U122" s="96">
        <f>R122/'סכום נכסי הקרן'!$C$42</f>
        <v>1.7037782020459487E-3</v>
      </c>
    </row>
    <row r="123" spans="2:21" s="143" customFormat="1">
      <c r="B123" s="88" t="s">
        <v>612</v>
      </c>
      <c r="C123" s="85" t="s">
        <v>613</v>
      </c>
      <c r="D123" s="98" t="s">
        <v>128</v>
      </c>
      <c r="E123" s="98" t="s">
        <v>343</v>
      </c>
      <c r="F123" s="85" t="s">
        <v>488</v>
      </c>
      <c r="G123" s="98" t="s">
        <v>489</v>
      </c>
      <c r="H123" s="85" t="s">
        <v>443</v>
      </c>
      <c r="I123" s="85" t="s">
        <v>347</v>
      </c>
      <c r="J123" s="85"/>
      <c r="K123" s="95">
        <v>5.86</v>
      </c>
      <c r="L123" s="98" t="s">
        <v>172</v>
      </c>
      <c r="M123" s="99">
        <v>1.7500000000000002E-2</v>
      </c>
      <c r="N123" s="99">
        <v>1.34E-2</v>
      </c>
      <c r="O123" s="95">
        <v>3021110</v>
      </c>
      <c r="P123" s="97">
        <v>102.6</v>
      </c>
      <c r="Q123" s="85"/>
      <c r="R123" s="95">
        <v>3099.6587599999998</v>
      </c>
      <c r="S123" s="96">
        <v>2.091315369396884E-3</v>
      </c>
      <c r="T123" s="96">
        <v>1.0896293716585183E-2</v>
      </c>
      <c r="U123" s="96">
        <f>R123/'סכום נכסי הקרן'!$C$42</f>
        <v>9.5687552518588983E-4</v>
      </c>
    </row>
    <row r="124" spans="2:21" s="143" customFormat="1">
      <c r="B124" s="88" t="s">
        <v>614</v>
      </c>
      <c r="C124" s="85" t="s">
        <v>615</v>
      </c>
      <c r="D124" s="98" t="s">
        <v>128</v>
      </c>
      <c r="E124" s="98" t="s">
        <v>343</v>
      </c>
      <c r="F124" s="85" t="s">
        <v>488</v>
      </c>
      <c r="G124" s="98" t="s">
        <v>489</v>
      </c>
      <c r="H124" s="85" t="s">
        <v>443</v>
      </c>
      <c r="I124" s="85" t="s">
        <v>347</v>
      </c>
      <c r="J124" s="85"/>
      <c r="K124" s="95">
        <v>4.37</v>
      </c>
      <c r="L124" s="98" t="s">
        <v>172</v>
      </c>
      <c r="M124" s="99">
        <v>2.9600000000000001E-2</v>
      </c>
      <c r="N124" s="99">
        <v>1.6200000000000003E-2</v>
      </c>
      <c r="O124" s="95">
        <v>406000</v>
      </c>
      <c r="P124" s="97">
        <v>107.02</v>
      </c>
      <c r="Q124" s="85"/>
      <c r="R124" s="95">
        <v>434.50119000000001</v>
      </c>
      <c r="S124" s="96">
        <v>9.9413801378080971E-4</v>
      </c>
      <c r="T124" s="96">
        <v>1.5274109032717476E-3</v>
      </c>
      <c r="U124" s="96">
        <f>R124/'סכום נכסי הקרן'!$C$42</f>
        <v>1.3413204051375776E-4</v>
      </c>
    </row>
    <row r="125" spans="2:21" s="143" customFormat="1">
      <c r="B125" s="88" t="s">
        <v>616</v>
      </c>
      <c r="C125" s="85" t="s">
        <v>617</v>
      </c>
      <c r="D125" s="98" t="s">
        <v>128</v>
      </c>
      <c r="E125" s="98" t="s">
        <v>343</v>
      </c>
      <c r="F125" s="85" t="s">
        <v>618</v>
      </c>
      <c r="G125" s="98" t="s">
        <v>159</v>
      </c>
      <c r="H125" s="85" t="s">
        <v>443</v>
      </c>
      <c r="I125" s="85" t="s">
        <v>168</v>
      </c>
      <c r="J125" s="85"/>
      <c r="K125" s="95">
        <v>4.17</v>
      </c>
      <c r="L125" s="98" t="s">
        <v>172</v>
      </c>
      <c r="M125" s="99">
        <v>2.75E-2</v>
      </c>
      <c r="N125" s="99">
        <v>2.0100000000000003E-2</v>
      </c>
      <c r="O125" s="95">
        <v>505231</v>
      </c>
      <c r="P125" s="97">
        <v>103.33</v>
      </c>
      <c r="Q125" s="85"/>
      <c r="R125" s="95">
        <v>522.05516999999998</v>
      </c>
      <c r="S125" s="96">
        <v>1.0411168506929394E-3</v>
      </c>
      <c r="T125" s="96">
        <v>1.8351911965244232E-3</v>
      </c>
      <c r="U125" s="96">
        <f>R125/'סכום נכסי הקרן'!$C$42</f>
        <v>1.6116026106362721E-4</v>
      </c>
    </row>
    <row r="126" spans="2:21" s="143" customFormat="1">
      <c r="B126" s="88" t="s">
        <v>619</v>
      </c>
      <c r="C126" s="85" t="s">
        <v>620</v>
      </c>
      <c r="D126" s="98" t="s">
        <v>128</v>
      </c>
      <c r="E126" s="98" t="s">
        <v>343</v>
      </c>
      <c r="F126" s="85" t="s">
        <v>411</v>
      </c>
      <c r="G126" s="98" t="s">
        <v>351</v>
      </c>
      <c r="H126" s="85" t="s">
        <v>498</v>
      </c>
      <c r="I126" s="85" t="s">
        <v>168</v>
      </c>
      <c r="J126" s="85"/>
      <c r="K126" s="95">
        <v>3.59</v>
      </c>
      <c r="L126" s="98" t="s">
        <v>172</v>
      </c>
      <c r="M126" s="99">
        <v>3.6000000000000004E-2</v>
      </c>
      <c r="N126" s="99">
        <v>2.1099999999999997E-2</v>
      </c>
      <c r="O126" s="95">
        <f>800000/50000</f>
        <v>16</v>
      </c>
      <c r="P126" s="97">
        <v>5307497</v>
      </c>
      <c r="Q126" s="85"/>
      <c r="R126" s="95">
        <v>849.19952000000001</v>
      </c>
      <c r="S126" s="96">
        <f>5101.71545182067%/50000</f>
        <v>1.0203430903641339E-3</v>
      </c>
      <c r="T126" s="96">
        <v>2.9852084085227352E-3</v>
      </c>
      <c r="U126" s="96">
        <f>R126/'סכום נכסי הקרן'!$C$42</f>
        <v>2.6215086872582245E-4</v>
      </c>
    </row>
    <row r="127" spans="2:21" s="143" customFormat="1">
      <c r="B127" s="88" t="s">
        <v>621</v>
      </c>
      <c r="C127" s="85" t="s">
        <v>622</v>
      </c>
      <c r="D127" s="98" t="s">
        <v>128</v>
      </c>
      <c r="E127" s="98" t="s">
        <v>343</v>
      </c>
      <c r="F127" s="85" t="s">
        <v>623</v>
      </c>
      <c r="G127" s="98" t="s">
        <v>381</v>
      </c>
      <c r="H127" s="85" t="s">
        <v>498</v>
      </c>
      <c r="I127" s="85" t="s">
        <v>168</v>
      </c>
      <c r="J127" s="85"/>
      <c r="K127" s="95">
        <v>2.8200000000000003</v>
      </c>
      <c r="L127" s="98" t="s">
        <v>172</v>
      </c>
      <c r="M127" s="99">
        <v>6.7500000000000004E-2</v>
      </c>
      <c r="N127" s="99">
        <v>4.4999999999999998E-2</v>
      </c>
      <c r="O127" s="95">
        <v>1296717</v>
      </c>
      <c r="P127" s="97">
        <v>107.64</v>
      </c>
      <c r="Q127" s="85"/>
      <c r="R127" s="95">
        <v>1395.7861399999999</v>
      </c>
      <c r="S127" s="96">
        <v>1.3896974899608077E-3</v>
      </c>
      <c r="T127" s="96">
        <v>4.9066355120260686E-3</v>
      </c>
      <c r="U127" s="96">
        <f>R127/'סכום נכסי הקרן'!$C$42</f>
        <v>4.308840744003982E-4</v>
      </c>
    </row>
    <row r="128" spans="2:21" s="143" customFormat="1">
      <c r="B128" s="88" t="s">
        <v>624</v>
      </c>
      <c r="C128" s="85" t="s">
        <v>625</v>
      </c>
      <c r="D128" s="98" t="s">
        <v>128</v>
      </c>
      <c r="E128" s="98" t="s">
        <v>343</v>
      </c>
      <c r="F128" s="85" t="s">
        <v>626</v>
      </c>
      <c r="G128" s="98" t="s">
        <v>381</v>
      </c>
      <c r="H128" s="85" t="s">
        <v>498</v>
      </c>
      <c r="I128" s="85" t="s">
        <v>347</v>
      </c>
      <c r="J128" s="85"/>
      <c r="K128" s="95">
        <v>4.0200000000000005</v>
      </c>
      <c r="L128" s="98" t="s">
        <v>172</v>
      </c>
      <c r="M128" s="99">
        <v>3.7000000000000005E-2</v>
      </c>
      <c r="N128" s="99">
        <v>1.89E-2</v>
      </c>
      <c r="O128" s="95">
        <v>67895.740000000005</v>
      </c>
      <c r="P128" s="97">
        <v>108.4</v>
      </c>
      <c r="Q128" s="85"/>
      <c r="R128" s="95">
        <v>73.598979999999997</v>
      </c>
      <c r="S128" s="96">
        <v>2.8601899178264746E-4</v>
      </c>
      <c r="T128" s="96">
        <v>2.587239968702486E-4</v>
      </c>
      <c r="U128" s="96">
        <f>R128/'סכום נכסי הקרן'!$C$42</f>
        <v>2.2720263130076229E-5</v>
      </c>
    </row>
    <row r="129" spans="2:21" s="143" customFormat="1">
      <c r="B129" s="88" t="s">
        <v>627</v>
      </c>
      <c r="C129" s="85" t="s">
        <v>628</v>
      </c>
      <c r="D129" s="98" t="s">
        <v>128</v>
      </c>
      <c r="E129" s="98" t="s">
        <v>343</v>
      </c>
      <c r="F129" s="85" t="s">
        <v>629</v>
      </c>
      <c r="G129" s="98" t="s">
        <v>630</v>
      </c>
      <c r="H129" s="85" t="s">
        <v>498</v>
      </c>
      <c r="I129" s="85" t="s">
        <v>168</v>
      </c>
      <c r="J129" s="85"/>
      <c r="K129" s="95">
        <v>2.4899999999999998</v>
      </c>
      <c r="L129" s="98" t="s">
        <v>172</v>
      </c>
      <c r="M129" s="99">
        <v>4.4500000000000005E-2</v>
      </c>
      <c r="N129" s="99">
        <v>3.4700000000000009E-2</v>
      </c>
      <c r="O129" s="95">
        <v>799018</v>
      </c>
      <c r="P129" s="97">
        <v>103.61</v>
      </c>
      <c r="Q129" s="85"/>
      <c r="R129" s="95">
        <v>827.86256000000003</v>
      </c>
      <c r="S129" s="96">
        <v>5.7072714285714282E-4</v>
      </c>
      <c r="T129" s="96">
        <v>2.9102021574543015E-3</v>
      </c>
      <c r="U129" s="96">
        <f>R129/'סכום נכסי הקרן'!$C$42</f>
        <v>2.5556407437628243E-4</v>
      </c>
    </row>
    <row r="130" spans="2:21" s="143" customFormat="1">
      <c r="B130" s="88" t="s">
        <v>631</v>
      </c>
      <c r="C130" s="85" t="s">
        <v>632</v>
      </c>
      <c r="D130" s="98" t="s">
        <v>128</v>
      </c>
      <c r="E130" s="98" t="s">
        <v>343</v>
      </c>
      <c r="F130" s="85" t="s">
        <v>633</v>
      </c>
      <c r="G130" s="98" t="s">
        <v>634</v>
      </c>
      <c r="H130" s="85" t="s">
        <v>498</v>
      </c>
      <c r="I130" s="85" t="s">
        <v>347</v>
      </c>
      <c r="J130" s="85"/>
      <c r="K130" s="95">
        <v>3.3299999999999996</v>
      </c>
      <c r="L130" s="98" t="s">
        <v>172</v>
      </c>
      <c r="M130" s="99">
        <v>2.9500000000000002E-2</v>
      </c>
      <c r="N130" s="99">
        <v>1.7099999999999997E-2</v>
      </c>
      <c r="O130" s="95">
        <v>267647.08</v>
      </c>
      <c r="P130" s="97">
        <v>104.89</v>
      </c>
      <c r="Q130" s="85"/>
      <c r="R130" s="95">
        <v>280.73502000000002</v>
      </c>
      <c r="S130" s="96">
        <v>1.0692245070336864E-3</v>
      </c>
      <c r="T130" s="96">
        <v>9.8687354683243142E-4</v>
      </c>
      <c r="U130" s="96">
        <f>R130/'סכום נכסי הקרן'!$C$42</f>
        <v>8.666388480149064E-5</v>
      </c>
    </row>
    <row r="131" spans="2:21" s="143" customFormat="1">
      <c r="B131" s="88" t="s">
        <v>635</v>
      </c>
      <c r="C131" s="85" t="s">
        <v>636</v>
      </c>
      <c r="D131" s="98" t="s">
        <v>128</v>
      </c>
      <c r="E131" s="98" t="s">
        <v>343</v>
      </c>
      <c r="F131" s="85" t="s">
        <v>637</v>
      </c>
      <c r="G131" s="98" t="s">
        <v>461</v>
      </c>
      <c r="H131" s="85" t="s">
        <v>498</v>
      </c>
      <c r="I131" s="85" t="s">
        <v>168</v>
      </c>
      <c r="J131" s="85"/>
      <c r="K131" s="95">
        <v>9.43</v>
      </c>
      <c r="L131" s="98" t="s">
        <v>172</v>
      </c>
      <c r="M131" s="99">
        <v>3.4300000000000004E-2</v>
      </c>
      <c r="N131" s="99">
        <v>3.1699999999999992E-2</v>
      </c>
      <c r="O131" s="95">
        <v>699169</v>
      </c>
      <c r="P131" s="97">
        <v>103</v>
      </c>
      <c r="Q131" s="85"/>
      <c r="R131" s="95">
        <v>720.14404999999999</v>
      </c>
      <c r="S131" s="96">
        <v>2.7539349298881361E-3</v>
      </c>
      <c r="T131" s="96">
        <v>2.5315370802466031E-3</v>
      </c>
      <c r="U131" s="96">
        <f>R131/'סכום נכסי הקרן'!$C$42</f>
        <v>2.2231099272787167E-4</v>
      </c>
    </row>
    <row r="132" spans="2:21" s="143" customFormat="1">
      <c r="B132" s="88" t="s">
        <v>638</v>
      </c>
      <c r="C132" s="85" t="s">
        <v>639</v>
      </c>
      <c r="D132" s="98" t="s">
        <v>128</v>
      </c>
      <c r="E132" s="98" t="s">
        <v>343</v>
      </c>
      <c r="F132" s="85" t="s">
        <v>640</v>
      </c>
      <c r="G132" s="98" t="s">
        <v>402</v>
      </c>
      <c r="H132" s="85" t="s">
        <v>498</v>
      </c>
      <c r="I132" s="85" t="s">
        <v>347</v>
      </c>
      <c r="J132" s="85"/>
      <c r="K132" s="95">
        <v>2.2200000000000002</v>
      </c>
      <c r="L132" s="98" t="s">
        <v>172</v>
      </c>
      <c r="M132" s="99">
        <v>1.3300000000000001E-2</v>
      </c>
      <c r="N132" s="99">
        <v>9.300000000000001E-3</v>
      </c>
      <c r="O132" s="95">
        <v>1600000</v>
      </c>
      <c r="P132" s="97">
        <v>100.9</v>
      </c>
      <c r="Q132" s="85"/>
      <c r="R132" s="95">
        <v>1614.4</v>
      </c>
      <c r="S132" s="96">
        <v>3.6620512613935569E-3</v>
      </c>
      <c r="T132" s="96">
        <v>5.6751332769466286E-3</v>
      </c>
      <c r="U132" s="96">
        <f>R132/'סכום נכסי הקרן'!$C$42</f>
        <v>4.9837093934175535E-4</v>
      </c>
    </row>
    <row r="133" spans="2:21" s="143" customFormat="1">
      <c r="B133" s="88" t="s">
        <v>641</v>
      </c>
      <c r="C133" s="85" t="s">
        <v>642</v>
      </c>
      <c r="D133" s="98" t="s">
        <v>128</v>
      </c>
      <c r="E133" s="98" t="s">
        <v>343</v>
      </c>
      <c r="F133" s="85" t="s">
        <v>618</v>
      </c>
      <c r="G133" s="98" t="s">
        <v>159</v>
      </c>
      <c r="H133" s="85" t="s">
        <v>498</v>
      </c>
      <c r="I133" s="85" t="s">
        <v>168</v>
      </c>
      <c r="J133" s="85"/>
      <c r="K133" s="95">
        <v>3.05</v>
      </c>
      <c r="L133" s="98" t="s">
        <v>172</v>
      </c>
      <c r="M133" s="99">
        <v>2.4E-2</v>
      </c>
      <c r="N133" s="99">
        <v>1.7299999999999999E-2</v>
      </c>
      <c r="O133" s="95">
        <v>476160.29</v>
      </c>
      <c r="P133" s="97">
        <v>102.26</v>
      </c>
      <c r="Q133" s="85"/>
      <c r="R133" s="95">
        <v>486.62044000000003</v>
      </c>
      <c r="S133" s="96">
        <v>1.2242159191823822E-3</v>
      </c>
      <c r="T133" s="96">
        <v>1.7106267667780044E-3</v>
      </c>
      <c r="U133" s="96">
        <f>R133/'סכום נכסי הקרן'!$C$42</f>
        <v>1.5022143569480819E-4</v>
      </c>
    </row>
    <row r="134" spans="2:21" s="143" customFormat="1">
      <c r="B134" s="88" t="s">
        <v>643</v>
      </c>
      <c r="C134" s="85" t="s">
        <v>644</v>
      </c>
      <c r="D134" s="98" t="s">
        <v>128</v>
      </c>
      <c r="E134" s="98" t="s">
        <v>343</v>
      </c>
      <c r="F134" s="85" t="s">
        <v>645</v>
      </c>
      <c r="G134" s="98" t="s">
        <v>381</v>
      </c>
      <c r="H134" s="85" t="s">
        <v>537</v>
      </c>
      <c r="I134" s="85" t="s">
        <v>168</v>
      </c>
      <c r="J134" s="85"/>
      <c r="K134" s="95">
        <v>4.9700000000000006</v>
      </c>
      <c r="L134" s="98" t="s">
        <v>172</v>
      </c>
      <c r="M134" s="99">
        <v>3.95E-2</v>
      </c>
      <c r="N134" s="99">
        <v>3.85E-2</v>
      </c>
      <c r="O134" s="95">
        <v>474636</v>
      </c>
      <c r="P134" s="97">
        <v>100.98</v>
      </c>
      <c r="Q134" s="85"/>
      <c r="R134" s="95">
        <v>479.28742999999997</v>
      </c>
      <c r="S134" s="96">
        <v>7.6805670178163989E-4</v>
      </c>
      <c r="T134" s="96">
        <v>1.6848488870262806E-3</v>
      </c>
      <c r="U134" s="96">
        <f>R134/'סכום נכסי הקרן'!$C$42</f>
        <v>1.4795770980165747E-4</v>
      </c>
    </row>
    <row r="135" spans="2:21" s="143" customFormat="1">
      <c r="B135" s="88" t="s">
        <v>646</v>
      </c>
      <c r="C135" s="85" t="s">
        <v>647</v>
      </c>
      <c r="D135" s="98" t="s">
        <v>128</v>
      </c>
      <c r="E135" s="98" t="s">
        <v>343</v>
      </c>
      <c r="F135" s="85" t="s">
        <v>645</v>
      </c>
      <c r="G135" s="98" t="s">
        <v>381</v>
      </c>
      <c r="H135" s="85" t="s">
        <v>537</v>
      </c>
      <c r="I135" s="85" t="s">
        <v>168</v>
      </c>
      <c r="J135" s="85"/>
      <c r="K135" s="95">
        <v>5.6499999999999986</v>
      </c>
      <c r="L135" s="98" t="s">
        <v>172</v>
      </c>
      <c r="M135" s="99">
        <v>0.03</v>
      </c>
      <c r="N135" s="99">
        <v>3.4000000000000002E-2</v>
      </c>
      <c r="O135" s="95">
        <v>1281921</v>
      </c>
      <c r="P135" s="97">
        <v>98.34</v>
      </c>
      <c r="Q135" s="85"/>
      <c r="R135" s="95">
        <v>1260.6410700000001</v>
      </c>
      <c r="S135" s="96">
        <v>1.9913026593761651E-3</v>
      </c>
      <c r="T135" s="96">
        <v>4.4315572885546359E-3</v>
      </c>
      <c r="U135" s="96">
        <f>R135/'סכום נכסי הקרן'!$C$42</f>
        <v>3.891643175351187E-4</v>
      </c>
    </row>
    <row r="136" spans="2:21" s="143" customFormat="1">
      <c r="B136" s="88" t="s">
        <v>648</v>
      </c>
      <c r="C136" s="85" t="s">
        <v>649</v>
      </c>
      <c r="D136" s="98" t="s">
        <v>128</v>
      </c>
      <c r="E136" s="98" t="s">
        <v>343</v>
      </c>
      <c r="F136" s="85" t="s">
        <v>650</v>
      </c>
      <c r="G136" s="98" t="s">
        <v>651</v>
      </c>
      <c r="H136" s="85" t="s">
        <v>537</v>
      </c>
      <c r="I136" s="85" t="s">
        <v>347</v>
      </c>
      <c r="J136" s="85"/>
      <c r="K136" s="95">
        <v>2.6100000000000003</v>
      </c>
      <c r="L136" s="98" t="s">
        <v>172</v>
      </c>
      <c r="M136" s="99">
        <v>3.4000000000000002E-2</v>
      </c>
      <c r="N136" s="99">
        <v>2.2600000000000002E-2</v>
      </c>
      <c r="O136" s="95">
        <v>41271.230000000003</v>
      </c>
      <c r="P136" s="97">
        <v>103.49</v>
      </c>
      <c r="Q136" s="85"/>
      <c r="R136" s="95">
        <v>42.711589999999994</v>
      </c>
      <c r="S136" s="96">
        <v>7.5804528125218723E-5</v>
      </c>
      <c r="T136" s="96">
        <v>1.5014492425687612E-4</v>
      </c>
      <c r="U136" s="96">
        <f>R136/'סכום נכסי הקרן'!$C$42</f>
        <v>1.3185217560133747E-5</v>
      </c>
    </row>
    <row r="137" spans="2:21" s="143" customFormat="1">
      <c r="B137" s="88" t="s">
        <v>652</v>
      </c>
      <c r="C137" s="85" t="s">
        <v>653</v>
      </c>
      <c r="D137" s="98" t="s">
        <v>128</v>
      </c>
      <c r="E137" s="98" t="s">
        <v>343</v>
      </c>
      <c r="F137" s="85" t="s">
        <v>654</v>
      </c>
      <c r="G137" s="98" t="s">
        <v>655</v>
      </c>
      <c r="H137" s="85" t="s">
        <v>550</v>
      </c>
      <c r="I137" s="85" t="s">
        <v>168</v>
      </c>
      <c r="J137" s="85"/>
      <c r="K137" s="95">
        <v>5.84</v>
      </c>
      <c r="L137" s="98" t="s">
        <v>172</v>
      </c>
      <c r="M137" s="99">
        <v>4.4500000000000005E-2</v>
      </c>
      <c r="N137" s="99">
        <v>3.4500000000000003E-2</v>
      </c>
      <c r="O137" s="95">
        <v>564000</v>
      </c>
      <c r="P137" s="97">
        <v>110.11</v>
      </c>
      <c r="Q137" s="85"/>
      <c r="R137" s="95">
        <v>621.02036999999996</v>
      </c>
      <c r="S137" s="96">
        <v>1.7625E-3</v>
      </c>
      <c r="T137" s="96">
        <v>2.1830855843958789E-3</v>
      </c>
      <c r="U137" s="96">
        <f>R137/'סכום נכסי הקרן'!$C$42</f>
        <v>1.9171116522997056E-4</v>
      </c>
    </row>
    <row r="138" spans="2:21" s="143" customFormat="1">
      <c r="B138" s="88" t="s">
        <v>656</v>
      </c>
      <c r="C138" s="85" t="s">
        <v>657</v>
      </c>
      <c r="D138" s="98" t="s">
        <v>128</v>
      </c>
      <c r="E138" s="98" t="s">
        <v>343</v>
      </c>
      <c r="F138" s="85" t="s">
        <v>658</v>
      </c>
      <c r="G138" s="98" t="s">
        <v>442</v>
      </c>
      <c r="H138" s="85" t="s">
        <v>550</v>
      </c>
      <c r="I138" s="85" t="s">
        <v>347</v>
      </c>
      <c r="J138" s="85"/>
      <c r="K138" s="95">
        <v>2.1300000000000003</v>
      </c>
      <c r="L138" s="98" t="s">
        <v>172</v>
      </c>
      <c r="M138" s="99">
        <v>0.06</v>
      </c>
      <c r="N138" s="99">
        <v>1.9499999999999997E-2</v>
      </c>
      <c r="O138" s="95">
        <v>39080</v>
      </c>
      <c r="P138" s="97">
        <v>110.33</v>
      </c>
      <c r="Q138" s="85"/>
      <c r="R138" s="95">
        <v>43.116959999999999</v>
      </c>
      <c r="S138" s="96">
        <v>7.143143328157906E-5</v>
      </c>
      <c r="T138" s="96">
        <v>1.5156992969324621E-4</v>
      </c>
      <c r="U138" s="96">
        <f>R138/'סכום נכסי הקרן'!$C$42</f>
        <v>1.3310356700173992E-5</v>
      </c>
    </row>
    <row r="139" spans="2:21" s="143" customFormat="1">
      <c r="B139" s="88" t="s">
        <v>659</v>
      </c>
      <c r="C139" s="85" t="s">
        <v>660</v>
      </c>
      <c r="D139" s="98" t="s">
        <v>128</v>
      </c>
      <c r="E139" s="98" t="s">
        <v>343</v>
      </c>
      <c r="F139" s="85" t="s">
        <v>658</v>
      </c>
      <c r="G139" s="98" t="s">
        <v>442</v>
      </c>
      <c r="H139" s="85" t="s">
        <v>550</v>
      </c>
      <c r="I139" s="85" t="s">
        <v>347</v>
      </c>
      <c r="J139" s="85"/>
      <c r="K139" s="95">
        <v>4.05</v>
      </c>
      <c r="L139" s="98" t="s">
        <v>172</v>
      </c>
      <c r="M139" s="99">
        <v>5.9000000000000004E-2</v>
      </c>
      <c r="N139" s="99">
        <v>2.7000000000000003E-2</v>
      </c>
      <c r="O139" s="95">
        <v>7139</v>
      </c>
      <c r="P139" s="97">
        <v>115.07</v>
      </c>
      <c r="Q139" s="85"/>
      <c r="R139" s="95">
        <v>8.2148500000000002</v>
      </c>
      <c r="S139" s="96">
        <v>8.0272199102939336E-6</v>
      </c>
      <c r="T139" s="96">
        <v>2.8877829905924806E-5</v>
      </c>
      <c r="U139" s="96">
        <f>R139/'סכום נכסי הקרן'!$C$42</f>
        <v>2.535952992474987E-6</v>
      </c>
    </row>
    <row r="140" spans="2:21" s="143" customFormat="1">
      <c r="B140" s="88" t="s">
        <v>661</v>
      </c>
      <c r="C140" s="85" t="s">
        <v>662</v>
      </c>
      <c r="D140" s="98" t="s">
        <v>128</v>
      </c>
      <c r="E140" s="98" t="s">
        <v>343</v>
      </c>
      <c r="F140" s="85" t="s">
        <v>553</v>
      </c>
      <c r="G140" s="98" t="s">
        <v>381</v>
      </c>
      <c r="H140" s="85" t="s">
        <v>550</v>
      </c>
      <c r="I140" s="85" t="s">
        <v>347</v>
      </c>
      <c r="J140" s="85"/>
      <c r="K140" s="95">
        <v>4.53</v>
      </c>
      <c r="L140" s="98" t="s">
        <v>172</v>
      </c>
      <c r="M140" s="99">
        <v>6.9000000000000006E-2</v>
      </c>
      <c r="N140" s="99">
        <v>6.4600000000000005E-2</v>
      </c>
      <c r="O140" s="95">
        <v>908852</v>
      </c>
      <c r="P140" s="97">
        <v>105.01</v>
      </c>
      <c r="Q140" s="85"/>
      <c r="R140" s="95">
        <v>954.38544999999999</v>
      </c>
      <c r="S140" s="96">
        <v>1.3737992414909585E-3</v>
      </c>
      <c r="T140" s="96">
        <v>3.3549706555554273E-3</v>
      </c>
      <c r="U140" s="96">
        <f>R140/'סכום נכסי הקרן'!$C$42</f>
        <v>2.9462213405017588E-4</v>
      </c>
    </row>
    <row r="141" spans="2:21" s="143" customFormat="1">
      <c r="B141" s="88" t="s">
        <v>663</v>
      </c>
      <c r="C141" s="85" t="s">
        <v>664</v>
      </c>
      <c r="D141" s="98" t="s">
        <v>128</v>
      </c>
      <c r="E141" s="98" t="s">
        <v>343</v>
      </c>
      <c r="F141" s="85" t="s">
        <v>665</v>
      </c>
      <c r="G141" s="98" t="s">
        <v>634</v>
      </c>
      <c r="H141" s="85" t="s">
        <v>666</v>
      </c>
      <c r="I141" s="85" t="s">
        <v>168</v>
      </c>
      <c r="J141" s="85"/>
      <c r="K141" s="95">
        <v>1.6099999999999999</v>
      </c>
      <c r="L141" s="98" t="s">
        <v>172</v>
      </c>
      <c r="M141" s="99">
        <v>4.2999999999999997E-2</v>
      </c>
      <c r="N141" s="99">
        <v>2.9899999999999996E-2</v>
      </c>
      <c r="O141" s="95">
        <v>334257.87</v>
      </c>
      <c r="P141" s="97">
        <v>102.5</v>
      </c>
      <c r="Q141" s="85"/>
      <c r="R141" s="95">
        <v>342.61433</v>
      </c>
      <c r="S141" s="96">
        <v>7.7175489400623822E-4</v>
      </c>
      <c r="T141" s="96">
        <v>1.2043991485020896E-3</v>
      </c>
      <c r="U141" s="96">
        <f>R141/'סכום נכסי הקרן'!$C$42</f>
        <v>1.0576624471880956E-4</v>
      </c>
    </row>
    <row r="142" spans="2:21" s="143" customFormat="1">
      <c r="B142" s="88" t="s">
        <v>667</v>
      </c>
      <c r="C142" s="85" t="s">
        <v>668</v>
      </c>
      <c r="D142" s="98" t="s">
        <v>128</v>
      </c>
      <c r="E142" s="98" t="s">
        <v>343</v>
      </c>
      <c r="F142" s="85" t="s">
        <v>665</v>
      </c>
      <c r="G142" s="98" t="s">
        <v>634</v>
      </c>
      <c r="H142" s="85" t="s">
        <v>666</v>
      </c>
      <c r="I142" s="85" t="s">
        <v>168</v>
      </c>
      <c r="J142" s="85"/>
      <c r="K142" s="95">
        <v>2.0699999999999998</v>
      </c>
      <c r="L142" s="98" t="s">
        <v>172</v>
      </c>
      <c r="M142" s="99">
        <v>4.2500000000000003E-2</v>
      </c>
      <c r="N142" s="99">
        <v>3.32E-2</v>
      </c>
      <c r="O142" s="95">
        <v>21745.08</v>
      </c>
      <c r="P142" s="97">
        <v>103.68</v>
      </c>
      <c r="Q142" s="85"/>
      <c r="R142" s="95">
        <v>22.545300000000001</v>
      </c>
      <c r="S142" s="96">
        <v>3.5832485517928702E-5</v>
      </c>
      <c r="T142" s="96">
        <v>7.9253953337924196E-5</v>
      </c>
      <c r="U142" s="96">
        <f>R142/'סכום נכסי הקרן'!$C$42</f>
        <v>6.9598131434227437E-6</v>
      </c>
    </row>
    <row r="143" spans="2:21" s="143" customFormat="1">
      <c r="B143" s="88" t="s">
        <v>669</v>
      </c>
      <c r="C143" s="85" t="s">
        <v>670</v>
      </c>
      <c r="D143" s="98" t="s">
        <v>128</v>
      </c>
      <c r="E143" s="98" t="s">
        <v>343</v>
      </c>
      <c r="F143" s="85" t="s">
        <v>665</v>
      </c>
      <c r="G143" s="98" t="s">
        <v>634</v>
      </c>
      <c r="H143" s="85" t="s">
        <v>666</v>
      </c>
      <c r="I143" s="85" t="s">
        <v>168</v>
      </c>
      <c r="J143" s="85"/>
      <c r="K143" s="95">
        <v>2.4299999999999997</v>
      </c>
      <c r="L143" s="98" t="s">
        <v>172</v>
      </c>
      <c r="M143" s="99">
        <v>3.7000000000000005E-2</v>
      </c>
      <c r="N143" s="99">
        <v>3.3099999999999997E-2</v>
      </c>
      <c r="O143" s="95">
        <v>906000</v>
      </c>
      <c r="P143" s="97">
        <v>102.52</v>
      </c>
      <c r="Q143" s="85"/>
      <c r="R143" s="95">
        <v>928.83123999999998</v>
      </c>
      <c r="S143" s="96">
        <v>3.832403820305945E-3</v>
      </c>
      <c r="T143" s="96">
        <v>3.265139419469524E-3</v>
      </c>
      <c r="U143" s="96">
        <f>R143/'סכום נכסי הקרן'!$C$42</f>
        <v>2.8673345984190252E-4</v>
      </c>
    </row>
    <row r="144" spans="2:21" s="143" customFormat="1">
      <c r="B144" s="84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95"/>
      <c r="P144" s="97"/>
      <c r="Q144" s="85"/>
      <c r="R144" s="85"/>
      <c r="S144" s="85"/>
      <c r="T144" s="96"/>
      <c r="U144" s="85"/>
    </row>
    <row r="145" spans="2:21" s="143" customFormat="1">
      <c r="B145" s="103" t="s">
        <v>50</v>
      </c>
      <c r="C145" s="83"/>
      <c r="D145" s="83"/>
      <c r="E145" s="83"/>
      <c r="F145" s="83"/>
      <c r="G145" s="83"/>
      <c r="H145" s="83"/>
      <c r="I145" s="83"/>
      <c r="J145" s="83"/>
      <c r="K145" s="92">
        <v>5.1817391468009193</v>
      </c>
      <c r="L145" s="83"/>
      <c r="M145" s="83"/>
      <c r="N145" s="105">
        <v>5.4990883717168405E-2</v>
      </c>
      <c r="O145" s="92"/>
      <c r="P145" s="94"/>
      <c r="Q145" s="83"/>
      <c r="R145" s="92">
        <v>6470.1464500000002</v>
      </c>
      <c r="S145" s="83"/>
      <c r="T145" s="93">
        <v>2.2744637899599289E-2</v>
      </c>
      <c r="U145" s="93">
        <f>R145/'סכום נכסי הקרן'!$C$42</f>
        <v>1.9973568904640884E-3</v>
      </c>
    </row>
    <row r="146" spans="2:21" s="143" customFormat="1">
      <c r="B146" s="88" t="s">
        <v>671</v>
      </c>
      <c r="C146" s="85" t="s">
        <v>672</v>
      </c>
      <c r="D146" s="98" t="s">
        <v>128</v>
      </c>
      <c r="E146" s="98" t="s">
        <v>343</v>
      </c>
      <c r="F146" s="85" t="s">
        <v>673</v>
      </c>
      <c r="G146" s="98" t="s">
        <v>674</v>
      </c>
      <c r="H146" s="85" t="s">
        <v>391</v>
      </c>
      <c r="I146" s="85" t="s">
        <v>347</v>
      </c>
      <c r="J146" s="85"/>
      <c r="K146" s="95">
        <v>3.93</v>
      </c>
      <c r="L146" s="98" t="s">
        <v>172</v>
      </c>
      <c r="M146" s="99">
        <v>3.49E-2</v>
      </c>
      <c r="N146" s="99">
        <v>4.53E-2</v>
      </c>
      <c r="O146" s="95">
        <v>2223731</v>
      </c>
      <c r="P146" s="97">
        <v>95.15</v>
      </c>
      <c r="Q146" s="85"/>
      <c r="R146" s="95">
        <v>2115.88</v>
      </c>
      <c r="S146" s="96">
        <v>1.4111517317573566E-3</v>
      </c>
      <c r="T146" s="96">
        <v>7.4379961583410752E-3</v>
      </c>
      <c r="U146" s="96">
        <f>R146/'סכום נכסי הקרן'!$C$42</f>
        <v>6.5317957329932689E-4</v>
      </c>
    </row>
    <row r="147" spans="2:21" s="143" customFormat="1">
      <c r="B147" s="88" t="s">
        <v>675</v>
      </c>
      <c r="C147" s="85" t="s">
        <v>676</v>
      </c>
      <c r="D147" s="98" t="s">
        <v>128</v>
      </c>
      <c r="E147" s="98" t="s">
        <v>343</v>
      </c>
      <c r="F147" s="85" t="s">
        <v>677</v>
      </c>
      <c r="G147" s="98" t="s">
        <v>655</v>
      </c>
      <c r="H147" s="85" t="s">
        <v>498</v>
      </c>
      <c r="I147" s="85" t="s">
        <v>168</v>
      </c>
      <c r="J147" s="85"/>
      <c r="K147" s="95">
        <v>5.7899999999999991</v>
      </c>
      <c r="L147" s="98" t="s">
        <v>172</v>
      </c>
      <c r="M147" s="99">
        <v>4.6900000000000004E-2</v>
      </c>
      <c r="N147" s="99">
        <v>5.9699999999999996E-2</v>
      </c>
      <c r="O147" s="95">
        <v>4582956</v>
      </c>
      <c r="P147" s="97">
        <v>95.01</v>
      </c>
      <c r="Q147" s="85"/>
      <c r="R147" s="95">
        <v>4354.2664500000001</v>
      </c>
      <c r="S147" s="96">
        <v>2.3622108609137717E-3</v>
      </c>
      <c r="T147" s="96">
        <v>1.5306641741258214E-2</v>
      </c>
      <c r="U147" s="96">
        <f>R147/'סכום נכסי הקרן'!$C$42</f>
        <v>1.3441773171647613E-3</v>
      </c>
    </row>
    <row r="148" spans="2:21" s="143" customFormat="1">
      <c r="B148" s="147"/>
    </row>
    <row r="149" spans="2:21" s="143" customFormat="1">
      <c r="B149" s="147"/>
    </row>
    <row r="150" spans="2:21" s="143" customFormat="1">
      <c r="B150" s="147"/>
    </row>
    <row r="151" spans="2:21" s="143" customFormat="1">
      <c r="B151" s="148" t="s">
        <v>262</v>
      </c>
      <c r="C151" s="144"/>
      <c r="D151" s="144"/>
      <c r="E151" s="144"/>
      <c r="F151" s="144"/>
      <c r="G151" s="144"/>
      <c r="H151" s="144"/>
      <c r="I151" s="144"/>
      <c r="J151" s="144"/>
      <c r="K151" s="144"/>
    </row>
    <row r="152" spans="2:21" s="143" customFormat="1">
      <c r="B152" s="148" t="s">
        <v>120</v>
      </c>
      <c r="C152" s="144"/>
      <c r="D152" s="144"/>
      <c r="E152" s="144"/>
      <c r="F152" s="144"/>
      <c r="G152" s="144"/>
      <c r="H152" s="144"/>
      <c r="I152" s="144"/>
      <c r="J152" s="144"/>
      <c r="K152" s="144"/>
    </row>
    <row r="153" spans="2:21" s="143" customFormat="1">
      <c r="B153" s="148" t="s">
        <v>245</v>
      </c>
      <c r="C153" s="144"/>
      <c r="D153" s="144"/>
      <c r="E153" s="144"/>
      <c r="F153" s="144"/>
      <c r="G153" s="144"/>
      <c r="H153" s="144"/>
      <c r="I153" s="144"/>
      <c r="J153" s="144"/>
      <c r="K153" s="144"/>
    </row>
    <row r="154" spans="2:21" s="143" customFormat="1">
      <c r="B154" s="148" t="s">
        <v>253</v>
      </c>
      <c r="C154" s="144"/>
      <c r="D154" s="144"/>
      <c r="E154" s="144"/>
      <c r="F154" s="144"/>
      <c r="G154" s="144"/>
      <c r="H154" s="144"/>
      <c r="I154" s="144"/>
      <c r="J154" s="144"/>
      <c r="K154" s="144"/>
    </row>
    <row r="155" spans="2:21" s="143" customFormat="1">
      <c r="B155" s="233" t="s">
        <v>258</v>
      </c>
      <c r="C155" s="233"/>
      <c r="D155" s="233"/>
      <c r="E155" s="233"/>
      <c r="F155" s="233"/>
      <c r="G155" s="233"/>
      <c r="H155" s="233"/>
      <c r="I155" s="233"/>
      <c r="J155" s="233"/>
      <c r="K155" s="233"/>
    </row>
    <row r="156" spans="2:21" s="143" customFormat="1">
      <c r="B156" s="147"/>
    </row>
    <row r="157" spans="2:21" s="143" customFormat="1">
      <c r="B157" s="147"/>
    </row>
    <row r="158" spans="2:21" s="143" customFormat="1">
      <c r="B158" s="147"/>
    </row>
    <row r="159" spans="2:21" s="143" customFormat="1">
      <c r="B159" s="147"/>
    </row>
    <row r="160" spans="2:21" s="143" customFormat="1">
      <c r="B160" s="147"/>
    </row>
    <row r="161" spans="2:2" s="143" customFormat="1">
      <c r="B161" s="147"/>
    </row>
    <row r="162" spans="2:2" s="143" customFormat="1">
      <c r="B162" s="147"/>
    </row>
    <row r="163" spans="2:2" s="143" customFormat="1">
      <c r="B163" s="147"/>
    </row>
    <row r="164" spans="2:2" s="143" customFormat="1">
      <c r="B164" s="147"/>
    </row>
    <row r="165" spans="2:2" s="143" customFormat="1">
      <c r="B165" s="147"/>
    </row>
    <row r="166" spans="2:2" s="143" customFormat="1">
      <c r="B166" s="147"/>
    </row>
    <row r="167" spans="2:2" s="143" customFormat="1">
      <c r="B167" s="147"/>
    </row>
    <row r="168" spans="2:2" s="143" customFormat="1">
      <c r="B168" s="147"/>
    </row>
    <row r="169" spans="2:2" s="143" customFormat="1">
      <c r="B169" s="147"/>
    </row>
    <row r="170" spans="2:2" s="143" customFormat="1">
      <c r="B170" s="147"/>
    </row>
    <row r="171" spans="2:2" s="143" customFormat="1">
      <c r="B171" s="147"/>
    </row>
    <row r="172" spans="2:2" s="143" customFormat="1">
      <c r="B172" s="147"/>
    </row>
    <row r="173" spans="2:2" s="143" customFormat="1">
      <c r="B173" s="147"/>
    </row>
    <row r="174" spans="2:2" s="143" customFormat="1">
      <c r="B174" s="147"/>
    </row>
    <row r="175" spans="2:2" s="143" customFormat="1">
      <c r="B175" s="147"/>
    </row>
    <row r="176" spans="2:2" s="143" customFormat="1">
      <c r="B176" s="147"/>
    </row>
    <row r="177" spans="2:6" s="143" customFormat="1">
      <c r="B177" s="147"/>
    </row>
    <row r="178" spans="2:6" s="143" customFormat="1">
      <c r="B178" s="147"/>
    </row>
    <row r="179" spans="2:6">
      <c r="C179" s="1"/>
      <c r="D179" s="1"/>
      <c r="E179" s="1"/>
      <c r="F179" s="1"/>
    </row>
    <row r="180" spans="2:6">
      <c r="C180" s="1"/>
      <c r="D180" s="1"/>
      <c r="E180" s="1"/>
      <c r="F180" s="1"/>
    </row>
    <row r="181" spans="2:6">
      <c r="C181" s="1"/>
      <c r="D181" s="1"/>
      <c r="E181" s="1"/>
      <c r="F181" s="1"/>
    </row>
    <row r="182" spans="2:6">
      <c r="C182" s="1"/>
      <c r="D182" s="1"/>
      <c r="E182" s="1"/>
      <c r="F182" s="1"/>
    </row>
    <row r="183" spans="2:6">
      <c r="C183" s="1"/>
      <c r="D183" s="1"/>
      <c r="E183" s="1"/>
      <c r="F183" s="1"/>
    </row>
    <row r="184" spans="2:6">
      <c r="C184" s="1"/>
      <c r="D184" s="1"/>
      <c r="E184" s="1"/>
      <c r="F184" s="1"/>
    </row>
    <row r="185" spans="2:6">
      <c r="C185" s="1"/>
      <c r="D185" s="1"/>
      <c r="E185" s="1"/>
      <c r="F185" s="1"/>
    </row>
    <row r="186" spans="2:6">
      <c r="C186" s="1"/>
      <c r="D186" s="1"/>
      <c r="E186" s="1"/>
      <c r="F186" s="1"/>
    </row>
    <row r="187" spans="2:6">
      <c r="C187" s="1"/>
      <c r="D187" s="1"/>
      <c r="E187" s="1"/>
      <c r="F187" s="1"/>
    </row>
    <row r="188" spans="2:6">
      <c r="C188" s="1"/>
      <c r="D188" s="1"/>
      <c r="E188" s="1"/>
      <c r="F188" s="1"/>
    </row>
    <row r="189" spans="2:6">
      <c r="C189" s="1"/>
      <c r="D189" s="1"/>
      <c r="E189" s="1"/>
      <c r="F189" s="1"/>
    </row>
    <row r="190" spans="2:6">
      <c r="C190" s="1"/>
      <c r="D190" s="1"/>
      <c r="E190" s="1"/>
      <c r="F190" s="1"/>
    </row>
    <row r="191" spans="2:6">
      <c r="C191" s="1"/>
      <c r="D191" s="1"/>
      <c r="E191" s="1"/>
      <c r="F191" s="1"/>
    </row>
    <row r="192" spans="2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55:K155"/>
  </mergeCells>
  <phoneticPr fontId="5" type="noConversion"/>
  <conditionalFormatting sqref="B12:B147">
    <cfRule type="cellIs" dxfId="59" priority="2" operator="equal">
      <formula>"NR3"</formula>
    </cfRule>
  </conditionalFormatting>
  <conditionalFormatting sqref="B12:B147">
    <cfRule type="containsText" dxfId="58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$AU$7:$AU$24</formula1>
    </dataValidation>
    <dataValidation allowBlank="1" showInputMessage="1" showErrorMessage="1" sqref="H2 B34 Q9 B36 B153 B155"/>
    <dataValidation type="list" allowBlank="1" showInputMessage="1" showErrorMessage="1" sqref="I12:I35 I156:I828 I37:I154">
      <formula1>$AW$7:$AW$10</formula1>
    </dataValidation>
    <dataValidation type="list" allowBlank="1" showInputMessage="1" showErrorMessage="1" sqref="E12:E35 E156:E822 E37:E154">
      <formula1>$AS$7:$AS$24</formula1>
    </dataValidation>
    <dataValidation type="list" allowBlank="1" showInputMessage="1" showErrorMessage="1" sqref="L12:L828">
      <formula1>$AX$7:$AX$20</formula1>
    </dataValidation>
    <dataValidation type="list" allowBlank="1" showInputMessage="1" showErrorMessage="1" sqref="G12:G35 G156:G555 G37:G154">
      <formula1>$AU$7:$AU$29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pane ySplit="10" topLeftCell="A11" activePane="bottomLeft" state="frozen"/>
      <selection pane="bottomLeft" activeCell="C13" sqref="C13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9" style="1" bestFit="1" customWidth="1"/>
    <col min="12" max="12" width="11.28515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187</v>
      </c>
      <c r="C1" s="79" t="s" vm="1">
        <v>263</v>
      </c>
    </row>
    <row r="2" spans="2:62">
      <c r="B2" s="57" t="s">
        <v>186</v>
      </c>
      <c r="C2" s="79" t="s">
        <v>264</v>
      </c>
    </row>
    <row r="3" spans="2:62">
      <c r="B3" s="57" t="s">
        <v>188</v>
      </c>
      <c r="C3" s="79" t="s">
        <v>265</v>
      </c>
    </row>
    <row r="4" spans="2:62">
      <c r="B4" s="57" t="s">
        <v>189</v>
      </c>
      <c r="C4" s="79">
        <v>8801</v>
      </c>
    </row>
    <row r="6" spans="2:62" ht="26.25" customHeight="1">
      <c r="B6" s="230" t="s">
        <v>217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2"/>
      <c r="BJ6" s="3"/>
    </row>
    <row r="7" spans="2:62" ht="26.25" customHeight="1">
      <c r="B7" s="230" t="s">
        <v>97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2"/>
      <c r="BF7" s="3"/>
      <c r="BJ7" s="3"/>
    </row>
    <row r="8" spans="2:62" s="3" customFormat="1" ht="78.75">
      <c r="B8" s="22" t="s">
        <v>123</v>
      </c>
      <c r="C8" s="30" t="s">
        <v>48</v>
      </c>
      <c r="D8" s="30" t="s">
        <v>127</v>
      </c>
      <c r="E8" s="30" t="s">
        <v>233</v>
      </c>
      <c r="F8" s="30" t="s">
        <v>125</v>
      </c>
      <c r="G8" s="30" t="s">
        <v>67</v>
      </c>
      <c r="H8" s="30" t="s">
        <v>109</v>
      </c>
      <c r="I8" s="13" t="s">
        <v>247</v>
      </c>
      <c r="J8" s="13" t="s">
        <v>246</v>
      </c>
      <c r="K8" s="30" t="s">
        <v>261</v>
      </c>
      <c r="L8" s="13" t="s">
        <v>64</v>
      </c>
      <c r="M8" s="13" t="s">
        <v>61</v>
      </c>
      <c r="N8" s="13" t="s">
        <v>190</v>
      </c>
      <c r="O8" s="14" t="s">
        <v>192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254</v>
      </c>
      <c r="J9" s="16"/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BF10" s="1"/>
      <c r="BG10" s="3"/>
      <c r="BH10" s="1"/>
      <c r="BJ10" s="1"/>
    </row>
    <row r="11" spans="2:62" s="145" customFormat="1" ht="18" customHeight="1">
      <c r="B11" s="80" t="s">
        <v>32</v>
      </c>
      <c r="C11" s="81"/>
      <c r="D11" s="81"/>
      <c r="E11" s="81"/>
      <c r="F11" s="81"/>
      <c r="G11" s="81"/>
      <c r="H11" s="81"/>
      <c r="I11" s="89"/>
      <c r="J11" s="91"/>
      <c r="K11" s="89">
        <f>K12+K102</f>
        <v>1217.4110600000001</v>
      </c>
      <c r="L11" s="89">
        <v>552898.21721999987</v>
      </c>
      <c r="M11" s="81"/>
      <c r="N11" s="90">
        <f>L11/$L$11</f>
        <v>1</v>
      </c>
      <c r="O11" s="90">
        <f>L11/'סכום נכסי הקרן'!$C$42</f>
        <v>0.17068161786193833</v>
      </c>
      <c r="BF11" s="143"/>
      <c r="BG11" s="146"/>
      <c r="BH11" s="143"/>
      <c r="BJ11" s="143"/>
    </row>
    <row r="12" spans="2:62" s="143" customFormat="1" ht="20.25">
      <c r="B12" s="82" t="s">
        <v>241</v>
      </c>
      <c r="C12" s="83"/>
      <c r="D12" s="83"/>
      <c r="E12" s="83"/>
      <c r="F12" s="83"/>
      <c r="G12" s="83"/>
      <c r="H12" s="83"/>
      <c r="I12" s="92"/>
      <c r="J12" s="94"/>
      <c r="K12" s="92">
        <f>K13+K47+K88</f>
        <v>1135.2810500000001</v>
      </c>
      <c r="L12" s="92">
        <v>447041.81795999984</v>
      </c>
      <c r="M12" s="83"/>
      <c r="N12" s="93">
        <f t="shared" ref="N12:N45" si="0">L12/$L$11</f>
        <v>0.8085427010558085</v>
      </c>
      <c r="O12" s="93">
        <f>L12/'סכום נכסי הקרן'!$C$42</f>
        <v>0.13800337632666695</v>
      </c>
      <c r="BG12" s="145"/>
    </row>
    <row r="13" spans="2:62" s="143" customFormat="1">
      <c r="B13" s="103" t="s">
        <v>678</v>
      </c>
      <c r="C13" s="83"/>
      <c r="D13" s="83"/>
      <c r="E13" s="83"/>
      <c r="F13" s="83"/>
      <c r="G13" s="83"/>
      <c r="H13" s="83"/>
      <c r="I13" s="92"/>
      <c r="J13" s="94"/>
      <c r="K13" s="92">
        <f>SUM(K14:K45)</f>
        <v>804.22420999999997</v>
      </c>
      <c r="L13" s="92">
        <v>354759.58741999988</v>
      </c>
      <c r="M13" s="83"/>
      <c r="N13" s="93">
        <f t="shared" si="0"/>
        <v>0.64163633806552856</v>
      </c>
      <c r="O13" s="93">
        <f>L13/'סכום נכסי הקרן'!$C$42</f>
        <v>0.10951552826003402</v>
      </c>
    </row>
    <row r="14" spans="2:62" s="143" customFormat="1">
      <c r="B14" s="88" t="s">
        <v>679</v>
      </c>
      <c r="C14" s="85" t="s">
        <v>680</v>
      </c>
      <c r="D14" s="98" t="s">
        <v>128</v>
      </c>
      <c r="E14" s="98" t="s">
        <v>343</v>
      </c>
      <c r="F14" s="85" t="s">
        <v>681</v>
      </c>
      <c r="G14" s="98" t="s">
        <v>682</v>
      </c>
      <c r="H14" s="98" t="s">
        <v>172</v>
      </c>
      <c r="I14" s="95">
        <v>86741</v>
      </c>
      <c r="J14" s="97">
        <v>20040</v>
      </c>
      <c r="K14" s="85"/>
      <c r="L14" s="95">
        <v>17382.896399999998</v>
      </c>
      <c r="M14" s="96">
        <v>1.7139424329454429E-3</v>
      </c>
      <c r="N14" s="96">
        <f t="shared" si="0"/>
        <v>3.1439595677124947E-2</v>
      </c>
      <c r="O14" s="96">
        <f>L14/'סכום נכסי הקרן'!$C$42</f>
        <v>5.3661610550968884E-3</v>
      </c>
    </row>
    <row r="15" spans="2:62" s="143" customFormat="1">
      <c r="B15" s="88" t="s">
        <v>683</v>
      </c>
      <c r="C15" s="85" t="s">
        <v>684</v>
      </c>
      <c r="D15" s="98" t="s">
        <v>128</v>
      </c>
      <c r="E15" s="98" t="s">
        <v>343</v>
      </c>
      <c r="F15" s="85" t="s">
        <v>390</v>
      </c>
      <c r="G15" s="98" t="s">
        <v>381</v>
      </c>
      <c r="H15" s="98" t="s">
        <v>172</v>
      </c>
      <c r="I15" s="95">
        <v>43692</v>
      </c>
      <c r="J15" s="97">
        <v>3778</v>
      </c>
      <c r="K15" s="85"/>
      <c r="L15" s="95">
        <v>1650.6837600000001</v>
      </c>
      <c r="M15" s="96">
        <v>3.3228536538195211E-4</v>
      </c>
      <c r="N15" s="96">
        <f t="shared" si="0"/>
        <v>2.9855110915345709E-3</v>
      </c>
      <c r="O15" s="96">
        <f>L15/'סכום נכסי הקרן'!$C$42</f>
        <v>5.0957186324788204E-4</v>
      </c>
    </row>
    <row r="16" spans="2:62" s="143" customFormat="1" ht="20.25">
      <c r="B16" s="88" t="s">
        <v>685</v>
      </c>
      <c r="C16" s="85" t="s">
        <v>686</v>
      </c>
      <c r="D16" s="98" t="s">
        <v>128</v>
      </c>
      <c r="E16" s="98" t="s">
        <v>343</v>
      </c>
      <c r="F16" s="85" t="s">
        <v>687</v>
      </c>
      <c r="G16" s="98" t="s">
        <v>597</v>
      </c>
      <c r="H16" s="98" t="s">
        <v>172</v>
      </c>
      <c r="I16" s="95">
        <v>27629</v>
      </c>
      <c r="J16" s="97">
        <v>42100</v>
      </c>
      <c r="K16" s="85"/>
      <c r="L16" s="95">
        <v>11631.808999999999</v>
      </c>
      <c r="M16" s="96">
        <v>6.4624429592164627E-4</v>
      </c>
      <c r="N16" s="96">
        <f t="shared" si="0"/>
        <v>2.1037884800000479E-2</v>
      </c>
      <c r="O16" s="96">
        <f>L16/'סכום נכסי הקרן'!$C$42</f>
        <v>3.5907802140571631E-3</v>
      </c>
      <c r="BF16" s="145"/>
    </row>
    <row r="17" spans="2:15" s="143" customFormat="1">
      <c r="B17" s="88" t="s">
        <v>688</v>
      </c>
      <c r="C17" s="85" t="s">
        <v>689</v>
      </c>
      <c r="D17" s="98" t="s">
        <v>128</v>
      </c>
      <c r="E17" s="98" t="s">
        <v>343</v>
      </c>
      <c r="F17" s="85" t="s">
        <v>690</v>
      </c>
      <c r="G17" s="98" t="s">
        <v>381</v>
      </c>
      <c r="H17" s="98" t="s">
        <v>172</v>
      </c>
      <c r="I17" s="95">
        <v>56733</v>
      </c>
      <c r="J17" s="97">
        <v>3161</v>
      </c>
      <c r="K17" s="95">
        <v>36.876449999999998</v>
      </c>
      <c r="L17" s="95">
        <v>1830.20658</v>
      </c>
      <c r="M17" s="96">
        <v>3.3218322705222723E-4</v>
      </c>
      <c r="N17" s="96">
        <f t="shared" si="0"/>
        <v>3.3102052475451468E-3</v>
      </c>
      <c r="O17" s="96">
        <f>L17/'סכום נכסי הקרן'!$C$42</f>
        <v>5.649911871060837E-4</v>
      </c>
    </row>
    <row r="18" spans="2:15" s="143" customFormat="1">
      <c r="B18" s="88" t="s">
        <v>691</v>
      </c>
      <c r="C18" s="85" t="s">
        <v>692</v>
      </c>
      <c r="D18" s="98" t="s">
        <v>128</v>
      </c>
      <c r="E18" s="98" t="s">
        <v>343</v>
      </c>
      <c r="F18" s="85" t="s">
        <v>394</v>
      </c>
      <c r="G18" s="98" t="s">
        <v>381</v>
      </c>
      <c r="H18" s="98" t="s">
        <v>172</v>
      </c>
      <c r="I18" s="95">
        <v>130238</v>
      </c>
      <c r="J18" s="97">
        <v>1878</v>
      </c>
      <c r="K18" s="85"/>
      <c r="L18" s="95">
        <v>2445.8696400000003</v>
      </c>
      <c r="M18" s="96">
        <v>4.0020426464016637E-4</v>
      </c>
      <c r="N18" s="96">
        <f t="shared" si="0"/>
        <v>4.4237249530265374E-3</v>
      </c>
      <c r="O18" s="96">
        <f>L18/'סכום נכסי הקרן'!$C$42</f>
        <v>7.5504853195879659E-4</v>
      </c>
    </row>
    <row r="19" spans="2:15" s="143" customFormat="1">
      <c r="B19" s="88" t="s">
        <v>693</v>
      </c>
      <c r="C19" s="85" t="s">
        <v>694</v>
      </c>
      <c r="D19" s="98" t="s">
        <v>128</v>
      </c>
      <c r="E19" s="98" t="s">
        <v>343</v>
      </c>
      <c r="F19" s="85" t="s">
        <v>401</v>
      </c>
      <c r="G19" s="98" t="s">
        <v>402</v>
      </c>
      <c r="H19" s="98" t="s">
        <v>172</v>
      </c>
      <c r="I19" s="95">
        <v>2676928</v>
      </c>
      <c r="J19" s="97">
        <v>448</v>
      </c>
      <c r="K19" s="85"/>
      <c r="L19" s="95">
        <v>11992.637439999999</v>
      </c>
      <c r="M19" s="96">
        <v>9.6797750525240184E-4</v>
      </c>
      <c r="N19" s="96">
        <f t="shared" si="0"/>
        <v>2.1690497575303433E-2</v>
      </c>
      <c r="O19" s="96">
        <f>L19/'סכום נכסי הקרן'!$C$42</f>
        <v>3.7021692183832407E-3</v>
      </c>
    </row>
    <row r="20" spans="2:15" s="143" customFormat="1">
      <c r="B20" s="88" t="s">
        <v>695</v>
      </c>
      <c r="C20" s="85" t="s">
        <v>696</v>
      </c>
      <c r="D20" s="98" t="s">
        <v>128</v>
      </c>
      <c r="E20" s="98" t="s">
        <v>343</v>
      </c>
      <c r="F20" s="85" t="s">
        <v>374</v>
      </c>
      <c r="G20" s="98" t="s">
        <v>351</v>
      </c>
      <c r="H20" s="98" t="s">
        <v>172</v>
      </c>
      <c r="I20" s="95">
        <v>107128</v>
      </c>
      <c r="J20" s="97">
        <v>7390</v>
      </c>
      <c r="K20" s="85"/>
      <c r="L20" s="95">
        <v>7916.7592000000004</v>
      </c>
      <c r="M20" s="96">
        <v>1.0677559781696489E-3</v>
      </c>
      <c r="N20" s="96">
        <f t="shared" si="0"/>
        <v>1.4318655682787087E-2</v>
      </c>
      <c r="O20" s="96">
        <f>L20/'סכום נכסי הקרן'!$C$42</f>
        <v>2.4439313175461373E-3</v>
      </c>
    </row>
    <row r="21" spans="2:15" s="143" customFormat="1">
      <c r="B21" s="88" t="s">
        <v>697</v>
      </c>
      <c r="C21" s="85" t="s">
        <v>698</v>
      </c>
      <c r="D21" s="98" t="s">
        <v>128</v>
      </c>
      <c r="E21" s="98" t="s">
        <v>343</v>
      </c>
      <c r="F21" s="85" t="s">
        <v>658</v>
      </c>
      <c r="G21" s="98" t="s">
        <v>442</v>
      </c>
      <c r="H21" s="98" t="s">
        <v>172</v>
      </c>
      <c r="I21" s="95">
        <v>2576161</v>
      </c>
      <c r="J21" s="97">
        <v>162.19999999999999</v>
      </c>
      <c r="K21" s="85"/>
      <c r="L21" s="95">
        <v>4178.5331400000005</v>
      </c>
      <c r="M21" s="96">
        <v>8.0528114130614824E-4</v>
      </c>
      <c r="N21" s="96">
        <f t="shared" si="0"/>
        <v>7.5575087961214198E-3</v>
      </c>
      <c r="O21" s="96">
        <f>L21/'סכום נכסי הקרן'!$C$42</f>
        <v>1.2899278283278338E-3</v>
      </c>
    </row>
    <row r="22" spans="2:15" s="143" customFormat="1">
      <c r="B22" s="88" t="s">
        <v>699</v>
      </c>
      <c r="C22" s="85" t="s">
        <v>700</v>
      </c>
      <c r="D22" s="98" t="s">
        <v>128</v>
      </c>
      <c r="E22" s="98" t="s">
        <v>343</v>
      </c>
      <c r="F22" s="85" t="s">
        <v>411</v>
      </c>
      <c r="G22" s="98" t="s">
        <v>351</v>
      </c>
      <c r="H22" s="98" t="s">
        <v>172</v>
      </c>
      <c r="I22" s="95">
        <v>1235928</v>
      </c>
      <c r="J22" s="97">
        <v>1006</v>
      </c>
      <c r="K22" s="85"/>
      <c r="L22" s="95">
        <v>12433.435680000001</v>
      </c>
      <c r="M22" s="96">
        <v>1.0617783137466619E-3</v>
      </c>
      <c r="N22" s="96">
        <f t="shared" si="0"/>
        <v>2.2487747821861213E-2</v>
      </c>
      <c r="O22" s="96">
        <f>L22/'סכום נכסי הקרן'!$C$42</f>
        <v>3.8382451803065519E-3</v>
      </c>
    </row>
    <row r="23" spans="2:15" s="143" customFormat="1">
      <c r="B23" s="88" t="s">
        <v>701</v>
      </c>
      <c r="C23" s="85" t="s">
        <v>702</v>
      </c>
      <c r="D23" s="98" t="s">
        <v>128</v>
      </c>
      <c r="E23" s="98" t="s">
        <v>343</v>
      </c>
      <c r="F23" s="85" t="s">
        <v>703</v>
      </c>
      <c r="G23" s="98" t="s">
        <v>674</v>
      </c>
      <c r="H23" s="98" t="s">
        <v>172</v>
      </c>
      <c r="I23" s="95">
        <v>1394254.03</v>
      </c>
      <c r="J23" s="97">
        <v>1077</v>
      </c>
      <c r="K23" s="85"/>
      <c r="L23" s="95">
        <v>15016.11592</v>
      </c>
      <c r="M23" s="96">
        <v>1.187797393140652E-3</v>
      </c>
      <c r="N23" s="96">
        <f t="shared" si="0"/>
        <v>2.7158915424798778E-2</v>
      </c>
      <c r="O23" s="96">
        <f>L23/'סכום נכסי הקרן'!$C$42</f>
        <v>4.635527624080208E-3</v>
      </c>
    </row>
    <row r="24" spans="2:15" s="143" customFormat="1">
      <c r="B24" s="88" t="s">
        <v>704</v>
      </c>
      <c r="C24" s="85" t="s">
        <v>705</v>
      </c>
      <c r="D24" s="98" t="s">
        <v>128</v>
      </c>
      <c r="E24" s="98" t="s">
        <v>343</v>
      </c>
      <c r="F24" s="85" t="s">
        <v>492</v>
      </c>
      <c r="G24" s="98" t="s">
        <v>461</v>
      </c>
      <c r="H24" s="98" t="s">
        <v>172</v>
      </c>
      <c r="I24" s="95">
        <v>192246</v>
      </c>
      <c r="J24" s="97">
        <v>1926</v>
      </c>
      <c r="K24" s="85"/>
      <c r="L24" s="95">
        <v>3702.65796</v>
      </c>
      <c r="M24" s="96">
        <v>7.5088152297955204E-4</v>
      </c>
      <c r="N24" s="96">
        <f t="shared" si="0"/>
        <v>6.6968166014662713E-3</v>
      </c>
      <c r="O24" s="96">
        <f>L24/'סכום נכסי הקרן'!$C$42</f>
        <v>1.1430234920629507E-3</v>
      </c>
    </row>
    <row r="25" spans="2:15" s="143" customFormat="1">
      <c r="B25" s="88" t="s">
        <v>706</v>
      </c>
      <c r="C25" s="85" t="s">
        <v>707</v>
      </c>
      <c r="D25" s="98" t="s">
        <v>128</v>
      </c>
      <c r="E25" s="98" t="s">
        <v>343</v>
      </c>
      <c r="F25" s="85" t="s">
        <v>460</v>
      </c>
      <c r="G25" s="98" t="s">
        <v>461</v>
      </c>
      <c r="H25" s="98" t="s">
        <v>172</v>
      </c>
      <c r="I25" s="95">
        <v>166617</v>
      </c>
      <c r="J25" s="97">
        <v>2773</v>
      </c>
      <c r="K25" s="85"/>
      <c r="L25" s="95">
        <v>4620.2894100000003</v>
      </c>
      <c r="M25" s="96">
        <v>7.7720847856517961E-4</v>
      </c>
      <c r="N25" s="96">
        <f t="shared" si="0"/>
        <v>8.3564917847466554E-3</v>
      </c>
      <c r="O25" s="96">
        <f>L25/'סכום נכסי הקרן'!$C$42</f>
        <v>1.4262995374705555E-3</v>
      </c>
    </row>
    <row r="26" spans="2:15" s="143" customFormat="1">
      <c r="B26" s="88" t="s">
        <v>708</v>
      </c>
      <c r="C26" s="85" t="s">
        <v>709</v>
      </c>
      <c r="D26" s="98" t="s">
        <v>128</v>
      </c>
      <c r="E26" s="98" t="s">
        <v>343</v>
      </c>
      <c r="F26" s="85" t="s">
        <v>710</v>
      </c>
      <c r="G26" s="98" t="s">
        <v>489</v>
      </c>
      <c r="H26" s="98" t="s">
        <v>172</v>
      </c>
      <c r="I26" s="95">
        <v>2926</v>
      </c>
      <c r="J26" s="97">
        <v>65880</v>
      </c>
      <c r="K26" s="85"/>
      <c r="L26" s="95">
        <v>1927.6487999999999</v>
      </c>
      <c r="M26" s="96">
        <v>3.8007566961058612E-4</v>
      </c>
      <c r="N26" s="96">
        <f t="shared" si="0"/>
        <v>3.4864442314397671E-3</v>
      </c>
      <c r="O26" s="96">
        <f>L26/'סכום נכסי הקרן'!$C$42</f>
        <v>5.9507194200756166E-4</v>
      </c>
    </row>
    <row r="27" spans="2:15" s="143" customFormat="1">
      <c r="B27" s="88" t="s">
        <v>711</v>
      </c>
      <c r="C27" s="85" t="s">
        <v>712</v>
      </c>
      <c r="D27" s="98" t="s">
        <v>128</v>
      </c>
      <c r="E27" s="98" t="s">
        <v>343</v>
      </c>
      <c r="F27" s="85" t="s">
        <v>713</v>
      </c>
      <c r="G27" s="98" t="s">
        <v>714</v>
      </c>
      <c r="H27" s="98" t="s">
        <v>172</v>
      </c>
      <c r="I27" s="95">
        <v>71209</v>
      </c>
      <c r="J27" s="97">
        <v>9450</v>
      </c>
      <c r="K27" s="85"/>
      <c r="L27" s="95">
        <v>6729.2505000000001</v>
      </c>
      <c r="M27" s="96">
        <v>7.2324447661121377E-4</v>
      </c>
      <c r="N27" s="96">
        <f t="shared" si="0"/>
        <v>1.2170866699182013E-2</v>
      </c>
      <c r="O27" s="96">
        <f>L27/'סכום נכסי הקרן'!$C$42</f>
        <v>2.0773432189983751E-3</v>
      </c>
    </row>
    <row r="28" spans="2:15" s="143" customFormat="1">
      <c r="B28" s="88" t="s">
        <v>715</v>
      </c>
      <c r="C28" s="85" t="s">
        <v>716</v>
      </c>
      <c r="D28" s="98" t="s">
        <v>128</v>
      </c>
      <c r="E28" s="98" t="s">
        <v>343</v>
      </c>
      <c r="F28" s="85" t="s">
        <v>717</v>
      </c>
      <c r="G28" s="98" t="s">
        <v>442</v>
      </c>
      <c r="H28" s="98" t="s">
        <v>172</v>
      </c>
      <c r="I28" s="95">
        <v>149014</v>
      </c>
      <c r="J28" s="97">
        <v>5956</v>
      </c>
      <c r="K28" s="85"/>
      <c r="L28" s="95">
        <v>8875.2738399999998</v>
      </c>
      <c r="M28" s="96">
        <v>1.4678132641728192E-4</v>
      </c>
      <c r="N28" s="96">
        <f t="shared" si="0"/>
        <v>1.6052274294942249E-2</v>
      </c>
      <c r="O28" s="96">
        <f>L28/'סכום נכסי הקרן'!$C$42</f>
        <v>2.7398281470243486E-3</v>
      </c>
    </row>
    <row r="29" spans="2:15" s="143" customFormat="1">
      <c r="B29" s="88" t="s">
        <v>718</v>
      </c>
      <c r="C29" s="85" t="s">
        <v>719</v>
      </c>
      <c r="D29" s="98" t="s">
        <v>128</v>
      </c>
      <c r="E29" s="98" t="s">
        <v>343</v>
      </c>
      <c r="F29" s="85" t="s">
        <v>673</v>
      </c>
      <c r="G29" s="98" t="s">
        <v>674</v>
      </c>
      <c r="H29" s="98" t="s">
        <v>172</v>
      </c>
      <c r="I29" s="95">
        <v>48927896</v>
      </c>
      <c r="J29" s="97">
        <v>40.9</v>
      </c>
      <c r="K29" s="85"/>
      <c r="L29" s="95">
        <v>20011.509460000001</v>
      </c>
      <c r="M29" s="96">
        <v>3.7775493623971954E-3</v>
      </c>
      <c r="N29" s="96">
        <f t="shared" si="0"/>
        <v>3.6193839728076681E-2</v>
      </c>
      <c r="O29" s="96">
        <f>L29/'סכום נכסי הקרן'!$C$42</f>
        <v>6.177623121423826E-3</v>
      </c>
    </row>
    <row r="30" spans="2:15" s="143" customFormat="1">
      <c r="B30" s="88" t="s">
        <v>720</v>
      </c>
      <c r="C30" s="85" t="s">
        <v>721</v>
      </c>
      <c r="D30" s="98" t="s">
        <v>128</v>
      </c>
      <c r="E30" s="98" t="s">
        <v>343</v>
      </c>
      <c r="F30" s="85" t="s">
        <v>722</v>
      </c>
      <c r="G30" s="98" t="s">
        <v>442</v>
      </c>
      <c r="H30" s="98" t="s">
        <v>172</v>
      </c>
      <c r="I30" s="95">
        <v>1136090</v>
      </c>
      <c r="J30" s="97">
        <v>1480</v>
      </c>
      <c r="K30" s="85"/>
      <c r="L30" s="95">
        <v>16814.132000000001</v>
      </c>
      <c r="M30" s="96">
        <v>8.886947766122619E-4</v>
      </c>
      <c r="N30" s="96">
        <f t="shared" si="0"/>
        <v>3.0410899287290717E-2</v>
      </c>
      <c r="O30" s="96">
        <f>L30/'סכום נכסי הקרן'!$C$42</f>
        <v>5.1905814909912465E-3</v>
      </c>
    </row>
    <row r="31" spans="2:15" s="143" customFormat="1">
      <c r="B31" s="88" t="s">
        <v>723</v>
      </c>
      <c r="C31" s="85" t="s">
        <v>724</v>
      </c>
      <c r="D31" s="98" t="s">
        <v>128</v>
      </c>
      <c r="E31" s="98" t="s">
        <v>343</v>
      </c>
      <c r="F31" s="85" t="s">
        <v>350</v>
      </c>
      <c r="G31" s="98" t="s">
        <v>351</v>
      </c>
      <c r="H31" s="98" t="s">
        <v>172</v>
      </c>
      <c r="I31" s="95">
        <v>1682679</v>
      </c>
      <c r="J31" s="97">
        <v>2111</v>
      </c>
      <c r="K31" s="85"/>
      <c r="L31" s="95">
        <v>35521.353689999996</v>
      </c>
      <c r="M31" s="96">
        <v>1.1041045792563198E-3</v>
      </c>
      <c r="N31" s="96">
        <f t="shared" si="0"/>
        <v>6.4245737431752187E-2</v>
      </c>
      <c r="O31" s="96">
        <f>L31/'סכום נכסי הקרן'!$C$42</f>
        <v>1.0965566405584755E-2</v>
      </c>
    </row>
    <row r="32" spans="2:15" s="143" customFormat="1">
      <c r="B32" s="88" t="s">
        <v>725</v>
      </c>
      <c r="C32" s="85" t="s">
        <v>726</v>
      </c>
      <c r="D32" s="98" t="s">
        <v>128</v>
      </c>
      <c r="E32" s="98" t="s">
        <v>343</v>
      </c>
      <c r="F32" s="85" t="s">
        <v>727</v>
      </c>
      <c r="G32" s="98" t="s">
        <v>728</v>
      </c>
      <c r="H32" s="98" t="s">
        <v>172</v>
      </c>
      <c r="I32" s="95">
        <v>53338</v>
      </c>
      <c r="J32" s="97">
        <v>10300</v>
      </c>
      <c r="K32" s="85"/>
      <c r="L32" s="95">
        <v>5493.8140000000003</v>
      </c>
      <c r="M32" s="96">
        <v>1.0131468617330529E-3</v>
      </c>
      <c r="N32" s="96">
        <f t="shared" si="0"/>
        <v>9.9363930446785924E-3</v>
      </c>
      <c r="O32" s="96">
        <f>L32/'סכום נכסי הקרן'!$C$42</f>
        <v>1.6959596405778535E-3</v>
      </c>
    </row>
    <row r="33" spans="2:15" s="143" customFormat="1">
      <c r="B33" s="88" t="s">
        <v>729</v>
      </c>
      <c r="C33" s="85" t="s">
        <v>730</v>
      </c>
      <c r="D33" s="98" t="s">
        <v>128</v>
      </c>
      <c r="E33" s="98" t="s">
        <v>343</v>
      </c>
      <c r="F33" s="85" t="s">
        <v>354</v>
      </c>
      <c r="G33" s="98" t="s">
        <v>351</v>
      </c>
      <c r="H33" s="98" t="s">
        <v>172</v>
      </c>
      <c r="I33" s="95">
        <v>270166</v>
      </c>
      <c r="J33" s="97">
        <v>6703</v>
      </c>
      <c r="K33" s="85"/>
      <c r="L33" s="95">
        <v>18109.226979999999</v>
      </c>
      <c r="M33" s="96">
        <v>1.160372926539283E-3</v>
      </c>
      <c r="N33" s="96">
        <f t="shared" si="0"/>
        <v>3.2753274320640978E-2</v>
      </c>
      <c r="O33" s="96">
        <f>L33/'סכום נכסי הקרן'!$C$42</f>
        <v>5.5903818513228813E-3</v>
      </c>
    </row>
    <row r="34" spans="2:15" s="143" customFormat="1">
      <c r="B34" s="88" t="s">
        <v>731</v>
      </c>
      <c r="C34" s="85" t="s">
        <v>732</v>
      </c>
      <c r="D34" s="98" t="s">
        <v>128</v>
      </c>
      <c r="E34" s="98" t="s">
        <v>343</v>
      </c>
      <c r="F34" s="85" t="s">
        <v>429</v>
      </c>
      <c r="G34" s="98" t="s">
        <v>381</v>
      </c>
      <c r="H34" s="98" t="s">
        <v>172</v>
      </c>
      <c r="I34" s="95">
        <v>69457</v>
      </c>
      <c r="J34" s="97">
        <v>13970</v>
      </c>
      <c r="K34" s="85"/>
      <c r="L34" s="95">
        <v>9703.1429000000007</v>
      </c>
      <c r="M34" s="96">
        <v>1.5619545937773413E-3</v>
      </c>
      <c r="N34" s="96">
        <f t="shared" si="0"/>
        <v>1.754960062773921E-2</v>
      </c>
      <c r="O34" s="96">
        <f>L34/'סכום נכסי הקרן'!$C$42</f>
        <v>2.9953942279734172E-3</v>
      </c>
    </row>
    <row r="35" spans="2:15" s="143" customFormat="1">
      <c r="B35" s="88" t="s">
        <v>733</v>
      </c>
      <c r="C35" s="85" t="s">
        <v>734</v>
      </c>
      <c r="D35" s="98" t="s">
        <v>128</v>
      </c>
      <c r="E35" s="98" t="s">
        <v>343</v>
      </c>
      <c r="F35" s="85" t="s">
        <v>735</v>
      </c>
      <c r="G35" s="98" t="s">
        <v>200</v>
      </c>
      <c r="H35" s="98" t="s">
        <v>172</v>
      </c>
      <c r="I35" s="95">
        <v>54236</v>
      </c>
      <c r="J35" s="97">
        <v>32570</v>
      </c>
      <c r="K35" s="85"/>
      <c r="L35" s="95">
        <v>17664.665199999999</v>
      </c>
      <c r="M35" s="96">
        <v>8.9029338578134687E-4</v>
      </c>
      <c r="N35" s="96">
        <f t="shared" si="0"/>
        <v>3.1949217143109679E-2</v>
      </c>
      <c r="O35" s="96">
        <f>L35/'סכום נכסי הקרן'!$C$42</f>
        <v>5.453144071408335E-3</v>
      </c>
    </row>
    <row r="36" spans="2:15" s="143" customFormat="1">
      <c r="B36" s="88" t="s">
        <v>736</v>
      </c>
      <c r="C36" s="85" t="s">
        <v>737</v>
      </c>
      <c r="D36" s="98" t="s">
        <v>128</v>
      </c>
      <c r="E36" s="98" t="s">
        <v>343</v>
      </c>
      <c r="F36" s="85" t="s">
        <v>738</v>
      </c>
      <c r="G36" s="98" t="s">
        <v>739</v>
      </c>
      <c r="H36" s="98" t="s">
        <v>172</v>
      </c>
      <c r="I36" s="95">
        <v>548</v>
      </c>
      <c r="J36" s="97">
        <v>31810</v>
      </c>
      <c r="K36" s="85"/>
      <c r="L36" s="95">
        <v>174.31879999999998</v>
      </c>
      <c r="M36" s="96">
        <v>2.516634124934168E-5</v>
      </c>
      <c r="N36" s="96">
        <f t="shared" si="0"/>
        <v>3.1528189921914326E-4</v>
      </c>
      <c r="O36" s="96">
        <f>L36/'סכום נכסי הקרן'!$C$42</f>
        <v>5.3812824641307963E-5</v>
      </c>
    </row>
    <row r="37" spans="2:15" s="143" customFormat="1">
      <c r="B37" s="88" t="s">
        <v>740</v>
      </c>
      <c r="C37" s="85" t="s">
        <v>741</v>
      </c>
      <c r="D37" s="98" t="s">
        <v>128</v>
      </c>
      <c r="E37" s="98" t="s">
        <v>343</v>
      </c>
      <c r="F37" s="85" t="s">
        <v>526</v>
      </c>
      <c r="G37" s="98" t="s">
        <v>402</v>
      </c>
      <c r="H37" s="98" t="s">
        <v>172</v>
      </c>
      <c r="I37" s="95">
        <v>95872</v>
      </c>
      <c r="J37" s="97">
        <v>2478</v>
      </c>
      <c r="K37" s="85"/>
      <c r="L37" s="95">
        <v>2375.7081600000001</v>
      </c>
      <c r="M37" s="96">
        <v>9.4880914763177204E-4</v>
      </c>
      <c r="N37" s="96">
        <f t="shared" si="0"/>
        <v>4.2968273110830062E-3</v>
      </c>
      <c r="O37" s="96">
        <f>L37/'סכום נכסי הקרן'!$C$42</f>
        <v>7.3338943712900973E-4</v>
      </c>
    </row>
    <row r="38" spans="2:15" s="143" customFormat="1">
      <c r="B38" s="88" t="s">
        <v>742</v>
      </c>
      <c r="C38" s="85" t="s">
        <v>743</v>
      </c>
      <c r="D38" s="98" t="s">
        <v>128</v>
      </c>
      <c r="E38" s="98" t="s">
        <v>343</v>
      </c>
      <c r="F38" s="85" t="s">
        <v>369</v>
      </c>
      <c r="G38" s="98" t="s">
        <v>351</v>
      </c>
      <c r="H38" s="98" t="s">
        <v>172</v>
      </c>
      <c r="I38" s="95">
        <v>1440516</v>
      </c>
      <c r="J38" s="97">
        <v>2404</v>
      </c>
      <c r="K38" s="85"/>
      <c r="L38" s="95">
        <v>34630.004639999999</v>
      </c>
      <c r="M38" s="96">
        <v>1.0796241235591795E-3</v>
      </c>
      <c r="N38" s="96">
        <f t="shared" si="0"/>
        <v>6.2633597941627317E-2</v>
      </c>
      <c r="O38" s="96">
        <f>L38/'סכום נכסי הקרן'!$C$42</f>
        <v>1.0690403829191121E-2</v>
      </c>
    </row>
    <row r="39" spans="2:15" s="143" customFormat="1">
      <c r="B39" s="88" t="s">
        <v>744</v>
      </c>
      <c r="C39" s="85" t="s">
        <v>745</v>
      </c>
      <c r="D39" s="98" t="s">
        <v>128</v>
      </c>
      <c r="E39" s="98" t="s">
        <v>343</v>
      </c>
      <c r="F39" s="85" t="s">
        <v>488</v>
      </c>
      <c r="G39" s="98" t="s">
        <v>489</v>
      </c>
      <c r="H39" s="98" t="s">
        <v>172</v>
      </c>
      <c r="I39" s="95">
        <v>19487</v>
      </c>
      <c r="J39" s="97">
        <v>51550</v>
      </c>
      <c r="K39" s="95">
        <v>767.34775999999999</v>
      </c>
      <c r="L39" s="95">
        <v>10812.89626</v>
      </c>
      <c r="M39" s="96">
        <v>1.9183694283166567E-3</v>
      </c>
      <c r="N39" s="96">
        <f t="shared" si="0"/>
        <v>1.9556757325729476E-2</v>
      </c>
      <c r="O39" s="96">
        <f>L39/'סכום נכסי הקרן'!$C$42</f>
        <v>3.3379789804888213E-3</v>
      </c>
    </row>
    <row r="40" spans="2:15" s="143" customFormat="1">
      <c r="B40" s="88" t="s">
        <v>746</v>
      </c>
      <c r="C40" s="85" t="s">
        <v>747</v>
      </c>
      <c r="D40" s="98" t="s">
        <v>128</v>
      </c>
      <c r="E40" s="98" t="s">
        <v>343</v>
      </c>
      <c r="F40" s="85" t="s">
        <v>748</v>
      </c>
      <c r="G40" s="98" t="s">
        <v>593</v>
      </c>
      <c r="H40" s="98" t="s">
        <v>172</v>
      </c>
      <c r="I40" s="95">
        <v>50957</v>
      </c>
      <c r="J40" s="97">
        <v>32110</v>
      </c>
      <c r="K40" s="85"/>
      <c r="L40" s="95">
        <v>16362.2927</v>
      </c>
      <c r="M40" s="96">
        <v>8.5588240061265706E-4</v>
      </c>
      <c r="N40" s="96">
        <f t="shared" si="0"/>
        <v>2.9593679614794987E-2</v>
      </c>
      <c r="O40" s="96">
        <f>L40/'סכום נכסי הקרן'!$C$42</f>
        <v>5.0510971151410721E-3</v>
      </c>
    </row>
    <row r="41" spans="2:15" s="143" customFormat="1">
      <c r="B41" s="88" t="s">
        <v>749</v>
      </c>
      <c r="C41" s="85" t="s">
        <v>750</v>
      </c>
      <c r="D41" s="98" t="s">
        <v>128</v>
      </c>
      <c r="E41" s="98" t="s">
        <v>343</v>
      </c>
      <c r="F41" s="85" t="s">
        <v>640</v>
      </c>
      <c r="G41" s="98" t="s">
        <v>402</v>
      </c>
      <c r="H41" s="98" t="s">
        <v>172</v>
      </c>
      <c r="I41" s="95">
        <v>149058</v>
      </c>
      <c r="J41" s="97">
        <v>1580</v>
      </c>
      <c r="K41" s="85"/>
      <c r="L41" s="95">
        <v>2355.1163999999999</v>
      </c>
      <c r="M41" s="96">
        <v>8.7780469606962006E-4</v>
      </c>
      <c r="N41" s="96">
        <f t="shared" si="0"/>
        <v>4.2595840005447009E-3</v>
      </c>
      <c r="O41" s="96">
        <f>L41/'סכום נכסי הקרן'!$C$42</f>
        <v>7.2703268863179705E-4</v>
      </c>
    </row>
    <row r="42" spans="2:15" s="143" customFormat="1">
      <c r="B42" s="88" t="s">
        <v>751</v>
      </c>
      <c r="C42" s="85" t="s">
        <v>752</v>
      </c>
      <c r="D42" s="98" t="s">
        <v>128</v>
      </c>
      <c r="E42" s="98" t="s">
        <v>343</v>
      </c>
      <c r="F42" s="85" t="s">
        <v>753</v>
      </c>
      <c r="G42" s="98" t="s">
        <v>442</v>
      </c>
      <c r="H42" s="98" t="s">
        <v>172</v>
      </c>
      <c r="I42" s="95">
        <v>50112</v>
      </c>
      <c r="J42" s="97">
        <v>28980</v>
      </c>
      <c r="K42" s="85"/>
      <c r="L42" s="95">
        <v>14522.4576</v>
      </c>
      <c r="M42" s="96">
        <v>3.5650392073923002E-4</v>
      </c>
      <c r="N42" s="96">
        <f t="shared" si="0"/>
        <v>2.6266059733416485E-2</v>
      </c>
      <c r="O42" s="96">
        <f>L42/'סכום נכסי הקרן'!$C$42</f>
        <v>4.4831335701578379E-3</v>
      </c>
    </row>
    <row r="43" spans="2:15" s="143" customFormat="1">
      <c r="B43" s="88" t="s">
        <v>754</v>
      </c>
      <c r="C43" s="85" t="s">
        <v>755</v>
      </c>
      <c r="D43" s="98" t="s">
        <v>128</v>
      </c>
      <c r="E43" s="98" t="s">
        <v>343</v>
      </c>
      <c r="F43" s="85" t="s">
        <v>380</v>
      </c>
      <c r="G43" s="98" t="s">
        <v>381</v>
      </c>
      <c r="H43" s="98" t="s">
        <v>172</v>
      </c>
      <c r="I43" s="95">
        <v>121699</v>
      </c>
      <c r="J43" s="97">
        <v>16810</v>
      </c>
      <c r="K43" s="85"/>
      <c r="L43" s="95">
        <v>20457.601899999998</v>
      </c>
      <c r="M43" s="96">
        <v>1.0035147216901801E-3</v>
      </c>
      <c r="N43" s="96">
        <f t="shared" si="0"/>
        <v>3.7000665335587178E-2</v>
      </c>
      <c r="O43" s="96">
        <f>L43/'סכום נכסי הקרן'!$C$42</f>
        <v>6.3153334214461586E-3</v>
      </c>
    </row>
    <row r="44" spans="2:15" s="143" customFormat="1">
      <c r="B44" s="88" t="s">
        <v>756</v>
      </c>
      <c r="C44" s="85" t="s">
        <v>757</v>
      </c>
      <c r="D44" s="98" t="s">
        <v>128</v>
      </c>
      <c r="E44" s="98" t="s">
        <v>343</v>
      </c>
      <c r="F44" s="85" t="s">
        <v>758</v>
      </c>
      <c r="G44" s="98" t="s">
        <v>159</v>
      </c>
      <c r="H44" s="98" t="s">
        <v>172</v>
      </c>
      <c r="I44" s="95">
        <v>185012</v>
      </c>
      <c r="J44" s="97">
        <v>2233</v>
      </c>
      <c r="K44" s="85"/>
      <c r="L44" s="95">
        <v>4131.3179600000003</v>
      </c>
      <c r="M44" s="96">
        <v>7.832640818974543E-4</v>
      </c>
      <c r="N44" s="96">
        <f t="shared" si="0"/>
        <v>7.4721130062102127E-3</v>
      </c>
      <c r="O44" s="96">
        <f>L44/'סכום נכסי הקרן'!$C$42</f>
        <v>1.2753523367471907E-3</v>
      </c>
    </row>
    <row r="45" spans="2:15" s="143" customFormat="1">
      <c r="B45" s="88" t="s">
        <v>759</v>
      </c>
      <c r="C45" s="85" t="s">
        <v>760</v>
      </c>
      <c r="D45" s="98" t="s">
        <v>128</v>
      </c>
      <c r="E45" s="98" t="s">
        <v>343</v>
      </c>
      <c r="F45" s="85" t="s">
        <v>592</v>
      </c>
      <c r="G45" s="98" t="s">
        <v>593</v>
      </c>
      <c r="H45" s="98" t="s">
        <v>172</v>
      </c>
      <c r="I45" s="95">
        <v>175973</v>
      </c>
      <c r="J45" s="97">
        <v>7550</v>
      </c>
      <c r="K45" s="85"/>
      <c r="L45" s="95">
        <v>13285.961499999999</v>
      </c>
      <c r="M45" s="96">
        <v>1.5336788370378842E-3</v>
      </c>
      <c r="N45" s="96">
        <f t="shared" si="0"/>
        <v>2.402966963214764E-2</v>
      </c>
      <c r="O45" s="96">
        <f>L45/'סכום נכסי הקרן'!$C$42</f>
        <v>4.1014228895028476E-3</v>
      </c>
    </row>
    <row r="46" spans="2:15" s="143" customFormat="1">
      <c r="B46" s="84"/>
      <c r="C46" s="85"/>
      <c r="D46" s="85"/>
      <c r="E46" s="85"/>
      <c r="F46" s="85"/>
      <c r="G46" s="85"/>
      <c r="H46" s="85"/>
      <c r="I46" s="95"/>
      <c r="J46" s="97"/>
      <c r="K46" s="85"/>
      <c r="L46" s="85"/>
      <c r="M46" s="85"/>
      <c r="N46" s="96"/>
      <c r="O46" s="85"/>
    </row>
    <row r="47" spans="2:15" s="143" customFormat="1">
      <c r="B47" s="103" t="s">
        <v>761</v>
      </c>
      <c r="C47" s="83"/>
      <c r="D47" s="83"/>
      <c r="E47" s="83"/>
      <c r="F47" s="83"/>
      <c r="G47" s="83"/>
      <c r="H47" s="83"/>
      <c r="I47" s="92"/>
      <c r="J47" s="94"/>
      <c r="K47" s="92">
        <f>SUM(K48:K86)</f>
        <v>325.24759999999998</v>
      </c>
      <c r="L47" s="92">
        <v>87711.965400000001</v>
      </c>
      <c r="M47" s="83"/>
      <c r="N47" s="93">
        <f t="shared" ref="N47:N86" si="1">L47/$L$11</f>
        <v>0.15864034765932181</v>
      </c>
      <c r="O47" s="93">
        <f>L47/'סכום נכסי הקרן'!$C$42</f>
        <v>2.7076991196673405E-2</v>
      </c>
    </row>
    <row r="48" spans="2:15" s="143" customFormat="1">
      <c r="B48" s="88" t="s">
        <v>762</v>
      </c>
      <c r="C48" s="85" t="s">
        <v>763</v>
      </c>
      <c r="D48" s="98" t="s">
        <v>128</v>
      </c>
      <c r="E48" s="98" t="s">
        <v>343</v>
      </c>
      <c r="F48" s="85" t="s">
        <v>764</v>
      </c>
      <c r="G48" s="98" t="s">
        <v>765</v>
      </c>
      <c r="H48" s="98" t="s">
        <v>172</v>
      </c>
      <c r="I48" s="95">
        <v>530947</v>
      </c>
      <c r="J48" s="97">
        <v>345.6</v>
      </c>
      <c r="K48" s="95">
        <v>69.592380000000006</v>
      </c>
      <c r="L48" s="95">
        <v>1904.54521</v>
      </c>
      <c r="M48" s="96">
        <v>1.8015761000868568E-3</v>
      </c>
      <c r="N48" s="96">
        <f t="shared" si="1"/>
        <v>3.4446578966670382E-3</v>
      </c>
      <c r="O48" s="96">
        <f>L48/'סכום נכסי הקרן'!$C$42</f>
        <v>5.8793978278403171E-4</v>
      </c>
    </row>
    <row r="49" spans="2:15" s="143" customFormat="1">
      <c r="B49" s="88" t="s">
        <v>766</v>
      </c>
      <c r="C49" s="85" t="s">
        <v>767</v>
      </c>
      <c r="D49" s="98" t="s">
        <v>128</v>
      </c>
      <c r="E49" s="98" t="s">
        <v>343</v>
      </c>
      <c r="F49" s="85" t="s">
        <v>654</v>
      </c>
      <c r="G49" s="98" t="s">
        <v>655</v>
      </c>
      <c r="H49" s="98" t="s">
        <v>172</v>
      </c>
      <c r="I49" s="95">
        <v>198549</v>
      </c>
      <c r="J49" s="97">
        <v>1852</v>
      </c>
      <c r="K49" s="85"/>
      <c r="L49" s="95">
        <v>3677.1274800000001</v>
      </c>
      <c r="M49" s="96">
        <v>1.5054510302064451E-3</v>
      </c>
      <c r="N49" s="96">
        <f t="shared" si="1"/>
        <v>6.6506408692883524E-3</v>
      </c>
      <c r="O49" s="96">
        <f>L49/'סכום נכסי הקרן'!$C$42</f>
        <v>1.1351421433888639E-3</v>
      </c>
    </row>
    <row r="50" spans="2:15" s="143" customFormat="1">
      <c r="B50" s="88" t="s">
        <v>768</v>
      </c>
      <c r="C50" s="85" t="s">
        <v>769</v>
      </c>
      <c r="D50" s="98" t="s">
        <v>128</v>
      </c>
      <c r="E50" s="98" t="s">
        <v>343</v>
      </c>
      <c r="F50" s="85" t="s">
        <v>770</v>
      </c>
      <c r="G50" s="98" t="s">
        <v>461</v>
      </c>
      <c r="H50" s="98" t="s">
        <v>172</v>
      </c>
      <c r="I50" s="95">
        <v>15456</v>
      </c>
      <c r="J50" s="97">
        <v>22900</v>
      </c>
      <c r="K50" s="95">
        <v>126.38713</v>
      </c>
      <c r="L50" s="95">
        <v>3665.81113</v>
      </c>
      <c r="M50" s="96">
        <v>1.0532260054965915E-3</v>
      </c>
      <c r="N50" s="96">
        <f t="shared" si="1"/>
        <v>6.6301735397735284E-3</v>
      </c>
      <c r="O50" s="96">
        <f>L50/'סכום נכסי הקרן'!$C$42</f>
        <v>1.1316487464739604E-3</v>
      </c>
    </row>
    <row r="51" spans="2:15" s="143" customFormat="1">
      <c r="B51" s="88" t="s">
        <v>771</v>
      </c>
      <c r="C51" s="85" t="s">
        <v>772</v>
      </c>
      <c r="D51" s="98" t="s">
        <v>128</v>
      </c>
      <c r="E51" s="98" t="s">
        <v>343</v>
      </c>
      <c r="F51" s="85" t="s">
        <v>773</v>
      </c>
      <c r="G51" s="98" t="s">
        <v>774</v>
      </c>
      <c r="H51" s="98" t="s">
        <v>172</v>
      </c>
      <c r="I51" s="95">
        <v>185004</v>
      </c>
      <c r="J51" s="97">
        <v>1630</v>
      </c>
      <c r="K51" s="85"/>
      <c r="L51" s="95">
        <v>3015.5652</v>
      </c>
      <c r="M51" s="96">
        <v>1.7001722007453761E-3</v>
      </c>
      <c r="N51" s="96">
        <f t="shared" si="1"/>
        <v>5.454105486471658E-3</v>
      </c>
      <c r="O51" s="96">
        <f>L51/'סכום נכסי הקרן'!$C$42</f>
        <v>9.309155484206568E-4</v>
      </c>
    </row>
    <row r="52" spans="2:15" s="143" customFormat="1">
      <c r="B52" s="88" t="s">
        <v>775</v>
      </c>
      <c r="C52" s="85" t="s">
        <v>776</v>
      </c>
      <c r="D52" s="98" t="s">
        <v>128</v>
      </c>
      <c r="E52" s="98" t="s">
        <v>343</v>
      </c>
      <c r="F52" s="85" t="s">
        <v>777</v>
      </c>
      <c r="G52" s="98" t="s">
        <v>159</v>
      </c>
      <c r="H52" s="98" t="s">
        <v>172</v>
      </c>
      <c r="I52" s="95">
        <v>13346</v>
      </c>
      <c r="J52" s="97">
        <v>5396</v>
      </c>
      <c r="K52" s="85"/>
      <c r="L52" s="95">
        <v>720.15016000000003</v>
      </c>
      <c r="M52" s="96">
        <v>5.988540913948445E-4</v>
      </c>
      <c r="N52" s="96">
        <f t="shared" si="1"/>
        <v>1.3025004197353925E-3</v>
      </c>
      <c r="O52" s="96">
        <f>L52/'סכום נכסי הקרן'!$C$42</f>
        <v>2.2231287890629053E-4</v>
      </c>
    </row>
    <row r="53" spans="2:15" s="143" customFormat="1">
      <c r="B53" s="88" t="s">
        <v>778</v>
      </c>
      <c r="C53" s="85" t="s">
        <v>779</v>
      </c>
      <c r="D53" s="98" t="s">
        <v>128</v>
      </c>
      <c r="E53" s="98" t="s">
        <v>343</v>
      </c>
      <c r="F53" s="85" t="s">
        <v>780</v>
      </c>
      <c r="G53" s="98" t="s">
        <v>489</v>
      </c>
      <c r="H53" s="98" t="s">
        <v>172</v>
      </c>
      <c r="I53" s="95">
        <v>6922</v>
      </c>
      <c r="J53" s="97">
        <v>88000</v>
      </c>
      <c r="K53" s="85"/>
      <c r="L53" s="95">
        <v>6091.36</v>
      </c>
      <c r="M53" s="96">
        <v>1.9155264459983152E-3</v>
      </c>
      <c r="N53" s="96">
        <f t="shared" si="1"/>
        <v>1.1017145308638659E-2</v>
      </c>
      <c r="O53" s="96">
        <f>L53/'סכום נכסי הקרן'!$C$42</f>
        <v>1.8804241854985101E-3</v>
      </c>
    </row>
    <row r="54" spans="2:15" s="143" customFormat="1">
      <c r="B54" s="88" t="s">
        <v>781</v>
      </c>
      <c r="C54" s="85" t="s">
        <v>782</v>
      </c>
      <c r="D54" s="98" t="s">
        <v>128</v>
      </c>
      <c r="E54" s="98" t="s">
        <v>343</v>
      </c>
      <c r="F54" s="85" t="s">
        <v>783</v>
      </c>
      <c r="G54" s="98" t="s">
        <v>198</v>
      </c>
      <c r="H54" s="98" t="s">
        <v>172</v>
      </c>
      <c r="I54" s="95">
        <v>288754</v>
      </c>
      <c r="J54" s="97">
        <v>340</v>
      </c>
      <c r="K54" s="85"/>
      <c r="L54" s="95">
        <v>981.7636</v>
      </c>
      <c r="M54" s="96">
        <v>7.7140835575284343E-4</v>
      </c>
      <c r="N54" s="96">
        <f t="shared" si="1"/>
        <v>1.7756678705465119E-3</v>
      </c>
      <c r="O54" s="96">
        <f>L54/'סכום נכסי הקרן'!$C$42</f>
        <v>3.0307386493034154E-4</v>
      </c>
    </row>
    <row r="55" spans="2:15" s="143" customFormat="1">
      <c r="B55" s="88" t="s">
        <v>784</v>
      </c>
      <c r="C55" s="85" t="s">
        <v>785</v>
      </c>
      <c r="D55" s="98" t="s">
        <v>128</v>
      </c>
      <c r="E55" s="98" t="s">
        <v>343</v>
      </c>
      <c r="F55" s="85" t="s">
        <v>786</v>
      </c>
      <c r="G55" s="98" t="s">
        <v>422</v>
      </c>
      <c r="H55" s="98" t="s">
        <v>172</v>
      </c>
      <c r="I55" s="95">
        <v>5687</v>
      </c>
      <c r="J55" s="97">
        <v>15490</v>
      </c>
      <c r="K55" s="85"/>
      <c r="L55" s="95">
        <v>880.91630000000009</v>
      </c>
      <c r="M55" s="96">
        <v>1.2416930256240288E-3</v>
      </c>
      <c r="N55" s="96">
        <f t="shared" si="1"/>
        <v>1.5932702847719273E-3</v>
      </c>
      <c r="O55" s="96">
        <f>L55/'סכום נכסי הקרן'!$C$42</f>
        <v>2.7194194989622374E-4</v>
      </c>
    </row>
    <row r="56" spans="2:15" s="143" customFormat="1">
      <c r="B56" s="88" t="s">
        <v>787</v>
      </c>
      <c r="C56" s="85" t="s">
        <v>788</v>
      </c>
      <c r="D56" s="98" t="s">
        <v>128</v>
      </c>
      <c r="E56" s="98" t="s">
        <v>343</v>
      </c>
      <c r="F56" s="85" t="s">
        <v>789</v>
      </c>
      <c r="G56" s="98" t="s">
        <v>790</v>
      </c>
      <c r="H56" s="98" t="s">
        <v>172</v>
      </c>
      <c r="I56" s="95">
        <v>37744</v>
      </c>
      <c r="J56" s="97">
        <v>3493</v>
      </c>
      <c r="K56" s="95">
        <v>28.59637</v>
      </c>
      <c r="L56" s="95">
        <v>1346.9942900000001</v>
      </c>
      <c r="M56" s="96">
        <v>1.5261985009094759E-3</v>
      </c>
      <c r="N56" s="96">
        <f t="shared" si="1"/>
        <v>2.4362427804031552E-3</v>
      </c>
      <c r="O56" s="96">
        <f>L56/'סכום נכסי הקרן'!$C$42</f>
        <v>4.1582185926367744E-4</v>
      </c>
    </row>
    <row r="57" spans="2:15" s="143" customFormat="1">
      <c r="B57" s="88" t="s">
        <v>791</v>
      </c>
      <c r="C57" s="85" t="s">
        <v>792</v>
      </c>
      <c r="D57" s="98" t="s">
        <v>128</v>
      </c>
      <c r="E57" s="98" t="s">
        <v>343</v>
      </c>
      <c r="F57" s="85" t="s">
        <v>793</v>
      </c>
      <c r="G57" s="98" t="s">
        <v>402</v>
      </c>
      <c r="H57" s="98" t="s">
        <v>172</v>
      </c>
      <c r="I57" s="95">
        <v>8334</v>
      </c>
      <c r="J57" s="97">
        <v>4604</v>
      </c>
      <c r="K57" s="85"/>
      <c r="L57" s="95">
        <v>383.69736</v>
      </c>
      <c r="M57" s="96">
        <v>2.7883125740551428E-4</v>
      </c>
      <c r="N57" s="96">
        <f t="shared" si="1"/>
        <v>6.9397467390878867E-4</v>
      </c>
      <c r="O57" s="96">
        <f>L57/'סכום נכסי הקרן'!$C$42</f>
        <v>1.1844872009796313E-4</v>
      </c>
    </row>
    <row r="58" spans="2:15" s="143" customFormat="1">
      <c r="B58" s="88" t="s">
        <v>794</v>
      </c>
      <c r="C58" s="85" t="s">
        <v>795</v>
      </c>
      <c r="D58" s="98" t="s">
        <v>128</v>
      </c>
      <c r="E58" s="98" t="s">
        <v>343</v>
      </c>
      <c r="F58" s="85" t="s">
        <v>446</v>
      </c>
      <c r="G58" s="98" t="s">
        <v>381</v>
      </c>
      <c r="H58" s="98" t="s">
        <v>172</v>
      </c>
      <c r="I58" s="95">
        <v>4562</v>
      </c>
      <c r="J58" s="97">
        <v>165900</v>
      </c>
      <c r="K58" s="85"/>
      <c r="L58" s="95">
        <v>7568.3580000000002</v>
      </c>
      <c r="M58" s="96">
        <v>2.1350131390823934E-3</v>
      </c>
      <c r="N58" s="96">
        <f t="shared" si="1"/>
        <v>1.3688519449482196E-2</v>
      </c>
      <c r="O58" s="96">
        <f>L58/'סכום נכסי הקרן'!$C$42</f>
        <v>2.3363786457722305E-3</v>
      </c>
    </row>
    <row r="59" spans="2:15" s="143" customFormat="1">
      <c r="B59" s="88" t="s">
        <v>796</v>
      </c>
      <c r="C59" s="85" t="s">
        <v>797</v>
      </c>
      <c r="D59" s="98" t="s">
        <v>128</v>
      </c>
      <c r="E59" s="98" t="s">
        <v>343</v>
      </c>
      <c r="F59" s="85" t="s">
        <v>798</v>
      </c>
      <c r="G59" s="98" t="s">
        <v>195</v>
      </c>
      <c r="H59" s="98" t="s">
        <v>172</v>
      </c>
      <c r="I59" s="95">
        <v>14613</v>
      </c>
      <c r="J59" s="97">
        <v>10320</v>
      </c>
      <c r="K59" s="85"/>
      <c r="L59" s="95">
        <v>1508.0616</v>
      </c>
      <c r="M59" s="96">
        <v>5.7419597926073121E-4</v>
      </c>
      <c r="N59" s="96">
        <f t="shared" si="1"/>
        <v>2.7275573569084917E-3</v>
      </c>
      <c r="O59" s="96">
        <f>L59/'סכום נכסי הקרן'!$C$42</f>
        <v>4.655439024883737E-4</v>
      </c>
    </row>
    <row r="60" spans="2:15" s="143" customFormat="1">
      <c r="B60" s="88" t="s">
        <v>799</v>
      </c>
      <c r="C60" s="85" t="s">
        <v>800</v>
      </c>
      <c r="D60" s="98" t="s">
        <v>128</v>
      </c>
      <c r="E60" s="98" t="s">
        <v>343</v>
      </c>
      <c r="F60" s="85" t="s">
        <v>801</v>
      </c>
      <c r="G60" s="98" t="s">
        <v>381</v>
      </c>
      <c r="H60" s="98" t="s">
        <v>172</v>
      </c>
      <c r="I60" s="95">
        <v>16983</v>
      </c>
      <c r="J60" s="97">
        <v>6183</v>
      </c>
      <c r="K60" s="85"/>
      <c r="L60" s="95">
        <v>1050.0588899999998</v>
      </c>
      <c r="M60" s="96">
        <v>9.4690860795848162E-4</v>
      </c>
      <c r="N60" s="96">
        <f t="shared" si="1"/>
        <v>1.8991902257882993E-3</v>
      </c>
      <c r="O60" s="96">
        <f>L60/'סכום נכסי הקרן'!$C$42</f>
        <v>3.2415686036512688E-4</v>
      </c>
    </row>
    <row r="61" spans="2:15" s="143" customFormat="1">
      <c r="B61" s="88" t="s">
        <v>802</v>
      </c>
      <c r="C61" s="85" t="s">
        <v>803</v>
      </c>
      <c r="D61" s="98" t="s">
        <v>128</v>
      </c>
      <c r="E61" s="98" t="s">
        <v>343</v>
      </c>
      <c r="F61" s="85" t="s">
        <v>804</v>
      </c>
      <c r="G61" s="98" t="s">
        <v>634</v>
      </c>
      <c r="H61" s="98" t="s">
        <v>172</v>
      </c>
      <c r="I61" s="95">
        <v>10205</v>
      </c>
      <c r="J61" s="97">
        <v>17580</v>
      </c>
      <c r="K61" s="95">
        <v>25.512499999999999</v>
      </c>
      <c r="L61" s="95">
        <v>1819.5515</v>
      </c>
      <c r="M61" s="96">
        <v>2.102336075469024E-3</v>
      </c>
      <c r="N61" s="96">
        <f t="shared" si="1"/>
        <v>3.2909339247805805E-3</v>
      </c>
      <c r="O61" s="96">
        <f>L61/'סכום נכסי הקרן'!$C$42</f>
        <v>5.6170192655828795E-4</v>
      </c>
    </row>
    <row r="62" spans="2:15" s="143" customFormat="1">
      <c r="B62" s="88" t="s">
        <v>805</v>
      </c>
      <c r="C62" s="85" t="s">
        <v>806</v>
      </c>
      <c r="D62" s="98" t="s">
        <v>128</v>
      </c>
      <c r="E62" s="98" t="s">
        <v>343</v>
      </c>
      <c r="F62" s="85" t="s">
        <v>807</v>
      </c>
      <c r="G62" s="98" t="s">
        <v>774</v>
      </c>
      <c r="H62" s="98" t="s">
        <v>172</v>
      </c>
      <c r="I62" s="95">
        <v>18231</v>
      </c>
      <c r="J62" s="97">
        <v>7323</v>
      </c>
      <c r="K62" s="85"/>
      <c r="L62" s="95">
        <v>1335.0561299999999</v>
      </c>
      <c r="M62" s="96">
        <v>1.3034746525980158E-3</v>
      </c>
      <c r="N62" s="96">
        <f t="shared" si="1"/>
        <v>2.4146508135127103E-3</v>
      </c>
      <c r="O62" s="96">
        <f>L62/'סכום נכסי הקרן'!$C$42</f>
        <v>4.1213650742199495E-4</v>
      </c>
    </row>
    <row r="63" spans="2:15" s="143" customFormat="1">
      <c r="B63" s="88" t="s">
        <v>808</v>
      </c>
      <c r="C63" s="85" t="s">
        <v>809</v>
      </c>
      <c r="D63" s="98" t="s">
        <v>128</v>
      </c>
      <c r="E63" s="98" t="s">
        <v>343</v>
      </c>
      <c r="F63" s="85" t="s">
        <v>810</v>
      </c>
      <c r="G63" s="98" t="s">
        <v>811</v>
      </c>
      <c r="H63" s="98" t="s">
        <v>172</v>
      </c>
      <c r="I63" s="95">
        <v>6706</v>
      </c>
      <c r="J63" s="97">
        <v>13800</v>
      </c>
      <c r="K63" s="95">
        <v>12.97368</v>
      </c>
      <c r="L63" s="95">
        <v>938.40168000000006</v>
      </c>
      <c r="M63" s="96">
        <v>9.8729211067329612E-4</v>
      </c>
      <c r="N63" s="96">
        <f t="shared" si="1"/>
        <v>1.6972412837905882E-3</v>
      </c>
      <c r="O63" s="96">
        <f>L63/'סכום נכסי הקרן'!$C$42</f>
        <v>2.896878882194508E-4</v>
      </c>
    </row>
    <row r="64" spans="2:15" s="143" customFormat="1">
      <c r="B64" s="88" t="s">
        <v>812</v>
      </c>
      <c r="C64" s="85" t="s">
        <v>813</v>
      </c>
      <c r="D64" s="98" t="s">
        <v>128</v>
      </c>
      <c r="E64" s="98" t="s">
        <v>343</v>
      </c>
      <c r="F64" s="85" t="s">
        <v>814</v>
      </c>
      <c r="G64" s="98" t="s">
        <v>811</v>
      </c>
      <c r="H64" s="98" t="s">
        <v>172</v>
      </c>
      <c r="I64" s="95">
        <v>49280</v>
      </c>
      <c r="J64" s="97">
        <v>7792</v>
      </c>
      <c r="K64" s="85"/>
      <c r="L64" s="95">
        <v>3839.8976000000002</v>
      </c>
      <c r="M64" s="96">
        <v>2.1919097979302021E-3</v>
      </c>
      <c r="N64" s="96">
        <f t="shared" si="1"/>
        <v>6.9450352350694834E-3</v>
      </c>
      <c r="O64" s="96">
        <f>L64/'סכום נכסי הקרן'!$C$42</f>
        <v>1.1853898500298267E-3</v>
      </c>
    </row>
    <row r="65" spans="2:15" s="143" customFormat="1">
      <c r="B65" s="88" t="s">
        <v>815</v>
      </c>
      <c r="C65" s="85" t="s">
        <v>816</v>
      </c>
      <c r="D65" s="98" t="s">
        <v>128</v>
      </c>
      <c r="E65" s="98" t="s">
        <v>343</v>
      </c>
      <c r="F65" s="85" t="s">
        <v>817</v>
      </c>
      <c r="G65" s="98" t="s">
        <v>489</v>
      </c>
      <c r="H65" s="98" t="s">
        <v>172</v>
      </c>
      <c r="I65" s="95">
        <v>9711</v>
      </c>
      <c r="J65" s="97">
        <v>19500</v>
      </c>
      <c r="K65" s="85"/>
      <c r="L65" s="95">
        <v>1893.645</v>
      </c>
      <c r="M65" s="96">
        <v>5.6222774421098222E-4</v>
      </c>
      <c r="N65" s="96">
        <f t="shared" si="1"/>
        <v>3.4249432192444795E-3</v>
      </c>
      <c r="O65" s="96">
        <f>L65/'סכום נכסי הקרן'!$C$42</f>
        <v>5.8457484974592318E-4</v>
      </c>
    </row>
    <row r="66" spans="2:15" s="143" customFormat="1">
      <c r="B66" s="88" t="s">
        <v>818</v>
      </c>
      <c r="C66" s="85" t="s">
        <v>819</v>
      </c>
      <c r="D66" s="98" t="s">
        <v>128</v>
      </c>
      <c r="E66" s="98" t="s">
        <v>343</v>
      </c>
      <c r="F66" s="85" t="s">
        <v>516</v>
      </c>
      <c r="G66" s="98" t="s">
        <v>381</v>
      </c>
      <c r="H66" s="98" t="s">
        <v>172</v>
      </c>
      <c r="I66" s="95">
        <v>3485</v>
      </c>
      <c r="J66" s="97">
        <v>41480</v>
      </c>
      <c r="K66" s="95">
        <v>13.94</v>
      </c>
      <c r="L66" s="95">
        <v>1459.518</v>
      </c>
      <c r="M66" s="96">
        <v>6.4490508329545938E-4</v>
      </c>
      <c r="N66" s="96">
        <f t="shared" si="1"/>
        <v>2.6397589186279713E-3</v>
      </c>
      <c r="O66" s="96">
        <f>L66/'סכום נכסי הקרן'!$C$42</f>
        <v>4.5055832299690298E-4</v>
      </c>
    </row>
    <row r="67" spans="2:15" s="143" customFormat="1">
      <c r="B67" s="88" t="s">
        <v>820</v>
      </c>
      <c r="C67" s="85" t="s">
        <v>821</v>
      </c>
      <c r="D67" s="98" t="s">
        <v>128</v>
      </c>
      <c r="E67" s="98" t="s">
        <v>343</v>
      </c>
      <c r="F67" s="85" t="s">
        <v>822</v>
      </c>
      <c r="G67" s="98" t="s">
        <v>461</v>
      </c>
      <c r="H67" s="98" t="s">
        <v>172</v>
      </c>
      <c r="I67" s="95">
        <v>56131</v>
      </c>
      <c r="J67" s="97">
        <v>6317</v>
      </c>
      <c r="K67" s="85"/>
      <c r="L67" s="95">
        <v>3545.7952700000001</v>
      </c>
      <c r="M67" s="96">
        <v>1.0099636637273524E-3</v>
      </c>
      <c r="N67" s="96">
        <f t="shared" si="1"/>
        <v>6.4131067157865646E-3</v>
      </c>
      <c r="O67" s="96">
        <f>L67/'סכום נכסי הקרן'!$C$42</f>
        <v>1.0945994297717127E-3</v>
      </c>
    </row>
    <row r="68" spans="2:15" s="143" customFormat="1">
      <c r="B68" s="88" t="s">
        <v>823</v>
      </c>
      <c r="C68" s="85" t="s">
        <v>824</v>
      </c>
      <c r="D68" s="98" t="s">
        <v>128</v>
      </c>
      <c r="E68" s="98" t="s">
        <v>343</v>
      </c>
      <c r="F68" s="85" t="s">
        <v>825</v>
      </c>
      <c r="G68" s="98" t="s">
        <v>811</v>
      </c>
      <c r="H68" s="98" t="s">
        <v>172</v>
      </c>
      <c r="I68" s="95">
        <v>121146</v>
      </c>
      <c r="J68" s="97">
        <v>3955</v>
      </c>
      <c r="K68" s="85"/>
      <c r="L68" s="95">
        <v>4791.3243000000002</v>
      </c>
      <c r="M68" s="96">
        <v>1.9641309474458541E-3</v>
      </c>
      <c r="N68" s="96">
        <f t="shared" si="1"/>
        <v>8.6658342363464657E-3</v>
      </c>
      <c r="O68" s="96">
        <f>L68/'סכום נכסי הקרן'!$C$42</f>
        <v>1.4790986075829897E-3</v>
      </c>
    </row>
    <row r="69" spans="2:15" s="143" customFormat="1">
      <c r="B69" s="88" t="s">
        <v>826</v>
      </c>
      <c r="C69" s="85" t="s">
        <v>827</v>
      </c>
      <c r="D69" s="98" t="s">
        <v>128</v>
      </c>
      <c r="E69" s="98" t="s">
        <v>343</v>
      </c>
      <c r="F69" s="85" t="s">
        <v>828</v>
      </c>
      <c r="G69" s="98" t="s">
        <v>790</v>
      </c>
      <c r="H69" s="98" t="s">
        <v>172</v>
      </c>
      <c r="I69" s="95">
        <v>214126</v>
      </c>
      <c r="J69" s="97">
        <v>1735</v>
      </c>
      <c r="K69" s="85"/>
      <c r="L69" s="95">
        <v>3715.0861</v>
      </c>
      <c r="M69" s="96">
        <v>1.9888386847821274E-3</v>
      </c>
      <c r="N69" s="96">
        <f t="shared" si="1"/>
        <v>6.7192947712503767E-3</v>
      </c>
      <c r="O69" s="96">
        <f>L69/'סכום נכסי הקרן'!$C$42</f>
        <v>1.1468601024482771E-3</v>
      </c>
    </row>
    <row r="70" spans="2:15" s="143" customFormat="1">
      <c r="B70" s="88" t="s">
        <v>829</v>
      </c>
      <c r="C70" s="85" t="s">
        <v>830</v>
      </c>
      <c r="D70" s="98" t="s">
        <v>128</v>
      </c>
      <c r="E70" s="98" t="s">
        <v>343</v>
      </c>
      <c r="F70" s="85" t="s">
        <v>637</v>
      </c>
      <c r="G70" s="98" t="s">
        <v>461</v>
      </c>
      <c r="H70" s="98" t="s">
        <v>172</v>
      </c>
      <c r="I70" s="95">
        <v>48966</v>
      </c>
      <c r="J70" s="97">
        <v>4492</v>
      </c>
      <c r="K70" s="85"/>
      <c r="L70" s="95">
        <v>2199.5527200000001</v>
      </c>
      <c r="M70" s="96">
        <v>7.7389767035875674E-4</v>
      </c>
      <c r="N70" s="96">
        <f t="shared" si="1"/>
        <v>3.9782235708037952E-3</v>
      </c>
      <c r="O70" s="96">
        <f>L70/'סכום נכסי הקרן'!$C$42</f>
        <v>6.7900963528128911E-4</v>
      </c>
    </row>
    <row r="71" spans="2:15" s="143" customFormat="1">
      <c r="B71" s="88" t="s">
        <v>831</v>
      </c>
      <c r="C71" s="85" t="s">
        <v>832</v>
      </c>
      <c r="D71" s="98" t="s">
        <v>128</v>
      </c>
      <c r="E71" s="98" t="s">
        <v>343</v>
      </c>
      <c r="F71" s="85" t="s">
        <v>833</v>
      </c>
      <c r="G71" s="98" t="s">
        <v>714</v>
      </c>
      <c r="H71" s="98" t="s">
        <v>172</v>
      </c>
      <c r="I71" s="95">
        <v>20837</v>
      </c>
      <c r="J71" s="97">
        <v>9438</v>
      </c>
      <c r="K71" s="85"/>
      <c r="L71" s="95">
        <v>1966.5960600000001</v>
      </c>
      <c r="M71" s="96">
        <v>7.4689128055956372E-4</v>
      </c>
      <c r="N71" s="96">
        <f t="shared" si="1"/>
        <v>3.5568862382811509E-3</v>
      </c>
      <c r="O71" s="96">
        <f>L71/'סכום נכסי הקרן'!$C$42</f>
        <v>6.0709509770069073E-4</v>
      </c>
    </row>
    <row r="72" spans="2:15" s="143" customFormat="1">
      <c r="B72" s="88" t="s">
        <v>834</v>
      </c>
      <c r="C72" s="85" t="s">
        <v>835</v>
      </c>
      <c r="D72" s="98" t="s">
        <v>128</v>
      </c>
      <c r="E72" s="98" t="s">
        <v>343</v>
      </c>
      <c r="F72" s="85" t="s">
        <v>836</v>
      </c>
      <c r="G72" s="98" t="s">
        <v>674</v>
      </c>
      <c r="H72" s="98" t="s">
        <v>172</v>
      </c>
      <c r="I72" s="95">
        <v>142980</v>
      </c>
      <c r="J72" s="97">
        <v>2275</v>
      </c>
      <c r="K72" s="85"/>
      <c r="L72" s="95">
        <v>3252.7950000000001</v>
      </c>
      <c r="M72" s="96">
        <v>1.4583911012642909E-3</v>
      </c>
      <c r="N72" s="96">
        <f t="shared" si="1"/>
        <v>5.8831714385971755E-3</v>
      </c>
      <c r="O72" s="96">
        <f>L72/'סכום נכסי הקרן'!$C$42</f>
        <v>1.004149219298913E-3</v>
      </c>
    </row>
    <row r="73" spans="2:15" s="143" customFormat="1">
      <c r="B73" s="88" t="s">
        <v>837</v>
      </c>
      <c r="C73" s="85" t="s">
        <v>838</v>
      </c>
      <c r="D73" s="98" t="s">
        <v>128</v>
      </c>
      <c r="E73" s="98" t="s">
        <v>343</v>
      </c>
      <c r="F73" s="85" t="s">
        <v>839</v>
      </c>
      <c r="G73" s="98" t="s">
        <v>200</v>
      </c>
      <c r="H73" s="98" t="s">
        <v>172</v>
      </c>
      <c r="I73" s="95">
        <v>38719</v>
      </c>
      <c r="J73" s="97">
        <v>3085</v>
      </c>
      <c r="K73" s="85"/>
      <c r="L73" s="95">
        <v>1194.4811499999998</v>
      </c>
      <c r="M73" s="96">
        <v>7.7813944064236424E-4</v>
      </c>
      <c r="N73" s="96">
        <f t="shared" si="1"/>
        <v>2.1603997133611886E-3</v>
      </c>
      <c r="O73" s="96">
        <f>L73/'סכום נכסי הקרן'!$C$42</f>
        <v>3.6874051830495548E-4</v>
      </c>
    </row>
    <row r="74" spans="2:15" s="143" customFormat="1">
      <c r="B74" s="88" t="s">
        <v>840</v>
      </c>
      <c r="C74" s="85" t="s">
        <v>841</v>
      </c>
      <c r="D74" s="98" t="s">
        <v>128</v>
      </c>
      <c r="E74" s="98" t="s">
        <v>343</v>
      </c>
      <c r="F74" s="85" t="s">
        <v>842</v>
      </c>
      <c r="G74" s="98" t="s">
        <v>765</v>
      </c>
      <c r="H74" s="98" t="s">
        <v>172</v>
      </c>
      <c r="I74" s="95">
        <v>55286</v>
      </c>
      <c r="J74" s="97">
        <v>933.7</v>
      </c>
      <c r="K74" s="85"/>
      <c r="L74" s="95">
        <v>516.20537999999999</v>
      </c>
      <c r="M74" s="96">
        <v>8.3435224031710878E-4</v>
      </c>
      <c r="N74" s="96">
        <f t="shared" si="1"/>
        <v>9.3363545752689651E-4</v>
      </c>
      <c r="O74" s="96">
        <f>L74/'סכום נכסי הקרן'!$C$42</f>
        <v>1.5935441038396171E-4</v>
      </c>
    </row>
    <row r="75" spans="2:15" s="143" customFormat="1">
      <c r="B75" s="88" t="s">
        <v>843</v>
      </c>
      <c r="C75" s="85" t="s">
        <v>844</v>
      </c>
      <c r="D75" s="98" t="s">
        <v>128</v>
      </c>
      <c r="E75" s="98" t="s">
        <v>343</v>
      </c>
      <c r="F75" s="85" t="s">
        <v>845</v>
      </c>
      <c r="G75" s="98" t="s">
        <v>159</v>
      </c>
      <c r="H75" s="98" t="s">
        <v>172</v>
      </c>
      <c r="I75" s="95">
        <v>19141</v>
      </c>
      <c r="J75" s="97">
        <v>9753</v>
      </c>
      <c r="K75" s="85"/>
      <c r="L75" s="95">
        <v>1866.8217299999999</v>
      </c>
      <c r="M75" s="96">
        <v>1.7570428585905911E-3</v>
      </c>
      <c r="N75" s="96">
        <f t="shared" si="1"/>
        <v>3.3764292809379524E-3</v>
      </c>
      <c r="O75" s="96">
        <f>L75/'סכום נכסי הקרן'!$C$42</f>
        <v>5.762944122669108E-4</v>
      </c>
    </row>
    <row r="76" spans="2:15" s="143" customFormat="1">
      <c r="B76" s="88" t="s">
        <v>846</v>
      </c>
      <c r="C76" s="85" t="s">
        <v>847</v>
      </c>
      <c r="D76" s="98" t="s">
        <v>128</v>
      </c>
      <c r="E76" s="98" t="s">
        <v>343</v>
      </c>
      <c r="F76" s="85" t="s">
        <v>848</v>
      </c>
      <c r="G76" s="98" t="s">
        <v>195</v>
      </c>
      <c r="H76" s="98" t="s">
        <v>172</v>
      </c>
      <c r="I76" s="95">
        <v>912</v>
      </c>
      <c r="J76" s="97">
        <v>6216</v>
      </c>
      <c r="K76" s="85"/>
      <c r="L76" s="95">
        <v>56.689920000000001</v>
      </c>
      <c r="M76" s="96">
        <v>6.7674808594196092E-5</v>
      </c>
      <c r="N76" s="96">
        <f t="shared" si="1"/>
        <v>1.0253228936971397E-4</v>
      </c>
      <c r="O76" s="96">
        <f>L76/'סכום נכסי הקרן'!$C$42</f>
        <v>1.7500377032711203E-5</v>
      </c>
    </row>
    <row r="77" spans="2:15" s="143" customFormat="1">
      <c r="B77" s="88" t="s">
        <v>849</v>
      </c>
      <c r="C77" s="85" t="s">
        <v>850</v>
      </c>
      <c r="D77" s="98" t="s">
        <v>128</v>
      </c>
      <c r="E77" s="98" t="s">
        <v>343</v>
      </c>
      <c r="F77" s="85" t="s">
        <v>851</v>
      </c>
      <c r="G77" s="98" t="s">
        <v>811</v>
      </c>
      <c r="H77" s="98" t="s">
        <v>172</v>
      </c>
      <c r="I77" s="95">
        <v>10821</v>
      </c>
      <c r="J77" s="97">
        <v>12780</v>
      </c>
      <c r="K77" s="85"/>
      <c r="L77" s="95">
        <v>1382.9238</v>
      </c>
      <c r="M77" s="96">
        <v>7.3468396775782274E-4</v>
      </c>
      <c r="N77" s="96">
        <f t="shared" si="1"/>
        <v>2.5012267302170202E-3</v>
      </c>
      <c r="O77" s="96">
        <f>L77/'סכום נכסי הקרן'!$C$42</f>
        <v>4.2691342495296698E-4</v>
      </c>
    </row>
    <row r="78" spans="2:15" s="143" customFormat="1">
      <c r="B78" s="88" t="s">
        <v>852</v>
      </c>
      <c r="C78" s="85" t="s">
        <v>853</v>
      </c>
      <c r="D78" s="98" t="s">
        <v>128</v>
      </c>
      <c r="E78" s="98" t="s">
        <v>343</v>
      </c>
      <c r="F78" s="85" t="s">
        <v>854</v>
      </c>
      <c r="G78" s="98" t="s">
        <v>442</v>
      </c>
      <c r="H78" s="98" t="s">
        <v>172</v>
      </c>
      <c r="I78" s="95">
        <v>9218</v>
      </c>
      <c r="J78" s="97">
        <v>16140</v>
      </c>
      <c r="K78" s="85"/>
      <c r="L78" s="95">
        <v>1487.7852</v>
      </c>
      <c r="M78" s="96">
        <v>9.6544233817608062E-4</v>
      </c>
      <c r="N78" s="96">
        <f t="shared" si="1"/>
        <v>2.6908844225988992E-3</v>
      </c>
      <c r="O78" s="96">
        <f>L78/'סכום נכסי הקרן'!$C$42</f>
        <v>4.5928450672866789E-4</v>
      </c>
    </row>
    <row r="79" spans="2:15" s="143" customFormat="1">
      <c r="B79" s="88" t="s">
        <v>855</v>
      </c>
      <c r="C79" s="85" t="s">
        <v>856</v>
      </c>
      <c r="D79" s="98" t="s">
        <v>128</v>
      </c>
      <c r="E79" s="98" t="s">
        <v>343</v>
      </c>
      <c r="F79" s="85" t="s">
        <v>857</v>
      </c>
      <c r="G79" s="98" t="s">
        <v>774</v>
      </c>
      <c r="H79" s="98" t="s">
        <v>172</v>
      </c>
      <c r="I79" s="95">
        <v>3521</v>
      </c>
      <c r="J79" s="97">
        <v>33640</v>
      </c>
      <c r="K79" s="85"/>
      <c r="L79" s="95">
        <v>1184.4643999999998</v>
      </c>
      <c r="M79" s="96">
        <v>1.4741352277289818E-3</v>
      </c>
      <c r="N79" s="96">
        <f t="shared" si="1"/>
        <v>2.1422829068893485E-3</v>
      </c>
      <c r="O79" s="96">
        <f>L79/'סכום נכסי הקרן'!$C$42</f>
        <v>3.6564831246585022E-4</v>
      </c>
    </row>
    <row r="80" spans="2:15" s="143" customFormat="1">
      <c r="B80" s="88" t="s">
        <v>858</v>
      </c>
      <c r="C80" s="85" t="s">
        <v>859</v>
      </c>
      <c r="D80" s="98" t="s">
        <v>128</v>
      </c>
      <c r="E80" s="98" t="s">
        <v>343</v>
      </c>
      <c r="F80" s="85" t="s">
        <v>860</v>
      </c>
      <c r="G80" s="98" t="s">
        <v>861</v>
      </c>
      <c r="H80" s="98" t="s">
        <v>172</v>
      </c>
      <c r="I80" s="95">
        <v>21676</v>
      </c>
      <c r="J80" s="97">
        <v>1609</v>
      </c>
      <c r="K80" s="85"/>
      <c r="L80" s="95">
        <v>348.76684</v>
      </c>
      <c r="M80" s="96">
        <v>5.3836270132997892E-4</v>
      </c>
      <c r="N80" s="96">
        <f t="shared" si="1"/>
        <v>6.3079754851375221E-4</v>
      </c>
      <c r="O80" s="96">
        <f>L80/'סכום נכסי הקרן'!$C$42</f>
        <v>1.0766554612367176E-4</v>
      </c>
    </row>
    <row r="81" spans="2:15" s="143" customFormat="1">
      <c r="B81" s="88" t="s">
        <v>862</v>
      </c>
      <c r="C81" s="85" t="s">
        <v>863</v>
      </c>
      <c r="D81" s="98" t="s">
        <v>128</v>
      </c>
      <c r="E81" s="98" t="s">
        <v>343</v>
      </c>
      <c r="F81" s="85" t="s">
        <v>864</v>
      </c>
      <c r="G81" s="98" t="s">
        <v>593</v>
      </c>
      <c r="H81" s="98" t="s">
        <v>172</v>
      </c>
      <c r="I81" s="95">
        <v>19747</v>
      </c>
      <c r="J81" s="97">
        <v>10320</v>
      </c>
      <c r="K81" s="85"/>
      <c r="L81" s="95">
        <v>2037.8904</v>
      </c>
      <c r="M81" s="96">
        <v>1.5700215956482408E-3</v>
      </c>
      <c r="N81" s="96">
        <f t="shared" si="1"/>
        <v>3.6858328287738308E-3</v>
      </c>
      <c r="O81" s="96">
        <f>L81/'סכום נכסי הקרן'!$C$42</f>
        <v>6.2910391038376208E-4</v>
      </c>
    </row>
    <row r="82" spans="2:15" s="143" customFormat="1">
      <c r="B82" s="88" t="s">
        <v>865</v>
      </c>
      <c r="C82" s="85" t="s">
        <v>866</v>
      </c>
      <c r="D82" s="98" t="s">
        <v>128</v>
      </c>
      <c r="E82" s="98" t="s">
        <v>343</v>
      </c>
      <c r="F82" s="85" t="s">
        <v>436</v>
      </c>
      <c r="G82" s="98" t="s">
        <v>381</v>
      </c>
      <c r="H82" s="98" t="s">
        <v>172</v>
      </c>
      <c r="I82" s="95">
        <v>212881</v>
      </c>
      <c r="J82" s="97">
        <v>1439</v>
      </c>
      <c r="K82" s="85"/>
      <c r="L82" s="95">
        <v>3063.3575900000001</v>
      </c>
      <c r="M82" s="96">
        <v>1.2356280698506414E-3</v>
      </c>
      <c r="N82" s="96">
        <f t="shared" si="1"/>
        <v>5.5405452479169066E-3</v>
      </c>
      <c r="O82" s="96">
        <f>L82/'סכום נכסי הקרן'!$C$42</f>
        <v>9.4566922675173187E-4</v>
      </c>
    </row>
    <row r="83" spans="2:15" s="143" customFormat="1">
      <c r="B83" s="88" t="s">
        <v>867</v>
      </c>
      <c r="C83" s="85" t="s">
        <v>868</v>
      </c>
      <c r="D83" s="98" t="s">
        <v>128</v>
      </c>
      <c r="E83" s="98" t="s">
        <v>343</v>
      </c>
      <c r="F83" s="85" t="s">
        <v>869</v>
      </c>
      <c r="G83" s="98" t="s">
        <v>159</v>
      </c>
      <c r="H83" s="98" t="s">
        <v>172</v>
      </c>
      <c r="I83" s="95">
        <v>8147</v>
      </c>
      <c r="J83" s="97">
        <v>17620</v>
      </c>
      <c r="K83" s="85"/>
      <c r="L83" s="95">
        <v>1435.5013999999999</v>
      </c>
      <c r="M83" s="96">
        <v>6.0443205162133125E-4</v>
      </c>
      <c r="N83" s="96">
        <f t="shared" si="1"/>
        <v>2.5963212672628485E-3</v>
      </c>
      <c r="O83" s="96">
        <f>L83/'סכום נכסי הקרן'!$C$42</f>
        <v>4.43144314385781E-4</v>
      </c>
    </row>
    <row r="84" spans="2:15" s="143" customFormat="1">
      <c r="B84" s="88" t="s">
        <v>870</v>
      </c>
      <c r="C84" s="85" t="s">
        <v>871</v>
      </c>
      <c r="D84" s="98" t="s">
        <v>128</v>
      </c>
      <c r="E84" s="98" t="s">
        <v>343</v>
      </c>
      <c r="F84" s="85" t="s">
        <v>872</v>
      </c>
      <c r="G84" s="98" t="s">
        <v>674</v>
      </c>
      <c r="H84" s="98" t="s">
        <v>172</v>
      </c>
      <c r="I84" s="95">
        <v>1014055.5</v>
      </c>
      <c r="J84" s="97">
        <v>271.10000000000002</v>
      </c>
      <c r="K84" s="85"/>
      <c r="L84" s="95">
        <v>2749.10446</v>
      </c>
      <c r="M84" s="96">
        <v>9.7086611690899857E-4</v>
      </c>
      <c r="N84" s="96">
        <f t="shared" si="1"/>
        <v>4.9721709609096519E-3</v>
      </c>
      <c r="O84" s="96">
        <f>L84/'סכום נכסי הקרן'!$C$42</f>
        <v>8.4865818389420788E-4</v>
      </c>
    </row>
    <row r="85" spans="2:15" s="143" customFormat="1">
      <c r="B85" s="88" t="s">
        <v>873</v>
      </c>
      <c r="C85" s="85" t="s">
        <v>874</v>
      </c>
      <c r="D85" s="98" t="s">
        <v>128</v>
      </c>
      <c r="E85" s="98" t="s">
        <v>343</v>
      </c>
      <c r="F85" s="85" t="s">
        <v>875</v>
      </c>
      <c r="G85" s="98" t="s">
        <v>381</v>
      </c>
      <c r="H85" s="98" t="s">
        <v>172</v>
      </c>
      <c r="I85" s="95">
        <v>627634</v>
      </c>
      <c r="J85" s="97">
        <v>577.5</v>
      </c>
      <c r="K85" s="85"/>
      <c r="L85" s="95">
        <v>3624.58635</v>
      </c>
      <c r="M85" s="96">
        <v>1.5488848694756379E-3</v>
      </c>
      <c r="N85" s="96">
        <f t="shared" si="1"/>
        <v>6.555612293750201E-3</v>
      </c>
      <c r="O85" s="96">
        <f>L85/'סכום נכסי הקרן'!$C$42</f>
        <v>1.1189225123728968E-3</v>
      </c>
    </row>
    <row r="86" spans="2:15" s="143" customFormat="1">
      <c r="B86" s="88" t="s">
        <v>876</v>
      </c>
      <c r="C86" s="85" t="s">
        <v>877</v>
      </c>
      <c r="D86" s="98" t="s">
        <v>128</v>
      </c>
      <c r="E86" s="98" t="s">
        <v>343</v>
      </c>
      <c r="F86" s="85" t="s">
        <v>878</v>
      </c>
      <c r="G86" s="98" t="s">
        <v>381</v>
      </c>
      <c r="H86" s="98" t="s">
        <v>172</v>
      </c>
      <c r="I86" s="95">
        <v>281953</v>
      </c>
      <c r="J86" s="97">
        <v>1122</v>
      </c>
      <c r="K86" s="95">
        <v>48.245539999999998</v>
      </c>
      <c r="L86" s="95">
        <v>3211.7582000000002</v>
      </c>
      <c r="M86" s="96">
        <v>8.0409144982625269E-4</v>
      </c>
      <c r="N86" s="96">
        <f t="shared" si="1"/>
        <v>5.8089501828182451E-3</v>
      </c>
      <c r="O86" s="96">
        <f>L86/'סכום נכסי הקרן'!$C$42</f>
        <v>9.9148101528282058E-4</v>
      </c>
    </row>
    <row r="87" spans="2:15" s="143" customFormat="1">
      <c r="B87" s="84"/>
      <c r="C87" s="85"/>
      <c r="D87" s="85"/>
      <c r="E87" s="85"/>
      <c r="F87" s="85"/>
      <c r="G87" s="85"/>
      <c r="H87" s="85"/>
      <c r="I87" s="95"/>
      <c r="J87" s="97"/>
      <c r="K87" s="85"/>
      <c r="L87" s="85"/>
      <c r="M87" s="85"/>
      <c r="N87" s="96"/>
      <c r="O87" s="85"/>
    </row>
    <row r="88" spans="2:15" s="143" customFormat="1">
      <c r="B88" s="103" t="s">
        <v>31</v>
      </c>
      <c r="C88" s="83"/>
      <c r="D88" s="83"/>
      <c r="E88" s="83"/>
      <c r="F88" s="83"/>
      <c r="G88" s="83"/>
      <c r="H88" s="83"/>
      <c r="I88" s="92"/>
      <c r="J88" s="94"/>
      <c r="K88" s="92">
        <v>5.80924</v>
      </c>
      <c r="L88" s="92">
        <v>4570.2651399999995</v>
      </c>
      <c r="M88" s="83"/>
      <c r="N88" s="93">
        <f t="shared" ref="N88:N100" si="2">L88/$L$11</f>
        <v>8.2660153309582433E-3</v>
      </c>
      <c r="O88" s="93">
        <f>L88/'סכום נכסי הקרן'!$C$42</f>
        <v>1.4108568699595385E-3</v>
      </c>
    </row>
    <row r="89" spans="2:15" s="143" customFormat="1">
      <c r="B89" s="88" t="s">
        <v>879</v>
      </c>
      <c r="C89" s="85" t="s">
        <v>880</v>
      </c>
      <c r="D89" s="98" t="s">
        <v>128</v>
      </c>
      <c r="E89" s="98" t="s">
        <v>343</v>
      </c>
      <c r="F89" s="85" t="s">
        <v>881</v>
      </c>
      <c r="G89" s="98" t="s">
        <v>159</v>
      </c>
      <c r="H89" s="98" t="s">
        <v>172</v>
      </c>
      <c r="I89" s="95">
        <v>73219</v>
      </c>
      <c r="J89" s="97">
        <v>619.6</v>
      </c>
      <c r="K89" s="85"/>
      <c r="L89" s="95">
        <v>453.66492</v>
      </c>
      <c r="M89" s="96">
        <v>1.3316697843054697E-3</v>
      </c>
      <c r="N89" s="96">
        <f t="shared" si="2"/>
        <v>8.2052158222005141E-4</v>
      </c>
      <c r="O89" s="96">
        <f>L89/'סכום נכסי הקרן'!$C$42</f>
        <v>1.4004795114395583E-4</v>
      </c>
    </row>
    <row r="90" spans="2:15" s="143" customFormat="1">
      <c r="B90" s="88" t="s">
        <v>882</v>
      </c>
      <c r="C90" s="85" t="s">
        <v>883</v>
      </c>
      <c r="D90" s="98" t="s">
        <v>128</v>
      </c>
      <c r="E90" s="98" t="s">
        <v>343</v>
      </c>
      <c r="F90" s="85" t="s">
        <v>884</v>
      </c>
      <c r="G90" s="98" t="s">
        <v>634</v>
      </c>
      <c r="H90" s="98" t="s">
        <v>172</v>
      </c>
      <c r="I90" s="95">
        <v>5039</v>
      </c>
      <c r="J90" s="97">
        <v>2243</v>
      </c>
      <c r="K90" s="85"/>
      <c r="L90" s="95">
        <v>113.02477</v>
      </c>
      <c r="M90" s="96">
        <v>3.7959289321349074E-4</v>
      </c>
      <c r="N90" s="96">
        <f t="shared" si="2"/>
        <v>2.0442238097329062E-4</v>
      </c>
      <c r="O90" s="96">
        <f>L90/'סכום נכסי הקרן'!$C$42</f>
        <v>3.4891142711710764E-5</v>
      </c>
    </row>
    <row r="91" spans="2:15" s="143" customFormat="1">
      <c r="B91" s="88" t="s">
        <v>885</v>
      </c>
      <c r="C91" s="85" t="s">
        <v>886</v>
      </c>
      <c r="D91" s="98" t="s">
        <v>128</v>
      </c>
      <c r="E91" s="98" t="s">
        <v>343</v>
      </c>
      <c r="F91" s="85" t="s">
        <v>887</v>
      </c>
      <c r="G91" s="98" t="s">
        <v>861</v>
      </c>
      <c r="H91" s="98" t="s">
        <v>172</v>
      </c>
      <c r="I91" s="95">
        <v>1637</v>
      </c>
      <c r="J91" s="97">
        <v>2171</v>
      </c>
      <c r="K91" s="85"/>
      <c r="L91" s="95">
        <v>35.539269999999995</v>
      </c>
      <c r="M91" s="96">
        <v>6.2778587171155448E-5</v>
      </c>
      <c r="N91" s="96">
        <f t="shared" si="2"/>
        <v>6.4278141786553835E-5</v>
      </c>
      <c r="O91" s="96">
        <f>L91/'סכום נכסי הקרן'!$C$42</f>
        <v>1.0971097233288072E-5</v>
      </c>
    </row>
    <row r="92" spans="2:15" s="143" customFormat="1">
      <c r="B92" s="88" t="s">
        <v>888</v>
      </c>
      <c r="C92" s="85" t="s">
        <v>889</v>
      </c>
      <c r="D92" s="98" t="s">
        <v>128</v>
      </c>
      <c r="E92" s="98" t="s">
        <v>343</v>
      </c>
      <c r="F92" s="85" t="s">
        <v>890</v>
      </c>
      <c r="G92" s="98" t="s">
        <v>597</v>
      </c>
      <c r="H92" s="98" t="s">
        <v>172</v>
      </c>
      <c r="I92" s="95">
        <v>43310</v>
      </c>
      <c r="J92" s="97">
        <v>920.4</v>
      </c>
      <c r="K92" s="85"/>
      <c r="L92" s="95">
        <v>398.62523999999996</v>
      </c>
      <c r="M92" s="96">
        <v>7.9676097439359975E-4</v>
      </c>
      <c r="N92" s="96">
        <f t="shared" si="2"/>
        <v>7.2097400133483479E-4</v>
      </c>
      <c r="O92" s="96">
        <f>L92/'סכום נכסי הקרן'!$C$42</f>
        <v>1.2305700898422489E-4</v>
      </c>
    </row>
    <row r="93" spans="2:15" s="143" customFormat="1">
      <c r="B93" s="88" t="s">
        <v>891</v>
      </c>
      <c r="C93" s="85" t="s">
        <v>892</v>
      </c>
      <c r="D93" s="98" t="s">
        <v>128</v>
      </c>
      <c r="E93" s="98" t="s">
        <v>343</v>
      </c>
      <c r="F93" s="85" t="s">
        <v>893</v>
      </c>
      <c r="G93" s="98" t="s">
        <v>200</v>
      </c>
      <c r="H93" s="98" t="s">
        <v>172</v>
      </c>
      <c r="I93" s="95">
        <v>101</v>
      </c>
      <c r="J93" s="97">
        <v>1923</v>
      </c>
      <c r="K93" s="85"/>
      <c r="L93" s="95">
        <v>1.9422300000000001</v>
      </c>
      <c r="M93" s="96">
        <v>3.0164325088756286E-6</v>
      </c>
      <c r="N93" s="96">
        <f t="shared" si="2"/>
        <v>3.5128165356828792E-6</v>
      </c>
      <c r="O93" s="96">
        <f>L93/'סכום נכסי הקרן'!$C$42</f>
        <v>5.9957320956252332E-7</v>
      </c>
    </row>
    <row r="94" spans="2:15" s="143" customFormat="1">
      <c r="B94" s="88" t="s">
        <v>894</v>
      </c>
      <c r="C94" s="85" t="s">
        <v>895</v>
      </c>
      <c r="D94" s="98" t="s">
        <v>128</v>
      </c>
      <c r="E94" s="98" t="s">
        <v>343</v>
      </c>
      <c r="F94" s="85" t="s">
        <v>896</v>
      </c>
      <c r="G94" s="98" t="s">
        <v>489</v>
      </c>
      <c r="H94" s="98" t="s">
        <v>172</v>
      </c>
      <c r="I94" s="95">
        <v>28107</v>
      </c>
      <c r="J94" s="97">
        <v>2906</v>
      </c>
      <c r="K94" s="85"/>
      <c r="L94" s="95">
        <v>816.78942000000006</v>
      </c>
      <c r="M94" s="96">
        <v>1.0040446850789037E-3</v>
      </c>
      <c r="N94" s="96">
        <f t="shared" si="2"/>
        <v>1.4772871290973924E-3</v>
      </c>
      <c r="O94" s="96">
        <f>L94/'סכום נכסי הקרן'!$C$42</f>
        <v>2.5214575724096108E-4</v>
      </c>
    </row>
    <row r="95" spans="2:15" s="143" customFormat="1">
      <c r="B95" s="88" t="s">
        <v>897</v>
      </c>
      <c r="C95" s="85" t="s">
        <v>898</v>
      </c>
      <c r="D95" s="98" t="s">
        <v>128</v>
      </c>
      <c r="E95" s="98" t="s">
        <v>343</v>
      </c>
      <c r="F95" s="85" t="s">
        <v>899</v>
      </c>
      <c r="G95" s="98" t="s">
        <v>655</v>
      </c>
      <c r="H95" s="98" t="s">
        <v>172</v>
      </c>
      <c r="I95" s="95">
        <v>34831</v>
      </c>
      <c r="J95" s="97">
        <v>1514</v>
      </c>
      <c r="K95" s="85"/>
      <c r="L95" s="95">
        <v>527.34133999999995</v>
      </c>
      <c r="M95" s="96">
        <v>2.7099929423944243E-3</v>
      </c>
      <c r="N95" s="96">
        <f t="shared" si="2"/>
        <v>9.5377652445959905E-4</v>
      </c>
      <c r="O95" s="96">
        <f>L95/'סכום נכסי הקרן'!$C$42</f>
        <v>1.6279212027350097E-4</v>
      </c>
    </row>
    <row r="96" spans="2:15" s="143" customFormat="1">
      <c r="B96" s="88" t="s">
        <v>900</v>
      </c>
      <c r="C96" s="85" t="s">
        <v>901</v>
      </c>
      <c r="D96" s="98" t="s">
        <v>128</v>
      </c>
      <c r="E96" s="98" t="s">
        <v>343</v>
      </c>
      <c r="F96" s="85" t="s">
        <v>902</v>
      </c>
      <c r="G96" s="98" t="s">
        <v>159</v>
      </c>
      <c r="H96" s="98" t="s">
        <v>172</v>
      </c>
      <c r="I96" s="95">
        <v>246457</v>
      </c>
      <c r="J96" s="97">
        <v>146.19999999999999</v>
      </c>
      <c r="K96" s="95">
        <v>5.80924</v>
      </c>
      <c r="L96" s="95">
        <v>366.12936999999999</v>
      </c>
      <c r="M96" s="96">
        <v>7.0416285714285716E-4</v>
      </c>
      <c r="N96" s="96">
        <f t="shared" si="2"/>
        <v>6.6220030847796349E-4</v>
      </c>
      <c r="O96" s="96">
        <f>L96/'סכום נכסי הקרן'!$C$42</f>
        <v>1.1302541999969345E-4</v>
      </c>
    </row>
    <row r="97" spans="2:15" s="143" customFormat="1">
      <c r="B97" s="88" t="s">
        <v>903</v>
      </c>
      <c r="C97" s="85" t="s">
        <v>904</v>
      </c>
      <c r="D97" s="98" t="s">
        <v>128</v>
      </c>
      <c r="E97" s="98" t="s">
        <v>343</v>
      </c>
      <c r="F97" s="85" t="s">
        <v>905</v>
      </c>
      <c r="G97" s="98" t="s">
        <v>442</v>
      </c>
      <c r="H97" s="98" t="s">
        <v>172</v>
      </c>
      <c r="I97" s="95">
        <v>31859</v>
      </c>
      <c r="J97" s="97">
        <v>2043</v>
      </c>
      <c r="K97" s="85"/>
      <c r="L97" s="95">
        <v>650.87936999999999</v>
      </c>
      <c r="M97" s="96">
        <v>1.2384216477612261E-3</v>
      </c>
      <c r="N97" s="96">
        <f t="shared" si="2"/>
        <v>1.1772137252904419E-3</v>
      </c>
      <c r="O97" s="96">
        <f>L97/'סכום נכסי הקרן'!$C$42</f>
        <v>2.0092874320185204E-4</v>
      </c>
    </row>
    <row r="98" spans="2:15" s="143" customFormat="1">
      <c r="B98" s="88" t="s">
        <v>906</v>
      </c>
      <c r="C98" s="85" t="s">
        <v>907</v>
      </c>
      <c r="D98" s="98" t="s">
        <v>128</v>
      </c>
      <c r="E98" s="98" t="s">
        <v>343</v>
      </c>
      <c r="F98" s="85" t="s">
        <v>908</v>
      </c>
      <c r="G98" s="98" t="s">
        <v>195</v>
      </c>
      <c r="H98" s="98" t="s">
        <v>172</v>
      </c>
      <c r="I98" s="95">
        <v>6885</v>
      </c>
      <c r="J98" s="97">
        <v>9604</v>
      </c>
      <c r="K98" s="85"/>
      <c r="L98" s="95">
        <v>661.23540000000003</v>
      </c>
      <c r="M98" s="96">
        <v>1.2916127713019964E-3</v>
      </c>
      <c r="N98" s="96">
        <f t="shared" si="2"/>
        <v>1.195944170926658E-3</v>
      </c>
      <c r="O98" s="96">
        <f>L98/'סכום נכסי הקרן'!$C$42</f>
        <v>2.0412568596631651E-4</v>
      </c>
    </row>
    <row r="99" spans="2:15" s="143" customFormat="1">
      <c r="B99" s="88" t="s">
        <v>909</v>
      </c>
      <c r="C99" s="85" t="s">
        <v>910</v>
      </c>
      <c r="D99" s="98" t="s">
        <v>128</v>
      </c>
      <c r="E99" s="98" t="s">
        <v>343</v>
      </c>
      <c r="F99" s="85" t="s">
        <v>911</v>
      </c>
      <c r="G99" s="98" t="s">
        <v>442</v>
      </c>
      <c r="H99" s="98" t="s">
        <v>172</v>
      </c>
      <c r="I99" s="95">
        <v>75871</v>
      </c>
      <c r="J99" s="97">
        <v>593.20000000000005</v>
      </c>
      <c r="K99" s="85"/>
      <c r="L99" s="95">
        <v>450.06677000000002</v>
      </c>
      <c r="M99" s="96">
        <v>9.7237101902973057E-4</v>
      </c>
      <c r="N99" s="96">
        <f t="shared" si="2"/>
        <v>8.1401378406130236E-4</v>
      </c>
      <c r="O99" s="96">
        <f>L99/'סכום נכסי הקרן'!$C$42</f>
        <v>1.3893718962550158E-4</v>
      </c>
    </row>
    <row r="100" spans="2:15" s="143" customFormat="1">
      <c r="B100" s="88" t="s">
        <v>912</v>
      </c>
      <c r="C100" s="85" t="s">
        <v>913</v>
      </c>
      <c r="D100" s="98" t="s">
        <v>128</v>
      </c>
      <c r="E100" s="98" t="s">
        <v>343</v>
      </c>
      <c r="F100" s="85" t="s">
        <v>914</v>
      </c>
      <c r="G100" s="98" t="s">
        <v>861</v>
      </c>
      <c r="H100" s="98" t="s">
        <v>172</v>
      </c>
      <c r="I100" s="95">
        <v>53627</v>
      </c>
      <c r="J100" s="97">
        <v>177.2</v>
      </c>
      <c r="K100" s="85"/>
      <c r="L100" s="95">
        <v>95.02704</v>
      </c>
      <c r="M100" s="96">
        <v>2.5125160330025987E-4</v>
      </c>
      <c r="N100" s="96">
        <f t="shared" si="2"/>
        <v>1.7187076579447253E-4</v>
      </c>
      <c r="O100" s="96">
        <f>L100/'סכום נכסי הקרן'!$C$42</f>
        <v>2.9335180368970864E-5</v>
      </c>
    </row>
    <row r="101" spans="2:15" s="143" customFormat="1">
      <c r="B101" s="84"/>
      <c r="C101" s="85"/>
      <c r="D101" s="85"/>
      <c r="E101" s="85"/>
      <c r="F101" s="85"/>
      <c r="G101" s="85"/>
      <c r="H101" s="85"/>
      <c r="I101" s="95"/>
      <c r="J101" s="97"/>
      <c r="K101" s="85"/>
      <c r="L101" s="85"/>
      <c r="M101" s="85"/>
      <c r="N101" s="96"/>
      <c r="O101" s="85"/>
    </row>
    <row r="102" spans="2:15" s="143" customFormat="1">
      <c r="B102" s="82" t="s">
        <v>240</v>
      </c>
      <c r="C102" s="83"/>
      <c r="D102" s="83"/>
      <c r="E102" s="83"/>
      <c r="F102" s="83"/>
      <c r="G102" s="83"/>
      <c r="H102" s="83"/>
      <c r="I102" s="92"/>
      <c r="J102" s="94"/>
      <c r="K102" s="92">
        <f>K103+K122</f>
        <v>82.130009999999984</v>
      </c>
      <c r="L102" s="92">
        <f>L103+L122</f>
        <v>105856.39926000002</v>
      </c>
      <c r="M102" s="83"/>
      <c r="N102" s="93">
        <f t="shared" ref="N102:N165" si="3">L102/$L$11</f>
        <v>0.19145729894419145</v>
      </c>
      <c r="O102" s="93">
        <f>L102/'סכום נכסי הקרן'!$C$42</f>
        <v>3.2678241535271373E-2</v>
      </c>
    </row>
    <row r="103" spans="2:15" s="143" customFormat="1">
      <c r="B103" s="103" t="s">
        <v>66</v>
      </c>
      <c r="C103" s="83"/>
      <c r="D103" s="83"/>
      <c r="E103" s="83"/>
      <c r="F103" s="83"/>
      <c r="G103" s="83"/>
      <c r="H103" s="83"/>
      <c r="I103" s="92"/>
      <c r="J103" s="94"/>
      <c r="K103" s="92">
        <f>SUM(K104:K120)</f>
        <v>16.72429</v>
      </c>
      <c r="L103" s="92">
        <f>SUM(L104:L120)</f>
        <v>18725.350059999997</v>
      </c>
      <c r="M103" s="83"/>
      <c r="N103" s="93">
        <f t="shared" si="3"/>
        <v>3.3867626041827373E-2</v>
      </c>
      <c r="O103" s="93">
        <f>L103/'סכום נכסי הקרן'!$C$42</f>
        <v>5.7805812059622116E-3</v>
      </c>
    </row>
    <row r="104" spans="2:15" s="143" customFormat="1">
      <c r="B104" s="88" t="s">
        <v>915</v>
      </c>
      <c r="C104" s="85" t="s">
        <v>916</v>
      </c>
      <c r="D104" s="98" t="s">
        <v>917</v>
      </c>
      <c r="E104" s="98" t="s">
        <v>918</v>
      </c>
      <c r="F104" s="85" t="s">
        <v>919</v>
      </c>
      <c r="G104" s="98" t="s">
        <v>920</v>
      </c>
      <c r="H104" s="98" t="s">
        <v>171</v>
      </c>
      <c r="I104" s="95">
        <v>12589</v>
      </c>
      <c r="J104" s="97">
        <v>6672</v>
      </c>
      <c r="K104" s="95">
        <v>11.05944</v>
      </c>
      <c r="L104" s="95">
        <v>2962.6018599999998</v>
      </c>
      <c r="M104" s="96">
        <v>8.7775321949757007E-5</v>
      </c>
      <c r="N104" s="96">
        <f t="shared" si="3"/>
        <v>5.358313280328722E-3</v>
      </c>
      <c r="O104" s="96">
        <f>L104/'סכום נכסי הקרן'!$C$42</f>
        <v>9.1456557969761619E-4</v>
      </c>
    </row>
    <row r="105" spans="2:15" s="143" customFormat="1">
      <c r="B105" s="88" t="s">
        <v>921</v>
      </c>
      <c r="C105" s="85" t="s">
        <v>922</v>
      </c>
      <c r="D105" s="98" t="s">
        <v>923</v>
      </c>
      <c r="E105" s="98" t="s">
        <v>918</v>
      </c>
      <c r="F105" s="85" t="s">
        <v>924</v>
      </c>
      <c r="G105" s="98" t="s">
        <v>925</v>
      </c>
      <c r="H105" s="98" t="s">
        <v>171</v>
      </c>
      <c r="I105" s="95">
        <v>6810</v>
      </c>
      <c r="J105" s="97">
        <v>1965</v>
      </c>
      <c r="K105" s="85"/>
      <c r="L105" s="95">
        <v>470.23117999999999</v>
      </c>
      <c r="M105" s="96">
        <v>1.9826100930866008E-4</v>
      </c>
      <c r="N105" s="96">
        <f t="shared" si="3"/>
        <v>8.5048416752787903E-4</v>
      </c>
      <c r="O105" s="96">
        <f>L105/'סכום נכסי הקרן'!$C$42</f>
        <v>1.4516201367962219E-4</v>
      </c>
    </row>
    <row r="106" spans="2:15" s="143" customFormat="1">
      <c r="B106" s="88" t="s">
        <v>926</v>
      </c>
      <c r="C106" s="85" t="s">
        <v>927</v>
      </c>
      <c r="D106" s="98" t="s">
        <v>923</v>
      </c>
      <c r="E106" s="98" t="s">
        <v>918</v>
      </c>
      <c r="F106" s="85" t="s">
        <v>928</v>
      </c>
      <c r="G106" s="98" t="s">
        <v>920</v>
      </c>
      <c r="H106" s="98" t="s">
        <v>171</v>
      </c>
      <c r="I106" s="95">
        <v>7592</v>
      </c>
      <c r="J106" s="97">
        <v>9934</v>
      </c>
      <c r="K106" s="85"/>
      <c r="L106" s="95">
        <v>2650.2211299999999</v>
      </c>
      <c r="M106" s="96">
        <v>4.6450458423257421E-5</v>
      </c>
      <c r="N106" s="96">
        <f t="shared" si="3"/>
        <v>4.7933255117468916E-3</v>
      </c>
      <c r="O106" s="96">
        <f>L106/'סכום נכסי הקרן'!$C$42</f>
        <v>8.181325532838629E-4</v>
      </c>
    </row>
    <row r="107" spans="2:15" s="143" customFormat="1">
      <c r="B107" s="88" t="s">
        <v>929</v>
      </c>
      <c r="C107" s="85" t="s">
        <v>930</v>
      </c>
      <c r="D107" s="98" t="s">
        <v>923</v>
      </c>
      <c r="E107" s="98" t="s">
        <v>918</v>
      </c>
      <c r="F107" s="85" t="s">
        <v>887</v>
      </c>
      <c r="G107" s="98" t="s">
        <v>861</v>
      </c>
      <c r="H107" s="98" t="s">
        <v>171</v>
      </c>
      <c r="I107" s="95">
        <v>6492</v>
      </c>
      <c r="J107" s="97">
        <v>632.5</v>
      </c>
      <c r="K107" s="85"/>
      <c r="L107" s="95">
        <v>144.29151000000002</v>
      </c>
      <c r="M107" s="96">
        <v>2.4896676109660424E-4</v>
      </c>
      <c r="N107" s="96">
        <f t="shared" si="3"/>
        <v>2.6097300643417699E-4</v>
      </c>
      <c r="O107" s="96">
        <f>L107/'סכום נכסי הקרן'!$C$42</f>
        <v>4.454329495647937E-5</v>
      </c>
    </row>
    <row r="108" spans="2:15" s="143" customFormat="1">
      <c r="B108" s="88" t="s">
        <v>931</v>
      </c>
      <c r="C108" s="85" t="s">
        <v>932</v>
      </c>
      <c r="D108" s="98" t="s">
        <v>923</v>
      </c>
      <c r="E108" s="98" t="s">
        <v>918</v>
      </c>
      <c r="F108" s="85" t="s">
        <v>933</v>
      </c>
      <c r="G108" s="98" t="s">
        <v>634</v>
      </c>
      <c r="H108" s="98" t="s">
        <v>171</v>
      </c>
      <c r="I108" s="95">
        <v>7907</v>
      </c>
      <c r="J108" s="97">
        <v>3110</v>
      </c>
      <c r="K108" s="95">
        <v>5.6648500000000004</v>
      </c>
      <c r="L108" s="95">
        <v>869.78450999999995</v>
      </c>
      <c r="M108" s="96">
        <v>3.7709633153992799E-4</v>
      </c>
      <c r="N108" s="96">
        <f t="shared" si="3"/>
        <v>1.573136759914547E-3</v>
      </c>
      <c r="O108" s="96">
        <f>L108/'סכום נכסי הקרן'!$C$42</f>
        <v>2.6850552730030253E-4</v>
      </c>
    </row>
    <row r="109" spans="2:15" s="143" customFormat="1">
      <c r="B109" s="88" t="s">
        <v>934</v>
      </c>
      <c r="C109" s="85" t="s">
        <v>935</v>
      </c>
      <c r="D109" s="98" t="s">
        <v>923</v>
      </c>
      <c r="E109" s="98" t="s">
        <v>918</v>
      </c>
      <c r="F109" s="85" t="s">
        <v>936</v>
      </c>
      <c r="G109" s="98" t="s">
        <v>30</v>
      </c>
      <c r="H109" s="98" t="s">
        <v>171</v>
      </c>
      <c r="I109" s="95">
        <v>16883</v>
      </c>
      <c r="J109" s="97">
        <v>1290</v>
      </c>
      <c r="K109" s="85"/>
      <c r="L109" s="95">
        <v>765.31651999999997</v>
      </c>
      <c r="M109" s="96">
        <v>4.9254136641471778E-4</v>
      </c>
      <c r="N109" s="96">
        <f t="shared" si="3"/>
        <v>1.3841906089841454E-3</v>
      </c>
      <c r="O109" s="96">
        <f>L109/'סכום נכסי הקרן'!$C$42</f>
        <v>2.3625589257071563E-4</v>
      </c>
    </row>
    <row r="110" spans="2:15" s="143" customFormat="1">
      <c r="B110" s="88" t="s">
        <v>937</v>
      </c>
      <c r="C110" s="85" t="s">
        <v>938</v>
      </c>
      <c r="D110" s="98" t="s">
        <v>923</v>
      </c>
      <c r="E110" s="98" t="s">
        <v>918</v>
      </c>
      <c r="F110" s="85" t="s">
        <v>939</v>
      </c>
      <c r="G110" s="98" t="s">
        <v>940</v>
      </c>
      <c r="H110" s="98" t="s">
        <v>171</v>
      </c>
      <c r="I110" s="95">
        <v>35372</v>
      </c>
      <c r="J110" s="97">
        <v>520</v>
      </c>
      <c r="K110" s="85"/>
      <c r="L110" s="95">
        <v>646.34549000000004</v>
      </c>
      <c r="M110" s="96">
        <v>1.3077619025946606E-3</v>
      </c>
      <c r="N110" s="96">
        <f t="shared" si="3"/>
        <v>1.169013517985024E-3</v>
      </c>
      <c r="O110" s="96">
        <f>L110/'סכום נכסי הקרן'!$C$42</f>
        <v>1.9952911855216005E-4</v>
      </c>
    </row>
    <row r="111" spans="2:15" s="143" customFormat="1">
      <c r="B111" s="88" t="s">
        <v>941</v>
      </c>
      <c r="C111" s="85" t="s">
        <v>942</v>
      </c>
      <c r="D111" s="98" t="s">
        <v>923</v>
      </c>
      <c r="E111" s="98" t="s">
        <v>918</v>
      </c>
      <c r="F111" s="85" t="s">
        <v>943</v>
      </c>
      <c r="G111" s="98" t="s">
        <v>714</v>
      </c>
      <c r="H111" s="98" t="s">
        <v>171</v>
      </c>
      <c r="I111" s="95">
        <v>6382</v>
      </c>
      <c r="J111" s="97">
        <v>7285</v>
      </c>
      <c r="K111" s="85"/>
      <c r="L111" s="95">
        <v>1633.75946</v>
      </c>
      <c r="M111" s="96">
        <v>1.2244022094109563E-4</v>
      </c>
      <c r="N111" s="96">
        <f t="shared" si="3"/>
        <v>2.9549009367666711E-3</v>
      </c>
      <c r="O111" s="96">
        <f>L111/'סכום נכסי הקרן'!$C$42</f>
        <v>5.0434727250909259E-4</v>
      </c>
    </row>
    <row r="112" spans="2:15" s="143" customFormat="1">
      <c r="B112" s="88" t="s">
        <v>944</v>
      </c>
      <c r="C112" s="85" t="s">
        <v>945</v>
      </c>
      <c r="D112" s="98" t="s">
        <v>923</v>
      </c>
      <c r="E112" s="98" t="s">
        <v>918</v>
      </c>
      <c r="F112" s="85" t="s">
        <v>833</v>
      </c>
      <c r="G112" s="98" t="s">
        <v>714</v>
      </c>
      <c r="H112" s="98" t="s">
        <v>171</v>
      </c>
      <c r="I112" s="95">
        <v>4956</v>
      </c>
      <c r="J112" s="97">
        <v>2713</v>
      </c>
      <c r="K112" s="85"/>
      <c r="L112" s="95">
        <v>472.47937000000002</v>
      </c>
      <c r="M112" s="96">
        <v>1.776452073932523E-4</v>
      </c>
      <c r="N112" s="96">
        <f t="shared" si="3"/>
        <v>8.5455035897140364E-4</v>
      </c>
      <c r="O112" s="96">
        <f>L112/'סכום נכסי הקרן'!$C$42</f>
        <v>1.4585603781373934E-4</v>
      </c>
    </row>
    <row r="113" spans="2:15" s="143" customFormat="1">
      <c r="B113" s="88" t="s">
        <v>946</v>
      </c>
      <c r="C113" s="85" t="s">
        <v>947</v>
      </c>
      <c r="D113" s="98" t="s">
        <v>923</v>
      </c>
      <c r="E113" s="98" t="s">
        <v>918</v>
      </c>
      <c r="F113" s="85" t="s">
        <v>948</v>
      </c>
      <c r="G113" s="98" t="s">
        <v>949</v>
      </c>
      <c r="H113" s="98" t="s">
        <v>171</v>
      </c>
      <c r="I113" s="95">
        <v>4041</v>
      </c>
      <c r="J113" s="97">
        <v>6218</v>
      </c>
      <c r="K113" s="85"/>
      <c r="L113" s="95">
        <v>882.9606</v>
      </c>
      <c r="M113" s="96">
        <v>8.3392262696234669E-5</v>
      </c>
      <c r="N113" s="96">
        <f t="shared" si="3"/>
        <v>1.5969677103311536E-3</v>
      </c>
      <c r="O113" s="96">
        <f>L113/'סכום נכסי הקרן'!$C$42</f>
        <v>2.7257303247259657E-4</v>
      </c>
    </row>
    <row r="114" spans="2:15" s="143" customFormat="1">
      <c r="B114" s="88" t="s">
        <v>954</v>
      </c>
      <c r="C114" s="85" t="s">
        <v>955</v>
      </c>
      <c r="D114" s="98" t="s">
        <v>923</v>
      </c>
      <c r="E114" s="98" t="s">
        <v>918</v>
      </c>
      <c r="F114" s="85" t="s">
        <v>914</v>
      </c>
      <c r="G114" s="98" t="s">
        <v>861</v>
      </c>
      <c r="H114" s="98" t="s">
        <v>171</v>
      </c>
      <c r="I114" s="95">
        <v>4139</v>
      </c>
      <c r="J114" s="97">
        <v>515</v>
      </c>
      <c r="K114" s="85"/>
      <c r="L114" s="95">
        <v>74.903890000000004</v>
      </c>
      <c r="M114" s="96">
        <v>1.9391918353605048E-4</v>
      </c>
      <c r="N114" s="96">
        <f t="shared" si="3"/>
        <v>1.3547500727461293E-4</v>
      </c>
      <c r="O114" s="96">
        <f>L114/'סכום נכסי הקרן'!$C$42</f>
        <v>2.3123093421488798E-5</v>
      </c>
    </row>
    <row r="115" spans="2:15" s="143" customFormat="1">
      <c r="B115" s="88" t="s">
        <v>958</v>
      </c>
      <c r="C115" s="85" t="s">
        <v>959</v>
      </c>
      <c r="D115" s="98" t="s">
        <v>923</v>
      </c>
      <c r="E115" s="98" t="s">
        <v>918</v>
      </c>
      <c r="F115" s="85" t="s">
        <v>738</v>
      </c>
      <c r="G115" s="98" t="s">
        <v>739</v>
      </c>
      <c r="H115" s="98" t="s">
        <v>171</v>
      </c>
      <c r="I115" s="95">
        <v>3199</v>
      </c>
      <c r="J115" s="97">
        <v>9183</v>
      </c>
      <c r="K115" s="85"/>
      <c r="L115" s="95">
        <v>1032.2873</v>
      </c>
      <c r="M115" s="96">
        <v>1.4142335020201347E-4</v>
      </c>
      <c r="N115" s="96">
        <f t="shared" si="3"/>
        <v>1.8670476189820118E-3</v>
      </c>
      <c r="O115" s="96">
        <f>L115/'סכום נכסי הקרן'!$C$42</f>
        <v>3.186707082331296E-4</v>
      </c>
    </row>
    <row r="116" spans="2:15" s="143" customFormat="1">
      <c r="B116" s="88" t="s">
        <v>960</v>
      </c>
      <c r="C116" s="85" t="s">
        <v>961</v>
      </c>
      <c r="D116" s="98" t="s">
        <v>923</v>
      </c>
      <c r="E116" s="98" t="s">
        <v>918</v>
      </c>
      <c r="F116" s="85" t="s">
        <v>962</v>
      </c>
      <c r="G116" s="98" t="s">
        <v>963</v>
      </c>
      <c r="H116" s="98" t="s">
        <v>171</v>
      </c>
      <c r="I116" s="95">
        <v>7244</v>
      </c>
      <c r="J116" s="97">
        <v>5260</v>
      </c>
      <c r="K116" s="85"/>
      <c r="L116" s="95">
        <v>1338.9548799999998</v>
      </c>
      <c r="M116" s="96">
        <v>1.6504442848377029E-4</v>
      </c>
      <c r="N116" s="96">
        <f t="shared" si="3"/>
        <v>2.4217022922091024E-3</v>
      </c>
      <c r="O116" s="96">
        <f>L116/'סכום נכסי הקרן'!$C$42</f>
        <v>4.1334006521421407E-4</v>
      </c>
    </row>
    <row r="117" spans="2:15" s="143" customFormat="1">
      <c r="B117" s="88" t="s">
        <v>964</v>
      </c>
      <c r="C117" s="85" t="s">
        <v>965</v>
      </c>
      <c r="D117" s="98" t="s">
        <v>923</v>
      </c>
      <c r="E117" s="98" t="s">
        <v>918</v>
      </c>
      <c r="F117" s="85" t="s">
        <v>717</v>
      </c>
      <c r="G117" s="98" t="s">
        <v>442</v>
      </c>
      <c r="H117" s="98" t="s">
        <v>171</v>
      </c>
      <c r="I117" s="95">
        <v>16031</v>
      </c>
      <c r="J117" s="97">
        <v>1709</v>
      </c>
      <c r="K117" s="85"/>
      <c r="L117" s="95">
        <v>962.72983999999997</v>
      </c>
      <c r="M117" s="96">
        <v>1.5764933033861822E-5</v>
      </c>
      <c r="N117" s="96">
        <f t="shared" si="3"/>
        <v>1.7412424385100285E-3</v>
      </c>
      <c r="O117" s="96">
        <f>L117/'סכום נכסי הקרן'!$C$42</f>
        <v>2.9719807649475832E-4</v>
      </c>
    </row>
    <row r="118" spans="2:15" s="143" customFormat="1">
      <c r="B118" s="88" t="s">
        <v>966</v>
      </c>
      <c r="C118" s="85" t="s">
        <v>967</v>
      </c>
      <c r="D118" s="98" t="s">
        <v>923</v>
      </c>
      <c r="E118" s="98" t="s">
        <v>918</v>
      </c>
      <c r="F118" s="85" t="s">
        <v>713</v>
      </c>
      <c r="G118" s="98" t="s">
        <v>714</v>
      </c>
      <c r="H118" s="98" t="s">
        <v>171</v>
      </c>
      <c r="I118" s="95">
        <v>17241</v>
      </c>
      <c r="J118" s="97">
        <v>2691</v>
      </c>
      <c r="K118" s="85"/>
      <c r="L118" s="95">
        <v>1630.33896</v>
      </c>
      <c r="M118" s="96">
        <v>1.7511070259733933E-4</v>
      </c>
      <c r="N118" s="96">
        <f t="shared" si="3"/>
        <v>2.9487144454858737E-3</v>
      </c>
      <c r="O118" s="96">
        <f>L118/'סכום נכסי הקרן'!$C$42</f>
        <v>5.0329135216839731E-4</v>
      </c>
    </row>
    <row r="119" spans="2:15" s="143" customFormat="1">
      <c r="B119" s="88" t="s">
        <v>968</v>
      </c>
      <c r="C119" s="85" t="s">
        <v>969</v>
      </c>
      <c r="D119" s="98" t="s">
        <v>923</v>
      </c>
      <c r="E119" s="98" t="s">
        <v>918</v>
      </c>
      <c r="F119" s="85" t="s">
        <v>970</v>
      </c>
      <c r="G119" s="98" t="s">
        <v>920</v>
      </c>
      <c r="H119" s="98" t="s">
        <v>171</v>
      </c>
      <c r="I119" s="95">
        <v>6285</v>
      </c>
      <c r="J119" s="97">
        <v>4260</v>
      </c>
      <c r="K119" s="85"/>
      <c r="L119" s="95">
        <v>940.84188000000006</v>
      </c>
      <c r="M119" s="96">
        <v>9.8455248893694315E-5</v>
      </c>
      <c r="N119" s="96">
        <f t="shared" si="3"/>
        <v>1.7016547543426718E-3</v>
      </c>
      <c r="O119" s="96">
        <f>L119/'סכום נכסי הקרן'!$C$42</f>
        <v>2.9044118651366644E-4</v>
      </c>
    </row>
    <row r="120" spans="2:15" s="143" customFormat="1">
      <c r="B120" s="88" t="s">
        <v>971</v>
      </c>
      <c r="C120" s="85" t="s">
        <v>972</v>
      </c>
      <c r="D120" s="98" t="s">
        <v>923</v>
      </c>
      <c r="E120" s="98" t="s">
        <v>918</v>
      </c>
      <c r="F120" s="85" t="s">
        <v>973</v>
      </c>
      <c r="G120" s="98" t="s">
        <v>920</v>
      </c>
      <c r="H120" s="98" t="s">
        <v>171</v>
      </c>
      <c r="I120" s="95">
        <v>4462</v>
      </c>
      <c r="J120" s="97">
        <v>7955</v>
      </c>
      <c r="K120" s="85"/>
      <c r="L120" s="95">
        <v>1247.30168</v>
      </c>
      <c r="M120" s="96">
        <v>9.5162149947993524E-5</v>
      </c>
      <c r="N120" s="96">
        <f t="shared" si="3"/>
        <v>2.2559336260324653E-3</v>
      </c>
      <c r="O120" s="96">
        <f>L120/'סכום נכסי הקרן'!$C$42</f>
        <v>3.8504640108037014E-4</v>
      </c>
    </row>
    <row r="121" spans="2:15" s="143" customFormat="1">
      <c r="B121" s="84"/>
      <c r="C121" s="85"/>
      <c r="D121" s="85"/>
      <c r="E121" s="85"/>
      <c r="F121" s="85"/>
      <c r="G121" s="85"/>
      <c r="H121" s="85"/>
      <c r="I121" s="95"/>
      <c r="J121" s="97"/>
      <c r="K121" s="85"/>
      <c r="L121" s="85"/>
      <c r="M121" s="85"/>
      <c r="N121" s="96"/>
      <c r="O121" s="85"/>
    </row>
    <row r="122" spans="2:15" s="143" customFormat="1">
      <c r="B122" s="103" t="s">
        <v>65</v>
      </c>
      <c r="C122" s="83"/>
      <c r="D122" s="83"/>
      <c r="E122" s="83"/>
      <c r="F122" s="83"/>
      <c r="G122" s="83"/>
      <c r="H122" s="83"/>
      <c r="I122" s="92"/>
      <c r="J122" s="94"/>
      <c r="K122" s="92">
        <f>SUM(K123:K205)</f>
        <v>65.405719999999988</v>
      </c>
      <c r="L122" s="92">
        <f>SUM(L123:L205)</f>
        <v>87131.049200000023</v>
      </c>
      <c r="M122" s="83"/>
      <c r="N122" s="93">
        <f t="shared" si="3"/>
        <v>0.15758967290236409</v>
      </c>
      <c r="O122" s="93">
        <f>L122/'סכום נכסי הקרן'!$C$42</f>
        <v>2.6897660329309164E-2</v>
      </c>
    </row>
    <row r="123" spans="2:15" s="143" customFormat="1">
      <c r="B123" s="88" t="s">
        <v>974</v>
      </c>
      <c r="C123" s="85" t="s">
        <v>975</v>
      </c>
      <c r="D123" s="98" t="s">
        <v>147</v>
      </c>
      <c r="E123" s="98" t="s">
        <v>918</v>
      </c>
      <c r="F123" s="85"/>
      <c r="G123" s="98" t="s">
        <v>976</v>
      </c>
      <c r="H123" s="98" t="s">
        <v>977</v>
      </c>
      <c r="I123" s="95">
        <v>5413</v>
      </c>
      <c r="J123" s="97">
        <v>2272</v>
      </c>
      <c r="K123" s="85"/>
      <c r="L123" s="95">
        <v>451.90234999999996</v>
      </c>
      <c r="M123" s="96">
        <v>2.4966004815619012E-6</v>
      </c>
      <c r="N123" s="96">
        <f t="shared" si="3"/>
        <v>8.173337079511447E-4</v>
      </c>
      <c r="O123" s="96">
        <f>L123/'סכום נכסי הקרן'!$C$42</f>
        <v>1.3950383960619839E-4</v>
      </c>
    </row>
    <row r="124" spans="2:15" s="143" customFormat="1">
      <c r="B124" s="88" t="s">
        <v>978</v>
      </c>
      <c r="C124" s="85" t="s">
        <v>979</v>
      </c>
      <c r="D124" s="98" t="s">
        <v>30</v>
      </c>
      <c r="E124" s="98" t="s">
        <v>918</v>
      </c>
      <c r="F124" s="85"/>
      <c r="G124" s="98" t="s">
        <v>739</v>
      </c>
      <c r="H124" s="98" t="s">
        <v>173</v>
      </c>
      <c r="I124" s="95">
        <v>2070</v>
      </c>
      <c r="J124" s="97">
        <v>19810</v>
      </c>
      <c r="K124" s="85"/>
      <c r="L124" s="95">
        <v>1775.0980199999999</v>
      </c>
      <c r="M124" s="96">
        <v>9.894071962481908E-6</v>
      </c>
      <c r="N124" s="96">
        <f t="shared" si="3"/>
        <v>3.2105330867682703E-3</v>
      </c>
      <c r="O124" s="96">
        <f>L124/'סכום נכסי הקרן'!$C$42</f>
        <v>5.479789814488912E-4</v>
      </c>
    </row>
    <row r="125" spans="2:15" s="143" customFormat="1">
      <c r="B125" s="88" t="s">
        <v>980</v>
      </c>
      <c r="C125" s="85" t="s">
        <v>981</v>
      </c>
      <c r="D125" s="98" t="s">
        <v>917</v>
      </c>
      <c r="E125" s="98" t="s">
        <v>918</v>
      </c>
      <c r="F125" s="85"/>
      <c r="G125" s="98" t="s">
        <v>630</v>
      </c>
      <c r="H125" s="98" t="s">
        <v>171</v>
      </c>
      <c r="I125" s="95">
        <v>926</v>
      </c>
      <c r="J125" s="97">
        <v>12489</v>
      </c>
      <c r="K125" s="95">
        <v>2.9285700000000001</v>
      </c>
      <c r="L125" s="95">
        <v>409.31614000000002</v>
      </c>
      <c r="M125" s="96">
        <v>9.1466856446235849E-6</v>
      </c>
      <c r="N125" s="96">
        <f t="shared" si="3"/>
        <v>7.4031010998382705E-4</v>
      </c>
      <c r="O125" s="96">
        <f>L125/'סכום נכסי הקרן'!$C$42</f>
        <v>1.263573272915891E-4</v>
      </c>
    </row>
    <row r="126" spans="2:15" s="143" customFormat="1">
      <c r="B126" s="88" t="s">
        <v>982</v>
      </c>
      <c r="C126" s="85" t="s">
        <v>983</v>
      </c>
      <c r="D126" s="98" t="s">
        <v>30</v>
      </c>
      <c r="E126" s="98" t="s">
        <v>918</v>
      </c>
      <c r="F126" s="85"/>
      <c r="G126" s="98" t="s">
        <v>984</v>
      </c>
      <c r="H126" s="98" t="s">
        <v>173</v>
      </c>
      <c r="I126" s="95">
        <v>920</v>
      </c>
      <c r="J126" s="97">
        <v>18416</v>
      </c>
      <c r="K126" s="85"/>
      <c r="L126" s="95">
        <v>733.41645999999992</v>
      </c>
      <c r="M126" s="96">
        <v>2.089723429329004E-6</v>
      </c>
      <c r="N126" s="96">
        <f t="shared" si="3"/>
        <v>1.3264945285728265E-3</v>
      </c>
      <c r="O126" s="96">
        <f>L126/'סכום נכסי הקרן'!$C$42</f>
        <v>2.2640823222181919E-4</v>
      </c>
    </row>
    <row r="127" spans="2:15" s="143" customFormat="1">
      <c r="B127" s="88" t="s">
        <v>985</v>
      </c>
      <c r="C127" s="85" t="s">
        <v>986</v>
      </c>
      <c r="D127" s="98" t="s">
        <v>923</v>
      </c>
      <c r="E127" s="98" t="s">
        <v>918</v>
      </c>
      <c r="F127" s="85"/>
      <c r="G127" s="98" t="s">
        <v>920</v>
      </c>
      <c r="H127" s="98" t="s">
        <v>171</v>
      </c>
      <c r="I127" s="95">
        <v>1306</v>
      </c>
      <c r="J127" s="97">
        <v>103179</v>
      </c>
      <c r="K127" s="85"/>
      <c r="L127" s="95">
        <v>4735.1773300000004</v>
      </c>
      <c r="M127" s="96">
        <v>3.7330954838900251E-6</v>
      </c>
      <c r="N127" s="96">
        <f t="shared" si="3"/>
        <v>8.5642839541221726E-3</v>
      </c>
      <c r="O127" s="96">
        <f>L127/'סכום נכסי הקרן'!$C$42</f>
        <v>1.4617658411186108E-3</v>
      </c>
    </row>
    <row r="128" spans="2:15" s="143" customFormat="1">
      <c r="B128" s="88" t="s">
        <v>987</v>
      </c>
      <c r="C128" s="85" t="s">
        <v>988</v>
      </c>
      <c r="D128" s="98" t="s">
        <v>923</v>
      </c>
      <c r="E128" s="98" t="s">
        <v>918</v>
      </c>
      <c r="F128" s="85"/>
      <c r="G128" s="98" t="s">
        <v>989</v>
      </c>
      <c r="H128" s="98" t="s">
        <v>171</v>
      </c>
      <c r="I128" s="95">
        <v>415</v>
      </c>
      <c r="J128" s="97">
        <v>144734</v>
      </c>
      <c r="K128" s="85"/>
      <c r="L128" s="95">
        <v>2110.6703900000002</v>
      </c>
      <c r="M128" s="96">
        <v>8.572481767947657E-7</v>
      </c>
      <c r="N128" s="96">
        <f t="shared" si="3"/>
        <v>3.8174664418571601E-3</v>
      </c>
      <c r="O128" s="96">
        <f>L128/'סכום נכסי הקרן'!$C$42</f>
        <v>6.5157134842983727E-4</v>
      </c>
    </row>
    <row r="129" spans="2:15" s="143" customFormat="1">
      <c r="B129" s="88" t="s">
        <v>990</v>
      </c>
      <c r="C129" s="85" t="s">
        <v>991</v>
      </c>
      <c r="D129" s="98" t="s">
        <v>917</v>
      </c>
      <c r="E129" s="98" t="s">
        <v>918</v>
      </c>
      <c r="F129" s="85"/>
      <c r="G129" s="98" t="s">
        <v>992</v>
      </c>
      <c r="H129" s="98" t="s">
        <v>171</v>
      </c>
      <c r="I129" s="95">
        <v>4646</v>
      </c>
      <c r="J129" s="97">
        <v>9328</v>
      </c>
      <c r="K129" s="85"/>
      <c r="L129" s="95">
        <v>1522.89338</v>
      </c>
      <c r="M129" s="96">
        <v>5.4014169688504272E-6</v>
      </c>
      <c r="N129" s="96">
        <f t="shared" si="3"/>
        <v>2.7543828729583984E-3</v>
      </c>
      <c r="O129" s="96">
        <f>L129/'סכום נכסי הקרן'!$C$42</f>
        <v>4.701225249677532E-4</v>
      </c>
    </row>
    <row r="130" spans="2:15" s="143" customFormat="1">
      <c r="B130" s="88" t="s">
        <v>993</v>
      </c>
      <c r="C130" s="85" t="s">
        <v>994</v>
      </c>
      <c r="D130" s="98" t="s">
        <v>923</v>
      </c>
      <c r="E130" s="98" t="s">
        <v>918</v>
      </c>
      <c r="F130" s="85"/>
      <c r="G130" s="98" t="s">
        <v>949</v>
      </c>
      <c r="H130" s="98" t="s">
        <v>171</v>
      </c>
      <c r="I130" s="95">
        <v>4383</v>
      </c>
      <c r="J130" s="97">
        <v>16778</v>
      </c>
      <c r="K130" s="85"/>
      <c r="L130" s="95">
        <v>2584.1244100000004</v>
      </c>
      <c r="M130" s="96">
        <v>8.6381331699386655E-7</v>
      </c>
      <c r="N130" s="96">
        <f t="shared" si="3"/>
        <v>4.6737796026782435E-3</v>
      </c>
      <c r="O130" s="96">
        <f>L130/'סכום נכסי הקרן'!$C$42</f>
        <v>7.9772826411525001E-4</v>
      </c>
    </row>
    <row r="131" spans="2:15" s="143" customFormat="1">
      <c r="B131" s="88" t="s">
        <v>995</v>
      </c>
      <c r="C131" s="85" t="s">
        <v>996</v>
      </c>
      <c r="D131" s="98" t="s">
        <v>917</v>
      </c>
      <c r="E131" s="98" t="s">
        <v>918</v>
      </c>
      <c r="F131" s="85"/>
      <c r="G131" s="98" t="s">
        <v>651</v>
      </c>
      <c r="H131" s="98" t="s">
        <v>171</v>
      </c>
      <c r="I131" s="95">
        <v>3619</v>
      </c>
      <c r="J131" s="97">
        <v>8497</v>
      </c>
      <c r="K131" s="85"/>
      <c r="L131" s="95">
        <v>1080.5775900000001</v>
      </c>
      <c r="M131" s="96">
        <v>1.3656603773584905E-5</v>
      </c>
      <c r="N131" s="96">
        <f t="shared" si="3"/>
        <v>1.9543879078380805E-3</v>
      </c>
      <c r="O131" s="96">
        <f>L131/'סכום נכסי הקרן'!$C$42</f>
        <v>3.3357809003961239E-4</v>
      </c>
    </row>
    <row r="132" spans="2:15" s="143" customFormat="1">
      <c r="B132" s="88" t="s">
        <v>997</v>
      </c>
      <c r="C132" s="85" t="s">
        <v>998</v>
      </c>
      <c r="D132" s="98" t="s">
        <v>131</v>
      </c>
      <c r="E132" s="98" t="s">
        <v>918</v>
      </c>
      <c r="F132" s="85"/>
      <c r="G132" s="98" t="s">
        <v>989</v>
      </c>
      <c r="H132" s="98" t="s">
        <v>174</v>
      </c>
      <c r="I132" s="95">
        <v>2972</v>
      </c>
      <c r="J132" s="97">
        <v>6960</v>
      </c>
      <c r="K132" s="85"/>
      <c r="L132" s="95">
        <v>1022.71371</v>
      </c>
      <c r="M132" s="96">
        <v>3.5537588108137726E-5</v>
      </c>
      <c r="N132" s="96">
        <f t="shared" si="3"/>
        <v>1.8497323343566853E-3</v>
      </c>
      <c r="O132" s="96">
        <f>L132/'סכום נכסי הקרן'!$C$42</f>
        <v>3.1571530743953888E-4</v>
      </c>
    </row>
    <row r="133" spans="2:15" s="143" customFormat="1">
      <c r="B133" s="88" t="s">
        <v>999</v>
      </c>
      <c r="C133" s="85" t="s">
        <v>1000</v>
      </c>
      <c r="D133" s="98" t="s">
        <v>30</v>
      </c>
      <c r="E133" s="98" t="s">
        <v>918</v>
      </c>
      <c r="F133" s="85"/>
      <c r="G133" s="98" t="s">
        <v>984</v>
      </c>
      <c r="H133" s="98" t="s">
        <v>173</v>
      </c>
      <c r="I133" s="95">
        <v>9266</v>
      </c>
      <c r="J133" s="97">
        <v>1562.5</v>
      </c>
      <c r="K133" s="85"/>
      <c r="L133" s="95">
        <v>626.72906999999998</v>
      </c>
      <c r="M133" s="96">
        <v>5.9328665531159805E-6</v>
      </c>
      <c r="N133" s="96">
        <f t="shared" si="3"/>
        <v>1.133534257265696E-3</v>
      </c>
      <c r="O133" s="96">
        <f>L133/'סכום נכסי הקרן'!$C$42</f>
        <v>1.934734609320396E-4</v>
      </c>
    </row>
    <row r="134" spans="2:15" s="143" customFormat="1">
      <c r="B134" s="88" t="s">
        <v>1001</v>
      </c>
      <c r="C134" s="85" t="s">
        <v>1002</v>
      </c>
      <c r="D134" s="98" t="s">
        <v>30</v>
      </c>
      <c r="E134" s="98" t="s">
        <v>918</v>
      </c>
      <c r="F134" s="85"/>
      <c r="G134" s="98" t="s">
        <v>984</v>
      </c>
      <c r="H134" s="98" t="s">
        <v>173</v>
      </c>
      <c r="I134" s="95">
        <v>6955</v>
      </c>
      <c r="J134" s="97">
        <v>2160</v>
      </c>
      <c r="K134" s="85"/>
      <c r="L134" s="95">
        <v>650.30696</v>
      </c>
      <c r="M134" s="96">
        <v>2.8671580306596386E-6</v>
      </c>
      <c r="N134" s="96">
        <f t="shared" si="3"/>
        <v>1.1761784352819515E-3</v>
      </c>
      <c r="O134" s="96">
        <f>L134/'סכום נכסי הקרן'!$C$42</f>
        <v>2.0075203822824661E-4</v>
      </c>
    </row>
    <row r="135" spans="2:15" s="143" customFormat="1">
      <c r="B135" s="88" t="s">
        <v>1004</v>
      </c>
      <c r="C135" s="85" t="s">
        <v>1005</v>
      </c>
      <c r="D135" s="98" t="s">
        <v>30</v>
      </c>
      <c r="E135" s="98" t="s">
        <v>918</v>
      </c>
      <c r="F135" s="85"/>
      <c r="G135" s="98" t="s">
        <v>1006</v>
      </c>
      <c r="H135" s="98" t="s">
        <v>173</v>
      </c>
      <c r="I135" s="95">
        <v>2095</v>
      </c>
      <c r="J135" s="97">
        <v>6810</v>
      </c>
      <c r="K135" s="85"/>
      <c r="L135" s="95">
        <v>617.58772999999997</v>
      </c>
      <c r="M135" s="96">
        <v>1.9416969844037059E-5</v>
      </c>
      <c r="N135" s="96">
        <f t="shared" si="3"/>
        <v>1.1170007621027649E-3</v>
      </c>
      <c r="O135" s="96">
        <f>L135/'סכום נכסי הקרן'!$C$42</f>
        <v>1.9065149722871801E-4</v>
      </c>
    </row>
    <row r="136" spans="2:15" s="143" customFormat="1">
      <c r="B136" s="88" t="s">
        <v>1007</v>
      </c>
      <c r="C136" s="85" t="s">
        <v>1008</v>
      </c>
      <c r="D136" s="98" t="s">
        <v>917</v>
      </c>
      <c r="E136" s="98" t="s">
        <v>918</v>
      </c>
      <c r="F136" s="85"/>
      <c r="G136" s="98" t="s">
        <v>1009</v>
      </c>
      <c r="H136" s="98" t="s">
        <v>171</v>
      </c>
      <c r="I136" s="95">
        <v>5150</v>
      </c>
      <c r="J136" s="97">
        <v>1188</v>
      </c>
      <c r="K136" s="95">
        <v>0.15325999999999998</v>
      </c>
      <c r="L136" s="95">
        <v>215.14579999999998</v>
      </c>
      <c r="M136" s="96">
        <v>1.6860475966332258E-6</v>
      </c>
      <c r="N136" s="96">
        <f t="shared" si="3"/>
        <v>3.8912369998544022E-4</v>
      </c>
      <c r="O136" s="96">
        <f>L136/'סכום נכסי הקרן'!$C$42</f>
        <v>6.6416262661938446E-5</v>
      </c>
    </row>
    <row r="137" spans="2:15" s="143" customFormat="1">
      <c r="B137" s="88" t="s">
        <v>1010</v>
      </c>
      <c r="C137" s="85" t="s">
        <v>1011</v>
      </c>
      <c r="D137" s="98" t="s">
        <v>917</v>
      </c>
      <c r="E137" s="98" t="s">
        <v>918</v>
      </c>
      <c r="F137" s="85"/>
      <c r="G137" s="98" t="s">
        <v>1009</v>
      </c>
      <c r="H137" s="98" t="s">
        <v>171</v>
      </c>
      <c r="I137" s="95">
        <v>33831</v>
      </c>
      <c r="J137" s="97">
        <v>2999</v>
      </c>
      <c r="K137" s="85"/>
      <c r="L137" s="95">
        <v>3565.2752</v>
      </c>
      <c r="M137" s="96">
        <v>3.308971544242897E-6</v>
      </c>
      <c r="N137" s="96">
        <f t="shared" si="3"/>
        <v>6.4483391137095426E-3</v>
      </c>
      <c r="O137" s="96">
        <f>L137/'סכום נכסי הקרן'!$C$42</f>
        <v>1.1006129524503622E-3</v>
      </c>
    </row>
    <row r="138" spans="2:15" s="143" customFormat="1">
      <c r="B138" s="88" t="s">
        <v>1012</v>
      </c>
      <c r="C138" s="85" t="s">
        <v>1013</v>
      </c>
      <c r="D138" s="98" t="s">
        <v>131</v>
      </c>
      <c r="E138" s="98" t="s">
        <v>918</v>
      </c>
      <c r="F138" s="85"/>
      <c r="G138" s="98" t="s">
        <v>1009</v>
      </c>
      <c r="H138" s="98" t="s">
        <v>174</v>
      </c>
      <c r="I138" s="95">
        <v>55804</v>
      </c>
      <c r="J138" s="97">
        <v>206.5</v>
      </c>
      <c r="K138" s="95">
        <v>5.5181199999999997</v>
      </c>
      <c r="L138" s="95">
        <v>575.26429000000007</v>
      </c>
      <c r="M138" s="96">
        <v>3.2698178618092061E-6</v>
      </c>
      <c r="N138" s="96">
        <f t="shared" si="3"/>
        <v>1.04045242339984E-3</v>
      </c>
      <c r="O138" s="96">
        <f>L138/'סכום נכסי הקרן'!$C$42</f>
        <v>1.7758610293425918E-4</v>
      </c>
    </row>
    <row r="139" spans="2:15" s="143" customFormat="1">
      <c r="B139" s="88" t="s">
        <v>1014</v>
      </c>
      <c r="C139" s="85" t="s">
        <v>1015</v>
      </c>
      <c r="D139" s="98" t="s">
        <v>917</v>
      </c>
      <c r="E139" s="98" t="s">
        <v>918</v>
      </c>
      <c r="F139" s="85"/>
      <c r="G139" s="98" t="s">
        <v>940</v>
      </c>
      <c r="H139" s="98" t="s">
        <v>171</v>
      </c>
      <c r="I139" s="95">
        <v>585</v>
      </c>
      <c r="J139" s="97">
        <v>21670</v>
      </c>
      <c r="K139" s="85"/>
      <c r="L139" s="95">
        <v>445.46802000000002</v>
      </c>
      <c r="M139" s="96">
        <v>2.1972452238950065E-6</v>
      </c>
      <c r="N139" s="96">
        <f t="shared" si="3"/>
        <v>8.0569624955536244E-4</v>
      </c>
      <c r="O139" s="96">
        <f>L139/'סכום נכסי הקרן'!$C$42</f>
        <v>1.3751753937940527E-4</v>
      </c>
    </row>
    <row r="140" spans="2:15" s="143" customFormat="1">
      <c r="B140" s="88" t="s">
        <v>1016</v>
      </c>
      <c r="C140" s="85" t="s">
        <v>1017</v>
      </c>
      <c r="D140" s="98" t="s">
        <v>131</v>
      </c>
      <c r="E140" s="98" t="s">
        <v>918</v>
      </c>
      <c r="F140" s="85"/>
      <c r="G140" s="98" t="s">
        <v>655</v>
      </c>
      <c r="H140" s="98" t="s">
        <v>174</v>
      </c>
      <c r="I140" s="95">
        <v>9069</v>
      </c>
      <c r="J140" s="97">
        <v>1403.6</v>
      </c>
      <c r="K140" s="85"/>
      <c r="L140" s="95">
        <v>629.35947999999996</v>
      </c>
      <c r="M140" s="96">
        <v>4.2938881231099964E-6</v>
      </c>
      <c r="N140" s="96">
        <f t="shared" si="3"/>
        <v>1.1382917513542568E-3</v>
      </c>
      <c r="O140" s="96">
        <f>L140/'סכום נכסי הקרן'!$C$42</f>
        <v>1.9428547772004379E-4</v>
      </c>
    </row>
    <row r="141" spans="2:15" s="143" customFormat="1">
      <c r="B141" s="88" t="s">
        <v>1018</v>
      </c>
      <c r="C141" s="85" t="s">
        <v>1019</v>
      </c>
      <c r="D141" s="98" t="s">
        <v>917</v>
      </c>
      <c r="E141" s="98" t="s">
        <v>918</v>
      </c>
      <c r="F141" s="85"/>
      <c r="G141" s="98" t="s">
        <v>992</v>
      </c>
      <c r="H141" s="98" t="s">
        <v>171</v>
      </c>
      <c r="I141" s="95">
        <v>381</v>
      </c>
      <c r="J141" s="97">
        <v>54172</v>
      </c>
      <c r="K141" s="85"/>
      <c r="L141" s="95">
        <v>725.27314999999999</v>
      </c>
      <c r="M141" s="96">
        <v>2.3706012738939265E-6</v>
      </c>
      <c r="N141" s="96">
        <f t="shared" si="3"/>
        <v>1.3117661215236141E-3</v>
      </c>
      <c r="O141" s="96">
        <f>L141/'סכום נכסי הקרן'!$C$42</f>
        <v>2.2389436387813046E-4</v>
      </c>
    </row>
    <row r="142" spans="2:15" s="143" customFormat="1">
      <c r="B142" s="88" t="s">
        <v>1020</v>
      </c>
      <c r="C142" s="85" t="s">
        <v>1021</v>
      </c>
      <c r="D142" s="98" t="s">
        <v>30</v>
      </c>
      <c r="E142" s="98" t="s">
        <v>918</v>
      </c>
      <c r="F142" s="85"/>
      <c r="G142" s="98" t="s">
        <v>1009</v>
      </c>
      <c r="H142" s="98" t="s">
        <v>173</v>
      </c>
      <c r="I142" s="95">
        <v>1931</v>
      </c>
      <c r="J142" s="97">
        <v>6017</v>
      </c>
      <c r="K142" s="85"/>
      <c r="L142" s="95">
        <v>502.95578</v>
      </c>
      <c r="M142" s="96">
        <v>1.5451982952572201E-6</v>
      </c>
      <c r="N142" s="96">
        <f t="shared" si="3"/>
        <v>9.0967155316377588E-4</v>
      </c>
      <c r="O142" s="96">
        <f>L142/'סכום נכסי הקרן'!$C$42</f>
        <v>1.5526421241697551E-4</v>
      </c>
    </row>
    <row r="143" spans="2:15" s="143" customFormat="1">
      <c r="B143" s="88" t="s">
        <v>1022</v>
      </c>
      <c r="C143" s="85" t="s">
        <v>1023</v>
      </c>
      <c r="D143" s="98" t="s">
        <v>923</v>
      </c>
      <c r="E143" s="98" t="s">
        <v>918</v>
      </c>
      <c r="F143" s="85"/>
      <c r="G143" s="98" t="s">
        <v>989</v>
      </c>
      <c r="H143" s="98" t="s">
        <v>171</v>
      </c>
      <c r="I143" s="95">
        <v>53</v>
      </c>
      <c r="J143" s="97">
        <v>208039</v>
      </c>
      <c r="K143" s="85"/>
      <c r="L143" s="95">
        <v>387.45598999999999</v>
      </c>
      <c r="M143" s="96">
        <v>1.097567723656138E-6</v>
      </c>
      <c r="N143" s="96">
        <f t="shared" si="3"/>
        <v>7.0077272440513235E-4</v>
      </c>
      <c r="O143" s="96">
        <f>L143/'סכום נכסי הקרן'!$C$42</f>
        <v>1.1960902235498623E-4</v>
      </c>
    </row>
    <row r="144" spans="2:15" s="143" customFormat="1">
      <c r="B144" s="88" t="s">
        <v>1024</v>
      </c>
      <c r="C144" s="85" t="s">
        <v>1025</v>
      </c>
      <c r="D144" s="98" t="s">
        <v>917</v>
      </c>
      <c r="E144" s="98" t="s">
        <v>918</v>
      </c>
      <c r="F144" s="85"/>
      <c r="G144" s="98" t="s">
        <v>630</v>
      </c>
      <c r="H144" s="98" t="s">
        <v>171</v>
      </c>
      <c r="I144" s="95">
        <v>932</v>
      </c>
      <c r="J144" s="97">
        <v>12322</v>
      </c>
      <c r="K144" s="95">
        <v>2.6200399999999999</v>
      </c>
      <c r="L144" s="95">
        <v>406.17144999999999</v>
      </c>
      <c r="M144" s="96">
        <v>6.0386313014526858E-6</v>
      </c>
      <c r="N144" s="96">
        <f t="shared" si="3"/>
        <v>7.346224627785029E-4</v>
      </c>
      <c r="O144" s="96">
        <f>L144/'סכום נכסי הקרן'!$C$42</f>
        <v>1.2538655046475644E-4</v>
      </c>
    </row>
    <row r="145" spans="2:15" s="143" customFormat="1">
      <c r="B145" s="88" t="s">
        <v>1026</v>
      </c>
      <c r="C145" s="85" t="s">
        <v>1027</v>
      </c>
      <c r="D145" s="98" t="s">
        <v>131</v>
      </c>
      <c r="E145" s="98" t="s">
        <v>918</v>
      </c>
      <c r="F145" s="85"/>
      <c r="G145" s="98" t="s">
        <v>655</v>
      </c>
      <c r="H145" s="98" t="s">
        <v>174</v>
      </c>
      <c r="I145" s="95">
        <v>22027</v>
      </c>
      <c r="J145" s="97">
        <v>479.25</v>
      </c>
      <c r="K145" s="85"/>
      <c r="L145" s="95">
        <v>521.93150000000003</v>
      </c>
      <c r="M145" s="96">
        <v>1.1039487379415356E-6</v>
      </c>
      <c r="N145" s="96">
        <f t="shared" si="3"/>
        <v>9.4399201108713636E-4</v>
      </c>
      <c r="O145" s="96">
        <f>L145/'סכום נכסי הקרן'!$C$42</f>
        <v>1.6112208370109725E-4</v>
      </c>
    </row>
    <row r="146" spans="2:15" s="143" customFormat="1">
      <c r="B146" s="88" t="s">
        <v>1028</v>
      </c>
      <c r="C146" s="85" t="s">
        <v>1029</v>
      </c>
      <c r="D146" s="98" t="s">
        <v>30</v>
      </c>
      <c r="E146" s="98" t="s">
        <v>918</v>
      </c>
      <c r="F146" s="85"/>
      <c r="G146" s="98" t="s">
        <v>1030</v>
      </c>
      <c r="H146" s="98" t="s">
        <v>173</v>
      </c>
      <c r="I146" s="95">
        <v>9680</v>
      </c>
      <c r="J146" s="97">
        <v>1685</v>
      </c>
      <c r="K146" s="85"/>
      <c r="L146" s="95">
        <v>706.06191000000001</v>
      </c>
      <c r="M146" s="96">
        <v>1.249551731384236E-5</v>
      </c>
      <c r="N146" s="96">
        <f t="shared" si="3"/>
        <v>1.2770196900798757E-3</v>
      </c>
      <c r="O146" s="96">
        <f>L146/'סכום נכסי הקרן'!$C$42</f>
        <v>2.1796378674438427E-4</v>
      </c>
    </row>
    <row r="147" spans="2:15" s="143" customFormat="1">
      <c r="B147" s="88" t="s">
        <v>1031</v>
      </c>
      <c r="C147" s="85" t="s">
        <v>1032</v>
      </c>
      <c r="D147" s="98" t="s">
        <v>917</v>
      </c>
      <c r="E147" s="98" t="s">
        <v>918</v>
      </c>
      <c r="F147" s="85"/>
      <c r="G147" s="98" t="s">
        <v>925</v>
      </c>
      <c r="H147" s="98" t="s">
        <v>171</v>
      </c>
      <c r="I147" s="95">
        <v>3188</v>
      </c>
      <c r="J147" s="97">
        <v>3773</v>
      </c>
      <c r="K147" s="85"/>
      <c r="L147" s="95">
        <v>422.67531000000002</v>
      </c>
      <c r="M147" s="96">
        <v>1.3661359194337711E-5</v>
      </c>
      <c r="N147" s="96">
        <f t="shared" si="3"/>
        <v>7.6447218825416517E-4</v>
      </c>
      <c r="O147" s="96">
        <f>L147/'סכום נכסי הקרן'!$C$42</f>
        <v>1.3048134990167719E-4</v>
      </c>
    </row>
    <row r="148" spans="2:15" s="143" customFormat="1">
      <c r="B148" s="88" t="s">
        <v>1033</v>
      </c>
      <c r="C148" s="85" t="s">
        <v>1034</v>
      </c>
      <c r="D148" s="98" t="s">
        <v>917</v>
      </c>
      <c r="E148" s="98" t="s">
        <v>918</v>
      </c>
      <c r="F148" s="85"/>
      <c r="G148" s="98" t="s">
        <v>655</v>
      </c>
      <c r="H148" s="98" t="s">
        <v>171</v>
      </c>
      <c r="I148" s="95">
        <v>5543</v>
      </c>
      <c r="J148" s="97">
        <v>11404</v>
      </c>
      <c r="K148" s="85"/>
      <c r="L148" s="95">
        <v>2221.2827599999996</v>
      </c>
      <c r="M148" s="96">
        <v>2.9017094893516048E-6</v>
      </c>
      <c r="N148" s="96">
        <f t="shared" si="3"/>
        <v>4.0175256327805164E-3</v>
      </c>
      <c r="O148" s="96">
        <f>L148/'סכום נכסי הקרן'!$C$42</f>
        <v>6.8571777480478616E-4</v>
      </c>
    </row>
    <row r="149" spans="2:15" s="143" customFormat="1">
      <c r="B149" s="88" t="s">
        <v>1035</v>
      </c>
      <c r="C149" s="85" t="s">
        <v>1036</v>
      </c>
      <c r="D149" s="98" t="s">
        <v>1037</v>
      </c>
      <c r="E149" s="98" t="s">
        <v>918</v>
      </c>
      <c r="F149" s="85"/>
      <c r="G149" s="98" t="s">
        <v>345</v>
      </c>
      <c r="H149" s="98" t="s">
        <v>176</v>
      </c>
      <c r="I149" s="95">
        <v>141259</v>
      </c>
      <c r="J149" s="97">
        <v>806</v>
      </c>
      <c r="K149" s="85"/>
      <c r="L149" s="95">
        <v>509.78465999999997</v>
      </c>
      <c r="M149" s="96">
        <v>9.9158829371773463E-6</v>
      </c>
      <c r="N149" s="96">
        <f t="shared" si="3"/>
        <v>9.2202261487335404E-4</v>
      </c>
      <c r="O149" s="96">
        <f>L149/'סכום נכסי הקרן'!$C$42</f>
        <v>1.5737231161187896E-4</v>
      </c>
    </row>
    <row r="150" spans="2:15" s="143" customFormat="1">
      <c r="B150" s="88" t="s">
        <v>1038</v>
      </c>
      <c r="C150" s="85" t="s">
        <v>1039</v>
      </c>
      <c r="D150" s="98" t="s">
        <v>923</v>
      </c>
      <c r="E150" s="98" t="s">
        <v>918</v>
      </c>
      <c r="F150" s="85"/>
      <c r="G150" s="98" t="s">
        <v>949</v>
      </c>
      <c r="H150" s="98" t="s">
        <v>171</v>
      </c>
      <c r="I150" s="95">
        <v>4980</v>
      </c>
      <c r="J150" s="97">
        <v>4289</v>
      </c>
      <c r="K150" s="85"/>
      <c r="L150" s="95">
        <v>750.56299999999999</v>
      </c>
      <c r="M150" s="96">
        <v>1.0337274525801869E-6</v>
      </c>
      <c r="N150" s="96">
        <f t="shared" si="3"/>
        <v>1.3575066379737462E-3</v>
      </c>
      <c r="O150" s="96">
        <f>L150/'סכום נכסי הקרן'!$C$42</f>
        <v>2.3170142922767959E-4</v>
      </c>
    </row>
    <row r="151" spans="2:15" s="143" customFormat="1">
      <c r="B151" s="88" t="s">
        <v>1040</v>
      </c>
      <c r="C151" s="85" t="s">
        <v>1041</v>
      </c>
      <c r="D151" s="98" t="s">
        <v>917</v>
      </c>
      <c r="E151" s="98" t="s">
        <v>918</v>
      </c>
      <c r="F151" s="85"/>
      <c r="G151" s="98" t="s">
        <v>1009</v>
      </c>
      <c r="H151" s="98" t="s">
        <v>171</v>
      </c>
      <c r="I151" s="95">
        <v>4255</v>
      </c>
      <c r="J151" s="97">
        <v>6750</v>
      </c>
      <c r="K151" s="85"/>
      <c r="L151" s="95">
        <v>1009.26473</v>
      </c>
      <c r="M151" s="96">
        <v>1.6618980471354759E-6</v>
      </c>
      <c r="N151" s="96">
        <f t="shared" si="3"/>
        <v>1.8254078211259821E-3</v>
      </c>
      <c r="O151" s="96">
        <f>L151/'סכום נכסי הקרן'!$C$42</f>
        <v>3.115635601676184E-4</v>
      </c>
    </row>
    <row r="152" spans="2:15" s="143" customFormat="1">
      <c r="B152" s="88" t="s">
        <v>1042</v>
      </c>
      <c r="C152" s="85" t="s">
        <v>1043</v>
      </c>
      <c r="D152" s="98" t="s">
        <v>30</v>
      </c>
      <c r="E152" s="98" t="s">
        <v>918</v>
      </c>
      <c r="F152" s="85"/>
      <c r="G152" s="98" t="s">
        <v>976</v>
      </c>
      <c r="H152" s="98" t="s">
        <v>173</v>
      </c>
      <c r="I152" s="95">
        <v>5280</v>
      </c>
      <c r="J152" s="97">
        <v>4286</v>
      </c>
      <c r="K152" s="85"/>
      <c r="L152" s="95">
        <v>979.61090000000002</v>
      </c>
      <c r="M152" s="96">
        <v>9.5377776197782299E-6</v>
      </c>
      <c r="N152" s="96">
        <f t="shared" si="3"/>
        <v>1.7717743872019212E-3</v>
      </c>
      <c r="O152" s="96">
        <f>L152/'סכום נכסי הקרן'!$C$42</f>
        <v>3.0240931889396826E-4</v>
      </c>
    </row>
    <row r="153" spans="2:15" s="143" customFormat="1">
      <c r="B153" s="88" t="s">
        <v>1044</v>
      </c>
      <c r="C153" s="85" t="s">
        <v>1045</v>
      </c>
      <c r="D153" s="98" t="s">
        <v>30</v>
      </c>
      <c r="E153" s="98" t="s">
        <v>918</v>
      </c>
      <c r="F153" s="85"/>
      <c r="G153" s="98" t="s">
        <v>1046</v>
      </c>
      <c r="H153" s="98" t="s">
        <v>173</v>
      </c>
      <c r="I153" s="95">
        <v>2733</v>
      </c>
      <c r="J153" s="97">
        <v>6573</v>
      </c>
      <c r="K153" s="85"/>
      <c r="L153" s="95">
        <v>777.62602000000004</v>
      </c>
      <c r="M153" s="96">
        <v>4.0747839902288675E-6</v>
      </c>
      <c r="N153" s="96">
        <f t="shared" si="3"/>
        <v>1.4064542003950436E-3</v>
      </c>
      <c r="O153" s="96">
        <f>L153/'סכום נכסי הקרן'!$C$42</f>
        <v>2.4005587837214485E-4</v>
      </c>
    </row>
    <row r="154" spans="2:15" s="143" customFormat="1">
      <c r="B154" s="88" t="s">
        <v>1047</v>
      </c>
      <c r="C154" s="85" t="s">
        <v>1048</v>
      </c>
      <c r="D154" s="98" t="s">
        <v>30</v>
      </c>
      <c r="E154" s="98" t="s">
        <v>918</v>
      </c>
      <c r="F154" s="85"/>
      <c r="G154" s="98" t="s">
        <v>920</v>
      </c>
      <c r="H154" s="98" t="s">
        <v>173</v>
      </c>
      <c r="I154" s="95">
        <v>1695</v>
      </c>
      <c r="J154" s="97">
        <v>3930</v>
      </c>
      <c r="K154" s="85"/>
      <c r="L154" s="95">
        <v>288.35652000000005</v>
      </c>
      <c r="M154" s="96">
        <v>9.2141944192086954E-6</v>
      </c>
      <c r="N154" s="96">
        <f t="shared" si="3"/>
        <v>5.2153635338140743E-4</v>
      </c>
      <c r="O154" s="96">
        <f>L154/'סכום נכסי הקרן'!$C$42</f>
        <v>8.9016668568954216E-5</v>
      </c>
    </row>
    <row r="155" spans="2:15" s="143" customFormat="1">
      <c r="B155" s="88" t="s">
        <v>1049</v>
      </c>
      <c r="C155" s="85" t="s">
        <v>1050</v>
      </c>
      <c r="D155" s="98" t="s">
        <v>917</v>
      </c>
      <c r="E155" s="98" t="s">
        <v>918</v>
      </c>
      <c r="F155" s="85"/>
      <c r="G155" s="98" t="s">
        <v>1051</v>
      </c>
      <c r="H155" s="98" t="s">
        <v>171</v>
      </c>
      <c r="I155" s="95">
        <v>3354</v>
      </c>
      <c r="J155" s="97">
        <v>5481</v>
      </c>
      <c r="K155" s="85"/>
      <c r="L155" s="95">
        <v>645.98824999999999</v>
      </c>
      <c r="M155" s="96">
        <v>4.7445701259474574E-6</v>
      </c>
      <c r="N155" s="96">
        <f t="shared" si="3"/>
        <v>1.168367395445877E-3</v>
      </c>
      <c r="O155" s="96">
        <f>L155/'סכום נכסי הקרן'!$C$42</f>
        <v>1.9941883731184137E-4</v>
      </c>
    </row>
    <row r="156" spans="2:15" s="143" customFormat="1">
      <c r="B156" s="88" t="s">
        <v>1052</v>
      </c>
      <c r="C156" s="85" t="s">
        <v>1053</v>
      </c>
      <c r="D156" s="98" t="s">
        <v>30</v>
      </c>
      <c r="E156" s="98" t="s">
        <v>918</v>
      </c>
      <c r="F156" s="85"/>
      <c r="G156" s="98" t="s">
        <v>150</v>
      </c>
      <c r="H156" s="98" t="s">
        <v>173</v>
      </c>
      <c r="I156" s="95">
        <v>6743</v>
      </c>
      <c r="J156" s="97">
        <v>3565</v>
      </c>
      <c r="K156" s="85"/>
      <c r="L156" s="95">
        <v>1040.5913599999999</v>
      </c>
      <c r="M156" s="96">
        <v>5.4639599209148244E-6</v>
      </c>
      <c r="N156" s="96">
        <f t="shared" si="3"/>
        <v>1.8820667667046309E-3</v>
      </c>
      <c r="O156" s="96">
        <f>L156/'סכום נכסי הקרן'!$C$42</f>
        <v>3.2123420066533368E-4</v>
      </c>
    </row>
    <row r="157" spans="2:15" s="143" customFormat="1">
      <c r="B157" s="88" t="s">
        <v>1054</v>
      </c>
      <c r="C157" s="85" t="s">
        <v>1055</v>
      </c>
      <c r="D157" s="98" t="s">
        <v>30</v>
      </c>
      <c r="E157" s="98" t="s">
        <v>918</v>
      </c>
      <c r="F157" s="85"/>
      <c r="G157" s="98" t="s">
        <v>976</v>
      </c>
      <c r="H157" s="98" t="s">
        <v>173</v>
      </c>
      <c r="I157" s="95">
        <v>1878</v>
      </c>
      <c r="J157" s="97">
        <v>9248</v>
      </c>
      <c r="K157" s="85"/>
      <c r="L157" s="95">
        <v>751.81490000000008</v>
      </c>
      <c r="M157" s="96">
        <v>1.9162528917511189E-5</v>
      </c>
      <c r="N157" s="96">
        <f t="shared" si="3"/>
        <v>1.3597708883565647E-3</v>
      </c>
      <c r="O157" s="96">
        <f>L157/'סכום נכסי הקרן'!$C$42</f>
        <v>2.3208789514626358E-4</v>
      </c>
    </row>
    <row r="158" spans="2:15" s="143" customFormat="1">
      <c r="B158" s="88" t="s">
        <v>1056</v>
      </c>
      <c r="C158" s="85" t="s">
        <v>1057</v>
      </c>
      <c r="D158" s="98" t="s">
        <v>30</v>
      </c>
      <c r="E158" s="98" t="s">
        <v>918</v>
      </c>
      <c r="F158" s="85"/>
      <c r="G158" s="98" t="s">
        <v>655</v>
      </c>
      <c r="H158" s="98" t="s">
        <v>173</v>
      </c>
      <c r="I158" s="95">
        <v>12775</v>
      </c>
      <c r="J158" s="97">
        <v>1428.8</v>
      </c>
      <c r="K158" s="85"/>
      <c r="L158" s="95">
        <v>790.13240000000008</v>
      </c>
      <c r="M158" s="96">
        <v>3.5152307436120767E-6</v>
      </c>
      <c r="N158" s="96">
        <f t="shared" si="3"/>
        <v>1.4290738790456328E-3</v>
      </c>
      <c r="O158" s="96">
        <f>L158/'סכום נכסי הקרן'!$C$42</f>
        <v>2.4391664171974456E-4</v>
      </c>
    </row>
    <row r="159" spans="2:15" s="143" customFormat="1">
      <c r="B159" s="88" t="s">
        <v>1058</v>
      </c>
      <c r="C159" s="85" t="s">
        <v>1059</v>
      </c>
      <c r="D159" s="98" t="s">
        <v>30</v>
      </c>
      <c r="E159" s="98" t="s">
        <v>918</v>
      </c>
      <c r="F159" s="85"/>
      <c r="G159" s="98" t="s">
        <v>949</v>
      </c>
      <c r="H159" s="98" t="s">
        <v>178</v>
      </c>
      <c r="I159" s="95">
        <v>20321</v>
      </c>
      <c r="J159" s="97">
        <v>5292</v>
      </c>
      <c r="K159" s="95">
        <v>8.563270000000001</v>
      </c>
      <c r="L159" s="95">
        <v>461.29320000000001</v>
      </c>
      <c r="M159" s="96">
        <v>6.614056794855248E-6</v>
      </c>
      <c r="N159" s="96">
        <f t="shared" si="3"/>
        <v>8.343184796641333E-4</v>
      </c>
      <c r="O159" s="96">
        <f>L159/'סכום נכסי הקרן'!$C$42</f>
        <v>1.4240282792118695E-4</v>
      </c>
    </row>
    <row r="160" spans="2:15" s="143" customFormat="1">
      <c r="B160" s="88" t="s">
        <v>1060</v>
      </c>
      <c r="C160" s="85" t="s">
        <v>1061</v>
      </c>
      <c r="D160" s="98" t="s">
        <v>923</v>
      </c>
      <c r="E160" s="98" t="s">
        <v>918</v>
      </c>
      <c r="F160" s="85"/>
      <c r="G160" s="98" t="s">
        <v>989</v>
      </c>
      <c r="H160" s="98" t="s">
        <v>171</v>
      </c>
      <c r="I160" s="95">
        <v>641</v>
      </c>
      <c r="J160" s="97">
        <v>11041</v>
      </c>
      <c r="K160" s="85"/>
      <c r="L160" s="95">
        <v>248.69565</v>
      </c>
      <c r="M160" s="96">
        <v>4.610402868438745E-6</v>
      </c>
      <c r="N160" s="96">
        <f t="shared" si="3"/>
        <v>4.4980367498823612E-4</v>
      </c>
      <c r="O160" s="96">
        <f>L160/'סכום נכסי הקרן'!$C$42</f>
        <v>7.677321896723763E-5</v>
      </c>
    </row>
    <row r="161" spans="2:15" s="143" customFormat="1">
      <c r="B161" s="88" t="s">
        <v>1062</v>
      </c>
      <c r="C161" s="85" t="s">
        <v>1063</v>
      </c>
      <c r="D161" s="98" t="s">
        <v>917</v>
      </c>
      <c r="E161" s="98" t="s">
        <v>918</v>
      </c>
      <c r="F161" s="85"/>
      <c r="G161" s="98" t="s">
        <v>655</v>
      </c>
      <c r="H161" s="98" t="s">
        <v>171</v>
      </c>
      <c r="I161" s="95">
        <v>7552</v>
      </c>
      <c r="J161" s="97">
        <v>7461</v>
      </c>
      <c r="K161" s="85"/>
      <c r="L161" s="95">
        <v>1979.9798799999999</v>
      </c>
      <c r="M161" s="96">
        <v>1.7821988059433665E-6</v>
      </c>
      <c r="N161" s="96">
        <f t="shared" si="3"/>
        <v>3.5810928998024965E-3</v>
      </c>
      <c r="O161" s="96">
        <f>L161/'סכום נכסי הקרן'!$C$42</f>
        <v>6.1122672985219027E-4</v>
      </c>
    </row>
    <row r="162" spans="2:15" s="143" customFormat="1">
      <c r="B162" s="88" t="s">
        <v>1064</v>
      </c>
      <c r="C162" s="85" t="s">
        <v>1065</v>
      </c>
      <c r="D162" s="98" t="s">
        <v>923</v>
      </c>
      <c r="E162" s="98" t="s">
        <v>918</v>
      </c>
      <c r="F162" s="85"/>
      <c r="G162" s="98" t="s">
        <v>949</v>
      </c>
      <c r="H162" s="98" t="s">
        <v>171</v>
      </c>
      <c r="I162" s="95">
        <v>12553</v>
      </c>
      <c r="J162" s="97">
        <v>15979</v>
      </c>
      <c r="K162" s="85"/>
      <c r="L162" s="95">
        <v>7048.5353600000008</v>
      </c>
      <c r="M162" s="96">
        <v>5.2393199412801326E-6</v>
      </c>
      <c r="N162" s="96">
        <f t="shared" si="3"/>
        <v>1.274834163047295E-2</v>
      </c>
      <c r="O162" s="96">
        <f>L162/'סכום נכסי הקרן'!$C$42</f>
        <v>2.175907574545824E-3</v>
      </c>
    </row>
    <row r="163" spans="2:15" s="143" customFormat="1">
      <c r="B163" s="88" t="s">
        <v>1066</v>
      </c>
      <c r="C163" s="85" t="s">
        <v>1067</v>
      </c>
      <c r="D163" s="98" t="s">
        <v>917</v>
      </c>
      <c r="E163" s="98" t="s">
        <v>918</v>
      </c>
      <c r="F163" s="85"/>
      <c r="G163" s="98" t="s">
        <v>992</v>
      </c>
      <c r="H163" s="98" t="s">
        <v>171</v>
      </c>
      <c r="I163" s="95">
        <v>3926</v>
      </c>
      <c r="J163" s="97">
        <v>25186</v>
      </c>
      <c r="K163" s="85"/>
      <c r="L163" s="95">
        <v>3474.6514900000002</v>
      </c>
      <c r="M163" s="96">
        <v>1.0358024045817756E-5</v>
      </c>
      <c r="N163" s="96">
        <f t="shared" si="3"/>
        <v>6.2844324358120075E-3</v>
      </c>
      <c r="O163" s="96">
        <f>L163/'סכום נכסי הקרן'!$C$42</f>
        <v>1.0726370954884353E-3</v>
      </c>
    </row>
    <row r="164" spans="2:15" s="143" customFormat="1">
      <c r="B164" s="88" t="s">
        <v>1068</v>
      </c>
      <c r="C164" s="85" t="s">
        <v>1069</v>
      </c>
      <c r="D164" s="98" t="s">
        <v>1037</v>
      </c>
      <c r="E164" s="98" t="s">
        <v>918</v>
      </c>
      <c r="F164" s="85"/>
      <c r="G164" s="98" t="s">
        <v>1009</v>
      </c>
      <c r="H164" s="98" t="s">
        <v>176</v>
      </c>
      <c r="I164" s="95">
        <v>240633</v>
      </c>
      <c r="J164" s="97">
        <v>673</v>
      </c>
      <c r="K164" s="85"/>
      <c r="L164" s="95">
        <v>725.11324999999999</v>
      </c>
      <c r="M164" s="96">
        <v>2.7724598069787726E-6</v>
      </c>
      <c r="N164" s="96">
        <f t="shared" si="3"/>
        <v>1.3114769182036904E-3</v>
      </c>
      <c r="O164" s="96">
        <f>L164/'סכום נכסי הקרן'!$C$42</f>
        <v>2.2384500218759483E-4</v>
      </c>
    </row>
    <row r="165" spans="2:15" s="143" customFormat="1">
      <c r="B165" s="88" t="s">
        <v>1070</v>
      </c>
      <c r="C165" s="85" t="s">
        <v>1071</v>
      </c>
      <c r="D165" s="98" t="s">
        <v>917</v>
      </c>
      <c r="E165" s="98" t="s">
        <v>918</v>
      </c>
      <c r="F165" s="85"/>
      <c r="G165" s="98" t="s">
        <v>351</v>
      </c>
      <c r="H165" s="98" t="s">
        <v>171</v>
      </c>
      <c r="I165" s="95">
        <v>3921</v>
      </c>
      <c r="J165" s="97">
        <v>1560</v>
      </c>
      <c r="K165" s="95">
        <v>9.8580000000000001E-2</v>
      </c>
      <c r="L165" s="95">
        <v>215.04088000000002</v>
      </c>
      <c r="M165" s="96">
        <v>1.2137202104794771E-6</v>
      </c>
      <c r="N165" s="96">
        <f t="shared" si="3"/>
        <v>3.8893393630610063E-4</v>
      </c>
      <c r="O165" s="96">
        <f>L165/'סכום נכסי הקרן'!$C$42</f>
        <v>6.6383873490137322E-5</v>
      </c>
    </row>
    <row r="166" spans="2:15" s="143" customFormat="1">
      <c r="B166" s="88" t="s">
        <v>1072</v>
      </c>
      <c r="C166" s="85" t="s">
        <v>1073</v>
      </c>
      <c r="D166" s="98" t="s">
        <v>917</v>
      </c>
      <c r="E166" s="98" t="s">
        <v>918</v>
      </c>
      <c r="F166" s="85"/>
      <c r="G166" s="98" t="s">
        <v>351</v>
      </c>
      <c r="H166" s="98" t="s">
        <v>171</v>
      </c>
      <c r="I166" s="95">
        <v>1547</v>
      </c>
      <c r="J166" s="97">
        <v>10997</v>
      </c>
      <c r="K166" s="85"/>
      <c r="L166" s="95">
        <v>597.8143</v>
      </c>
      <c r="M166" s="96">
        <v>4.5361103048364822E-7</v>
      </c>
      <c r="N166" s="96">
        <f t="shared" ref="N166:N205" si="4">L166/$L$11</f>
        <v>1.0812375250653554E-3</v>
      </c>
      <c r="O166" s="96">
        <f>L166/'סכום נכסי הקרן'!$C$42</f>
        <v>1.8454737007119298E-4</v>
      </c>
    </row>
    <row r="167" spans="2:15" s="143" customFormat="1">
      <c r="B167" s="88" t="s">
        <v>1074</v>
      </c>
      <c r="C167" s="85" t="s">
        <v>1075</v>
      </c>
      <c r="D167" s="98" t="s">
        <v>131</v>
      </c>
      <c r="E167" s="98" t="s">
        <v>918</v>
      </c>
      <c r="F167" s="85"/>
      <c r="G167" s="98" t="s">
        <v>920</v>
      </c>
      <c r="H167" s="98" t="s">
        <v>174</v>
      </c>
      <c r="I167" s="95">
        <v>12160</v>
      </c>
      <c r="J167" s="97">
        <v>698.4</v>
      </c>
      <c r="K167" s="85"/>
      <c r="L167" s="95">
        <v>419.88835999999998</v>
      </c>
      <c r="M167" s="96">
        <v>1.7880779695515906E-5</v>
      </c>
      <c r="N167" s="96">
        <f t="shared" si="4"/>
        <v>7.5943156791356619E-4</v>
      </c>
      <c r="O167" s="96">
        <f>L167/'סכום נכסי הקרן'!$C$42</f>
        <v>1.2962100866691596E-4</v>
      </c>
    </row>
    <row r="168" spans="2:15" s="143" customFormat="1">
      <c r="B168" s="88" t="s">
        <v>1076</v>
      </c>
      <c r="C168" s="85" t="s">
        <v>1077</v>
      </c>
      <c r="D168" s="98" t="s">
        <v>30</v>
      </c>
      <c r="E168" s="98" t="s">
        <v>918</v>
      </c>
      <c r="F168" s="85"/>
      <c r="G168" s="98" t="s">
        <v>150</v>
      </c>
      <c r="H168" s="98" t="s">
        <v>173</v>
      </c>
      <c r="I168" s="95">
        <v>4490</v>
      </c>
      <c r="J168" s="97">
        <v>2335</v>
      </c>
      <c r="K168" s="85"/>
      <c r="L168" s="95">
        <v>453.83789000000002</v>
      </c>
      <c r="M168" s="96">
        <v>2.3458725182863115E-5</v>
      </c>
      <c r="N168" s="96">
        <f t="shared" si="4"/>
        <v>8.2083442461059072E-4</v>
      </c>
      <c r="O168" s="96">
        <f>L168/'סכום נכסי הקרן'!$C$42</f>
        <v>1.4010134758930888E-4</v>
      </c>
    </row>
    <row r="169" spans="2:15" s="143" customFormat="1">
      <c r="B169" s="88" t="s">
        <v>1078</v>
      </c>
      <c r="C169" s="85" t="s">
        <v>1079</v>
      </c>
      <c r="D169" s="98" t="s">
        <v>30</v>
      </c>
      <c r="E169" s="98" t="s">
        <v>918</v>
      </c>
      <c r="F169" s="85"/>
      <c r="G169" s="98" t="s">
        <v>489</v>
      </c>
      <c r="H169" s="98" t="s">
        <v>173</v>
      </c>
      <c r="I169" s="95">
        <v>5812</v>
      </c>
      <c r="J169" s="97">
        <v>3116.5</v>
      </c>
      <c r="K169" s="85"/>
      <c r="L169" s="95">
        <v>784.07978000000003</v>
      </c>
      <c r="M169" s="96">
        <v>6.1770052504767818E-6</v>
      </c>
      <c r="N169" s="96">
        <f t="shared" si="4"/>
        <v>1.4181268008827967E-3</v>
      </c>
      <c r="O169" s="96">
        <f>L169/'סכום נכסי הקרן'!$C$42</f>
        <v>2.4204817670805061E-4</v>
      </c>
    </row>
    <row r="170" spans="2:15" s="143" customFormat="1">
      <c r="B170" s="88" t="s">
        <v>1080</v>
      </c>
      <c r="C170" s="85" t="s">
        <v>1081</v>
      </c>
      <c r="D170" s="98" t="s">
        <v>131</v>
      </c>
      <c r="E170" s="98" t="s">
        <v>918</v>
      </c>
      <c r="F170" s="85"/>
      <c r="G170" s="98" t="s">
        <v>351</v>
      </c>
      <c r="H170" s="98" t="s">
        <v>174</v>
      </c>
      <c r="I170" s="95">
        <v>164285</v>
      </c>
      <c r="J170" s="97">
        <v>64.66</v>
      </c>
      <c r="K170" s="85"/>
      <c r="L170" s="95">
        <v>525.20594999999992</v>
      </c>
      <c r="M170" s="96">
        <v>2.2765424051811004E-6</v>
      </c>
      <c r="N170" s="96">
        <f t="shared" si="4"/>
        <v>9.4991434886652719E-4</v>
      </c>
      <c r="O170" s="96">
        <f>L170/'סכום נכסי הקרן'!$C$42</f>
        <v>1.6213291789480858E-4</v>
      </c>
    </row>
    <row r="171" spans="2:15" s="143" customFormat="1">
      <c r="B171" s="88" t="s">
        <v>1082</v>
      </c>
      <c r="C171" s="85" t="s">
        <v>1083</v>
      </c>
      <c r="D171" s="98" t="s">
        <v>917</v>
      </c>
      <c r="E171" s="98" t="s">
        <v>918</v>
      </c>
      <c r="F171" s="85"/>
      <c r="G171" s="98" t="s">
        <v>920</v>
      </c>
      <c r="H171" s="98" t="s">
        <v>171</v>
      </c>
      <c r="I171" s="95">
        <v>2502</v>
      </c>
      <c r="J171" s="97">
        <v>17516</v>
      </c>
      <c r="K171" s="85"/>
      <c r="L171" s="95">
        <v>1540.01163</v>
      </c>
      <c r="M171" s="96">
        <v>2.4121560936056436E-6</v>
      </c>
      <c r="N171" s="96">
        <f t="shared" si="4"/>
        <v>2.7853438156181009E-3</v>
      </c>
      <c r="O171" s="96">
        <f>L171/'סכום נכסי הקרן'!$C$42</f>
        <v>4.7540698875144188E-4</v>
      </c>
    </row>
    <row r="172" spans="2:15" s="143" customFormat="1">
      <c r="B172" s="88" t="s">
        <v>1084</v>
      </c>
      <c r="C172" s="85" t="s">
        <v>1085</v>
      </c>
      <c r="D172" s="98" t="s">
        <v>917</v>
      </c>
      <c r="E172" s="98" t="s">
        <v>918</v>
      </c>
      <c r="F172" s="85"/>
      <c r="G172" s="98" t="s">
        <v>940</v>
      </c>
      <c r="H172" s="98" t="s">
        <v>171</v>
      </c>
      <c r="I172" s="95">
        <v>1899</v>
      </c>
      <c r="J172" s="97">
        <v>5447</v>
      </c>
      <c r="K172" s="95">
        <v>3.2030799999999999</v>
      </c>
      <c r="L172" s="95">
        <v>366.68608</v>
      </c>
      <c r="M172" s="96">
        <v>7.0432708615780147E-7</v>
      </c>
      <c r="N172" s="96">
        <f t="shared" si="4"/>
        <v>6.6320720266329692E-4</v>
      </c>
      <c r="O172" s="96">
        <f>L172/'סכום נכסי הקרן'!$C$42</f>
        <v>1.1319727832826193E-4</v>
      </c>
    </row>
    <row r="173" spans="2:15" s="143" customFormat="1">
      <c r="B173" s="88" t="s">
        <v>1086</v>
      </c>
      <c r="C173" s="85" t="s">
        <v>1087</v>
      </c>
      <c r="D173" s="98" t="s">
        <v>923</v>
      </c>
      <c r="E173" s="98" t="s">
        <v>918</v>
      </c>
      <c r="F173" s="85"/>
      <c r="G173" s="98" t="s">
        <v>1088</v>
      </c>
      <c r="H173" s="98" t="s">
        <v>171</v>
      </c>
      <c r="I173" s="95">
        <v>9592</v>
      </c>
      <c r="J173" s="97">
        <v>9127</v>
      </c>
      <c r="K173" s="85"/>
      <c r="L173" s="95">
        <v>3076.37291</v>
      </c>
      <c r="M173" s="96">
        <v>1.2457477992422231E-6</v>
      </c>
      <c r="N173" s="96">
        <f t="shared" si="4"/>
        <v>5.5640854214870838E-3</v>
      </c>
      <c r="O173" s="96">
        <f>L173/'סכום נכסי הקרן'!$C$42</f>
        <v>9.496871016614405E-4</v>
      </c>
    </row>
    <row r="174" spans="2:15" s="143" customFormat="1">
      <c r="B174" s="88" t="s">
        <v>1089</v>
      </c>
      <c r="C174" s="85" t="s">
        <v>1090</v>
      </c>
      <c r="D174" s="98" t="s">
        <v>917</v>
      </c>
      <c r="E174" s="98" t="s">
        <v>918</v>
      </c>
      <c r="F174" s="85"/>
      <c r="G174" s="98" t="s">
        <v>992</v>
      </c>
      <c r="H174" s="98" t="s">
        <v>171</v>
      </c>
      <c r="I174" s="95">
        <v>934</v>
      </c>
      <c r="J174" s="97">
        <v>16130</v>
      </c>
      <c r="K174" s="85"/>
      <c r="L174" s="95">
        <v>529.39886000000001</v>
      </c>
      <c r="M174" s="96">
        <v>4.8872753856765377E-6</v>
      </c>
      <c r="N174" s="96">
        <f t="shared" si="4"/>
        <v>9.5749786038711461E-4</v>
      </c>
      <c r="O174" s="96">
        <f>L174/'סכום נכסי הקרן'!$C$42</f>
        <v>1.6342728391021706E-4</v>
      </c>
    </row>
    <row r="175" spans="2:15" s="143" customFormat="1">
      <c r="B175" s="88" t="s">
        <v>1091</v>
      </c>
      <c r="C175" s="85" t="s">
        <v>1092</v>
      </c>
      <c r="D175" s="98" t="s">
        <v>917</v>
      </c>
      <c r="E175" s="98" t="s">
        <v>918</v>
      </c>
      <c r="F175" s="85"/>
      <c r="G175" s="98" t="s">
        <v>925</v>
      </c>
      <c r="H175" s="98" t="s">
        <v>171</v>
      </c>
      <c r="I175" s="95">
        <v>4683</v>
      </c>
      <c r="J175" s="97">
        <v>2428</v>
      </c>
      <c r="K175" s="85"/>
      <c r="L175" s="95">
        <v>399.55318</v>
      </c>
      <c r="M175" s="96">
        <v>1.2150462611155846E-5</v>
      </c>
      <c r="N175" s="96">
        <f t="shared" si="4"/>
        <v>7.2265232108899454E-4</v>
      </c>
      <c r="O175" s="96">
        <f>L175/'סכום נכסי הקרן'!$C$42</f>
        <v>1.2334346731515452E-4</v>
      </c>
    </row>
    <row r="176" spans="2:15" s="143" customFormat="1">
      <c r="B176" s="88" t="s">
        <v>1093</v>
      </c>
      <c r="C176" s="85" t="s">
        <v>1094</v>
      </c>
      <c r="D176" s="98" t="s">
        <v>923</v>
      </c>
      <c r="E176" s="98" t="s">
        <v>918</v>
      </c>
      <c r="F176" s="85"/>
      <c r="G176" s="98" t="s">
        <v>1095</v>
      </c>
      <c r="H176" s="98" t="s">
        <v>171</v>
      </c>
      <c r="I176" s="95">
        <v>34275</v>
      </c>
      <c r="J176" s="97">
        <v>4117</v>
      </c>
      <c r="K176" s="85"/>
      <c r="L176" s="95">
        <v>4958.6115499999996</v>
      </c>
      <c r="M176" s="96">
        <v>6.6581619744379844E-5</v>
      </c>
      <c r="N176" s="96">
        <f t="shared" si="4"/>
        <v>8.9683985145261429E-3</v>
      </c>
      <c r="O176" s="96">
        <f>L176/'סכום נכסי הקרן'!$C$42</f>
        <v>1.5307407680899266E-3</v>
      </c>
    </row>
    <row r="177" spans="2:15" s="143" customFormat="1">
      <c r="B177" s="88" t="s">
        <v>1096</v>
      </c>
      <c r="C177" s="85" t="s">
        <v>1097</v>
      </c>
      <c r="D177" s="98" t="s">
        <v>917</v>
      </c>
      <c r="E177" s="98" t="s">
        <v>918</v>
      </c>
      <c r="F177" s="85"/>
      <c r="G177" s="98" t="s">
        <v>739</v>
      </c>
      <c r="H177" s="98" t="s">
        <v>171</v>
      </c>
      <c r="I177" s="95">
        <v>1651</v>
      </c>
      <c r="J177" s="97">
        <v>6644</v>
      </c>
      <c r="K177" s="95">
        <v>1.16032</v>
      </c>
      <c r="L177" s="95">
        <v>386.61955999999998</v>
      </c>
      <c r="M177" s="96">
        <v>1.2720794771279651E-6</v>
      </c>
      <c r="N177" s="96">
        <f t="shared" si="4"/>
        <v>6.9925991431830372E-4</v>
      </c>
      <c r="O177" s="96">
        <f>L177/'סכום נכסי הקרן'!$C$42</f>
        <v>1.1935081348184845E-4</v>
      </c>
    </row>
    <row r="178" spans="2:15" s="143" customFormat="1">
      <c r="B178" s="88" t="s">
        <v>1098</v>
      </c>
      <c r="C178" s="85" t="s">
        <v>1099</v>
      </c>
      <c r="D178" s="98" t="s">
        <v>30</v>
      </c>
      <c r="E178" s="98" t="s">
        <v>918</v>
      </c>
      <c r="F178" s="85"/>
      <c r="G178" s="98" t="s">
        <v>949</v>
      </c>
      <c r="H178" s="98" t="s">
        <v>173</v>
      </c>
      <c r="I178" s="95">
        <v>32701</v>
      </c>
      <c r="J178" s="97">
        <v>448.5</v>
      </c>
      <c r="K178" s="85"/>
      <c r="L178" s="95">
        <v>634.87907999999993</v>
      </c>
      <c r="M178" s="96">
        <v>5.806794163643375E-6</v>
      </c>
      <c r="N178" s="96">
        <f t="shared" si="4"/>
        <v>1.1482747822776568E-3</v>
      </c>
      <c r="O178" s="96">
        <f>L178/'סכום נכסי הקרן'!$C$42</f>
        <v>1.9598939758921544E-4</v>
      </c>
    </row>
    <row r="179" spans="2:15" s="143" customFormat="1">
      <c r="B179" s="88" t="s">
        <v>1100</v>
      </c>
      <c r="C179" s="85" t="s">
        <v>1101</v>
      </c>
      <c r="D179" s="98" t="s">
        <v>917</v>
      </c>
      <c r="E179" s="98" t="s">
        <v>918</v>
      </c>
      <c r="F179" s="85"/>
      <c r="G179" s="98" t="s">
        <v>925</v>
      </c>
      <c r="H179" s="98" t="s">
        <v>171</v>
      </c>
      <c r="I179" s="95">
        <v>2538</v>
      </c>
      <c r="J179" s="97">
        <v>4726</v>
      </c>
      <c r="K179" s="95">
        <v>3.5674099999999997</v>
      </c>
      <c r="L179" s="95">
        <v>425.05723</v>
      </c>
      <c r="M179" s="96">
        <v>3.9397795964660723E-6</v>
      </c>
      <c r="N179" s="96">
        <f t="shared" si="4"/>
        <v>7.6878025061684807E-4</v>
      </c>
      <c r="O179" s="96">
        <f>L179/'סכום נכסי הקרן'!$C$42</f>
        <v>1.3121665695559005E-4</v>
      </c>
    </row>
    <row r="180" spans="2:15" s="143" customFormat="1">
      <c r="B180" s="88" t="s">
        <v>1102</v>
      </c>
      <c r="C180" s="85" t="s">
        <v>1103</v>
      </c>
      <c r="D180" s="98" t="s">
        <v>923</v>
      </c>
      <c r="E180" s="98" t="s">
        <v>918</v>
      </c>
      <c r="F180" s="85"/>
      <c r="G180" s="98" t="s">
        <v>920</v>
      </c>
      <c r="H180" s="98" t="s">
        <v>171</v>
      </c>
      <c r="I180" s="95">
        <v>4770</v>
      </c>
      <c r="J180" s="97">
        <v>4575</v>
      </c>
      <c r="K180" s="85"/>
      <c r="L180" s="95">
        <v>766.85143999999991</v>
      </c>
      <c r="M180" s="96">
        <v>1.1684552360389808E-6</v>
      </c>
      <c r="N180" s="96">
        <f t="shared" si="4"/>
        <v>1.3869667438172755E-3</v>
      </c>
      <c r="O180" s="96">
        <f>L180/'סכום נכסי הקרן'!$C$42</f>
        <v>2.3672972775543713E-4</v>
      </c>
    </row>
    <row r="181" spans="2:15" s="143" customFormat="1">
      <c r="B181" s="88" t="s">
        <v>950</v>
      </c>
      <c r="C181" s="85" t="s">
        <v>951</v>
      </c>
      <c r="D181" s="98" t="s">
        <v>917</v>
      </c>
      <c r="E181" s="98" t="s">
        <v>918</v>
      </c>
      <c r="F181" s="85" t="s">
        <v>681</v>
      </c>
      <c r="G181" s="98" t="s">
        <v>682</v>
      </c>
      <c r="H181" s="98" t="s">
        <v>171</v>
      </c>
      <c r="I181" s="95">
        <v>794</v>
      </c>
      <c r="J181" s="97">
        <v>5638</v>
      </c>
      <c r="K181" s="85"/>
      <c r="L181" s="95">
        <v>157.30673999999999</v>
      </c>
      <c r="M181" s="96">
        <v>1.5663514256194847E-5</v>
      </c>
      <c r="N181" s="96">
        <f t="shared" si="4"/>
        <v>2.8451301722574944E-4</v>
      </c>
      <c r="O181" s="96">
        <f>L181/'סכום נכסי הקרן'!$C$42</f>
        <v>4.856114208287245E-5</v>
      </c>
    </row>
    <row r="182" spans="2:15" s="143" customFormat="1">
      <c r="B182" s="88" t="s">
        <v>1104</v>
      </c>
      <c r="C182" s="85" t="s">
        <v>1105</v>
      </c>
      <c r="D182" s="98" t="s">
        <v>923</v>
      </c>
      <c r="E182" s="98" t="s">
        <v>918</v>
      </c>
      <c r="F182" s="85"/>
      <c r="G182" s="98" t="s">
        <v>949</v>
      </c>
      <c r="H182" s="98" t="s">
        <v>171</v>
      </c>
      <c r="I182" s="95">
        <v>2466</v>
      </c>
      <c r="J182" s="97">
        <v>7587</v>
      </c>
      <c r="K182" s="85"/>
      <c r="L182" s="95">
        <v>657.4533100000001</v>
      </c>
      <c r="M182" s="96">
        <v>2.05472534315111E-6</v>
      </c>
      <c r="N182" s="96">
        <f t="shared" si="4"/>
        <v>1.189103689474183E-3</v>
      </c>
      <c r="O182" s="96">
        <f>L182/'סכום נכסי הקרן'!$C$42</f>
        <v>2.0295814152505347E-4</v>
      </c>
    </row>
    <row r="183" spans="2:15" s="143" customFormat="1">
      <c r="B183" s="88" t="s">
        <v>952</v>
      </c>
      <c r="C183" s="85" t="s">
        <v>953</v>
      </c>
      <c r="D183" s="98" t="s">
        <v>923</v>
      </c>
      <c r="E183" s="98" t="s">
        <v>918</v>
      </c>
      <c r="F183" s="85" t="s">
        <v>753</v>
      </c>
      <c r="G183" s="98" t="s">
        <v>442</v>
      </c>
      <c r="H183" s="98" t="s">
        <v>171</v>
      </c>
      <c r="I183" s="95">
        <v>6231</v>
      </c>
      <c r="J183" s="97">
        <v>8334</v>
      </c>
      <c r="K183" s="85"/>
      <c r="L183" s="95">
        <v>1824.7904699999999</v>
      </c>
      <c r="M183" s="96">
        <v>4.4230746815893769E-5</v>
      </c>
      <c r="N183" s="96">
        <f t="shared" si="4"/>
        <v>3.3004093939299323E-3</v>
      </c>
      <c r="O183" s="96">
        <f>L183/'סכום נכסי הקרן'!$C$42</f>
        <v>5.6331921496270026E-4</v>
      </c>
    </row>
    <row r="184" spans="2:15" s="143" customFormat="1">
      <c r="B184" s="88" t="s">
        <v>1106</v>
      </c>
      <c r="C184" s="85" t="s">
        <v>1107</v>
      </c>
      <c r="D184" s="98" t="s">
        <v>917</v>
      </c>
      <c r="E184" s="98" t="s">
        <v>918</v>
      </c>
      <c r="F184" s="85"/>
      <c r="G184" s="98" t="s">
        <v>940</v>
      </c>
      <c r="H184" s="98" t="s">
        <v>171</v>
      </c>
      <c r="I184" s="95">
        <v>8703</v>
      </c>
      <c r="J184" s="97">
        <v>3549</v>
      </c>
      <c r="K184" s="85"/>
      <c r="L184" s="95">
        <v>1085.3673200000001</v>
      </c>
      <c r="M184" s="96">
        <v>1.4619851725235341E-6</v>
      </c>
      <c r="N184" s="96">
        <f t="shared" si="4"/>
        <v>1.9630508585418882E-3</v>
      </c>
      <c r="O184" s="96">
        <f>L184/'סכום נכסי הקרן'!$C$42</f>
        <v>3.3505669648119647E-4</v>
      </c>
    </row>
    <row r="185" spans="2:15" s="143" customFormat="1">
      <c r="B185" s="88" t="s">
        <v>1108</v>
      </c>
      <c r="C185" s="85" t="s">
        <v>1109</v>
      </c>
      <c r="D185" s="98" t="s">
        <v>917</v>
      </c>
      <c r="E185" s="98" t="s">
        <v>918</v>
      </c>
      <c r="F185" s="85"/>
      <c r="G185" s="98" t="s">
        <v>345</v>
      </c>
      <c r="H185" s="98" t="s">
        <v>171</v>
      </c>
      <c r="I185" s="95">
        <v>5449</v>
      </c>
      <c r="J185" s="97">
        <v>6299</v>
      </c>
      <c r="K185" s="85"/>
      <c r="L185" s="95">
        <v>1206.11904</v>
      </c>
      <c r="M185" s="96">
        <v>1.0289678507709813E-5</v>
      </c>
      <c r="N185" s="96">
        <f t="shared" si="4"/>
        <v>2.1814485965688719E-3</v>
      </c>
      <c r="O185" s="96">
        <f>L185/'סכום נכסי הקרן'!$C$42</f>
        <v>3.7233317574502989E-4</v>
      </c>
    </row>
    <row r="186" spans="2:15" s="143" customFormat="1">
      <c r="B186" s="88" t="s">
        <v>1110</v>
      </c>
      <c r="C186" s="85" t="s">
        <v>1111</v>
      </c>
      <c r="D186" s="98" t="s">
        <v>30</v>
      </c>
      <c r="E186" s="98" t="s">
        <v>918</v>
      </c>
      <c r="F186" s="85"/>
      <c r="G186" s="98" t="s">
        <v>1006</v>
      </c>
      <c r="H186" s="98" t="s">
        <v>173</v>
      </c>
      <c r="I186" s="95">
        <v>2131</v>
      </c>
      <c r="J186" s="97">
        <v>5658</v>
      </c>
      <c r="K186" s="85"/>
      <c r="L186" s="95">
        <v>521.93197999999995</v>
      </c>
      <c r="M186" s="96">
        <v>9.2328800318519197E-6</v>
      </c>
      <c r="N186" s="96">
        <f t="shared" si="4"/>
        <v>9.4399287923969131E-4</v>
      </c>
      <c r="O186" s="96">
        <f>L186/'סכום נכסי הקרן'!$C$42</f>
        <v>1.6112223187877988E-4</v>
      </c>
    </row>
    <row r="187" spans="2:15" s="143" customFormat="1">
      <c r="B187" s="88" t="s">
        <v>1112</v>
      </c>
      <c r="C187" s="85" t="s">
        <v>1113</v>
      </c>
      <c r="D187" s="98" t="s">
        <v>131</v>
      </c>
      <c r="E187" s="98" t="s">
        <v>918</v>
      </c>
      <c r="F187" s="85"/>
      <c r="G187" s="98" t="s">
        <v>925</v>
      </c>
      <c r="H187" s="98" t="s">
        <v>174</v>
      </c>
      <c r="I187" s="95">
        <v>2023</v>
      </c>
      <c r="J187" s="97">
        <v>3611</v>
      </c>
      <c r="K187" s="95">
        <v>12.945739999999999</v>
      </c>
      <c r="L187" s="95">
        <v>374.12216999999998</v>
      </c>
      <c r="M187" s="96">
        <v>1.5217739295377297E-6</v>
      </c>
      <c r="N187" s="96">
        <f t="shared" si="4"/>
        <v>6.7665649544161155E-4</v>
      </c>
      <c r="O187" s="96">
        <f>L187/'סכום נכסי הקרן'!$C$42</f>
        <v>1.1549282537876356E-4</v>
      </c>
    </row>
    <row r="188" spans="2:15" s="143" customFormat="1">
      <c r="B188" s="88" t="s">
        <v>1114</v>
      </c>
      <c r="C188" s="85" t="s">
        <v>1115</v>
      </c>
      <c r="D188" s="98" t="s">
        <v>147</v>
      </c>
      <c r="E188" s="98" t="s">
        <v>918</v>
      </c>
      <c r="F188" s="85"/>
      <c r="G188" s="98" t="s">
        <v>940</v>
      </c>
      <c r="H188" s="98" t="s">
        <v>977</v>
      </c>
      <c r="I188" s="95">
        <v>600</v>
      </c>
      <c r="J188" s="97">
        <v>21910</v>
      </c>
      <c r="K188" s="85"/>
      <c r="L188" s="95">
        <v>483.04977000000002</v>
      </c>
      <c r="M188" s="96">
        <v>8.5401630345590506E-7</v>
      </c>
      <c r="N188" s="96">
        <f t="shared" si="4"/>
        <v>8.7366852515603798E-4</v>
      </c>
      <c r="O188" s="96">
        <f>L188/'סכום נכסי הקרן'!$C$42</f>
        <v>1.4911915734868613E-4</v>
      </c>
    </row>
    <row r="189" spans="2:15" s="143" customFormat="1">
      <c r="B189" s="88" t="s">
        <v>1116</v>
      </c>
      <c r="C189" s="85" t="s">
        <v>1117</v>
      </c>
      <c r="D189" s="98" t="s">
        <v>131</v>
      </c>
      <c r="E189" s="98" t="s">
        <v>918</v>
      </c>
      <c r="F189" s="85"/>
      <c r="G189" s="98" t="s">
        <v>655</v>
      </c>
      <c r="H189" s="98" t="s">
        <v>174</v>
      </c>
      <c r="I189" s="95">
        <v>5358</v>
      </c>
      <c r="J189" s="97">
        <v>2233.5</v>
      </c>
      <c r="K189" s="85"/>
      <c r="L189" s="95">
        <v>591.67701</v>
      </c>
      <c r="M189" s="96">
        <v>1.1655082515993843E-6</v>
      </c>
      <c r="N189" s="96">
        <f t="shared" si="4"/>
        <v>1.0701373084090989E-3</v>
      </c>
      <c r="O189" s="96">
        <f>L189/'סכום נכסי הקרן'!$C$42</f>
        <v>1.8265276713368508E-4</v>
      </c>
    </row>
    <row r="190" spans="2:15" s="143" customFormat="1">
      <c r="B190" s="88" t="s">
        <v>956</v>
      </c>
      <c r="C190" s="85" t="s">
        <v>957</v>
      </c>
      <c r="D190" s="98" t="s">
        <v>923</v>
      </c>
      <c r="E190" s="98" t="s">
        <v>918</v>
      </c>
      <c r="F190" s="85" t="s">
        <v>839</v>
      </c>
      <c r="G190" s="98" t="s">
        <v>200</v>
      </c>
      <c r="H190" s="98" t="s">
        <v>171</v>
      </c>
      <c r="I190" s="95">
        <v>14176</v>
      </c>
      <c r="J190" s="97">
        <v>853</v>
      </c>
      <c r="K190" s="85"/>
      <c r="L190" s="95">
        <v>424.91737999999998</v>
      </c>
      <c r="M190" s="96">
        <v>2.8489642579989554E-4</v>
      </c>
      <c r="N190" s="96">
        <f t="shared" si="4"/>
        <v>7.6852731075261198E-4</v>
      </c>
      <c r="O190" s="96">
        <f>L190/'סכום נכסי הקרן'!$C$42</f>
        <v>1.3117348477034043E-4</v>
      </c>
    </row>
    <row r="191" spans="2:15" s="143" customFormat="1">
      <c r="B191" s="88" t="s">
        <v>1118</v>
      </c>
      <c r="C191" s="85" t="s">
        <v>1119</v>
      </c>
      <c r="D191" s="98" t="s">
        <v>917</v>
      </c>
      <c r="E191" s="98" t="s">
        <v>918</v>
      </c>
      <c r="F191" s="85"/>
      <c r="G191" s="98" t="s">
        <v>992</v>
      </c>
      <c r="H191" s="98" t="s">
        <v>171</v>
      </c>
      <c r="I191" s="95">
        <v>861</v>
      </c>
      <c r="J191" s="97">
        <v>19106</v>
      </c>
      <c r="K191" s="85"/>
      <c r="L191" s="95">
        <v>578.06234999999992</v>
      </c>
      <c r="M191" s="96">
        <v>3.4528520630225627E-6</v>
      </c>
      <c r="N191" s="96">
        <f t="shared" si="4"/>
        <v>1.0455131378547873E-3</v>
      </c>
      <c r="O191" s="96">
        <f>L191/'סכום נכסי הקרן'!$C$42</f>
        <v>1.7844987386496686E-4</v>
      </c>
    </row>
    <row r="192" spans="2:15" s="143" customFormat="1">
      <c r="B192" s="88" t="s">
        <v>1120</v>
      </c>
      <c r="C192" s="85" t="s">
        <v>1121</v>
      </c>
      <c r="D192" s="98" t="s">
        <v>30</v>
      </c>
      <c r="E192" s="98" t="s">
        <v>918</v>
      </c>
      <c r="F192" s="85"/>
      <c r="G192" s="98" t="s">
        <v>976</v>
      </c>
      <c r="H192" s="98" t="s">
        <v>173</v>
      </c>
      <c r="I192" s="95">
        <v>1606</v>
      </c>
      <c r="J192" s="97">
        <v>10374</v>
      </c>
      <c r="K192" s="85"/>
      <c r="L192" s="95">
        <v>721.20596</v>
      </c>
      <c r="M192" s="96">
        <v>1.8894117647058823E-6</v>
      </c>
      <c r="N192" s="96">
        <f t="shared" si="4"/>
        <v>1.3044099936264219E-3</v>
      </c>
      <c r="O192" s="96">
        <f>L192/'סכום נכסי הקרן'!$C$42</f>
        <v>2.2263880806743834E-4</v>
      </c>
    </row>
    <row r="193" spans="2:15" s="143" customFormat="1">
      <c r="B193" s="88" t="s">
        <v>1122</v>
      </c>
      <c r="C193" s="85" t="s">
        <v>1123</v>
      </c>
      <c r="D193" s="98" t="s">
        <v>917</v>
      </c>
      <c r="E193" s="98" t="s">
        <v>918</v>
      </c>
      <c r="F193" s="85"/>
      <c r="G193" s="98" t="s">
        <v>630</v>
      </c>
      <c r="H193" s="98" t="s">
        <v>171</v>
      </c>
      <c r="I193" s="95">
        <v>1199</v>
      </c>
      <c r="J193" s="97">
        <v>9683</v>
      </c>
      <c r="K193" s="95">
        <v>3.4233000000000002</v>
      </c>
      <c r="L193" s="95">
        <v>411.39578999999998</v>
      </c>
      <c r="M193" s="96">
        <v>1.3273978978047098E-5</v>
      </c>
      <c r="N193" s="96">
        <f t="shared" si="4"/>
        <v>7.4407147136143568E-4</v>
      </c>
      <c r="O193" s="96">
        <f>L193/'סכום נכסי הקרן'!$C$42</f>
        <v>1.2699932253688276E-4</v>
      </c>
    </row>
    <row r="194" spans="2:15" s="143" customFormat="1">
      <c r="B194" s="88" t="s">
        <v>1124</v>
      </c>
      <c r="C194" s="85" t="s">
        <v>1125</v>
      </c>
      <c r="D194" s="98" t="s">
        <v>917</v>
      </c>
      <c r="E194" s="98" t="s">
        <v>918</v>
      </c>
      <c r="F194" s="85"/>
      <c r="G194" s="98" t="s">
        <v>1051</v>
      </c>
      <c r="H194" s="98" t="s">
        <v>171</v>
      </c>
      <c r="I194" s="95">
        <v>3803</v>
      </c>
      <c r="J194" s="97">
        <v>5728</v>
      </c>
      <c r="K194" s="85"/>
      <c r="L194" s="95">
        <v>765.47514999999999</v>
      </c>
      <c r="M194" s="96">
        <v>6.4682263907062201E-6</v>
      </c>
      <c r="N194" s="96">
        <f t="shared" si="4"/>
        <v>1.3844775153171007E-3</v>
      </c>
      <c r="O194" s="96">
        <f>L194/'סכום נכסי הקרן'!$C$42</f>
        <v>2.3630486220779922E-4</v>
      </c>
    </row>
    <row r="195" spans="2:15" s="143" customFormat="1">
      <c r="B195" s="88" t="s">
        <v>1126</v>
      </c>
      <c r="C195" s="85" t="s">
        <v>1127</v>
      </c>
      <c r="D195" s="98" t="s">
        <v>917</v>
      </c>
      <c r="E195" s="98" t="s">
        <v>918</v>
      </c>
      <c r="F195" s="85"/>
      <c r="G195" s="98" t="s">
        <v>992</v>
      </c>
      <c r="H195" s="98" t="s">
        <v>171</v>
      </c>
      <c r="I195" s="95">
        <v>5678</v>
      </c>
      <c r="J195" s="97">
        <v>3353</v>
      </c>
      <c r="K195" s="85"/>
      <c r="L195" s="95">
        <v>669.00706000000002</v>
      </c>
      <c r="M195" s="96">
        <v>7.4689209917003889E-6</v>
      </c>
      <c r="N195" s="96">
        <f t="shared" si="4"/>
        <v>1.2100003927735584E-3</v>
      </c>
      <c r="O195" s="96">
        <f>L195/'סכום נכסי הקרן'!$C$42</f>
        <v>2.0652482465217177E-4</v>
      </c>
    </row>
    <row r="196" spans="2:15" s="143" customFormat="1">
      <c r="B196" s="88" t="s">
        <v>1128</v>
      </c>
      <c r="C196" s="85" t="s">
        <v>1129</v>
      </c>
      <c r="D196" s="98" t="s">
        <v>30</v>
      </c>
      <c r="E196" s="98" t="s">
        <v>918</v>
      </c>
      <c r="F196" s="85"/>
      <c r="G196" s="98" t="s">
        <v>655</v>
      </c>
      <c r="H196" s="98" t="s">
        <v>173</v>
      </c>
      <c r="I196" s="95">
        <v>3964</v>
      </c>
      <c r="J196" s="97">
        <v>4613</v>
      </c>
      <c r="K196" s="95">
        <v>10.638809999999999</v>
      </c>
      <c r="L196" s="95">
        <v>802.20023000000003</v>
      </c>
      <c r="M196" s="96">
        <v>1.5050408110913696E-6</v>
      </c>
      <c r="N196" s="96">
        <f t="shared" si="4"/>
        <v>1.45090037373154E-3</v>
      </c>
      <c r="O196" s="96">
        <f>L196/'סכום נכסי הקרן'!$C$42</f>
        <v>2.4764202314499022E-4</v>
      </c>
    </row>
    <row r="197" spans="2:15" s="143" customFormat="1">
      <c r="B197" s="88" t="s">
        <v>1130</v>
      </c>
      <c r="C197" s="85" t="s">
        <v>1131</v>
      </c>
      <c r="D197" s="98" t="s">
        <v>917</v>
      </c>
      <c r="E197" s="98" t="s">
        <v>918</v>
      </c>
      <c r="F197" s="85"/>
      <c r="G197" s="98" t="s">
        <v>1051</v>
      </c>
      <c r="H197" s="98" t="s">
        <v>171</v>
      </c>
      <c r="I197" s="95">
        <v>1327</v>
      </c>
      <c r="J197" s="97">
        <v>6947</v>
      </c>
      <c r="K197" s="85"/>
      <c r="L197" s="95">
        <v>323.94403000000005</v>
      </c>
      <c r="M197" s="96">
        <v>4.6610377604929576E-6</v>
      </c>
      <c r="N197" s="96">
        <f t="shared" si="4"/>
        <v>5.8590174449975069E-4</v>
      </c>
      <c r="O197" s="96">
        <f>L197/'סכום נכסי הקרן'!$C$42</f>
        <v>1.0000265765934949E-4</v>
      </c>
    </row>
    <row r="198" spans="2:15" s="143" customFormat="1">
      <c r="B198" s="88" t="s">
        <v>1132</v>
      </c>
      <c r="C198" s="85" t="s">
        <v>1133</v>
      </c>
      <c r="D198" s="98" t="s">
        <v>917</v>
      </c>
      <c r="E198" s="98" t="s">
        <v>918</v>
      </c>
      <c r="F198" s="85"/>
      <c r="G198" s="98" t="s">
        <v>1009</v>
      </c>
      <c r="H198" s="98" t="s">
        <v>171</v>
      </c>
      <c r="I198" s="95">
        <v>5231</v>
      </c>
      <c r="J198" s="97">
        <v>5050</v>
      </c>
      <c r="K198" s="95">
        <v>5.5145200000000001</v>
      </c>
      <c r="L198" s="95">
        <v>933.79208999999992</v>
      </c>
      <c r="M198" s="96">
        <v>3.1687073096309023E-6</v>
      </c>
      <c r="N198" s="96">
        <f t="shared" si="4"/>
        <v>1.6889041435061115E-3</v>
      </c>
      <c r="O198" s="96">
        <f>L198/'סכום נכסי הקרן'!$C$42</f>
        <v>2.882648916273544E-4</v>
      </c>
    </row>
    <row r="199" spans="2:15" s="143" customFormat="1">
      <c r="B199" s="88" t="s">
        <v>1134</v>
      </c>
      <c r="C199" s="85" t="s">
        <v>1135</v>
      </c>
      <c r="D199" s="98" t="s">
        <v>30</v>
      </c>
      <c r="E199" s="98" t="s">
        <v>918</v>
      </c>
      <c r="F199" s="85"/>
      <c r="G199" s="98" t="s">
        <v>976</v>
      </c>
      <c r="H199" s="98" t="s">
        <v>173</v>
      </c>
      <c r="I199" s="95">
        <v>3477</v>
      </c>
      <c r="J199" s="97">
        <v>7990</v>
      </c>
      <c r="K199" s="85"/>
      <c r="L199" s="95">
        <v>1202.5938899999999</v>
      </c>
      <c r="M199" s="96">
        <v>5.8739880260654642E-6</v>
      </c>
      <c r="N199" s="96">
        <f t="shared" si="4"/>
        <v>2.1750728299445468E-3</v>
      </c>
      <c r="O199" s="96">
        <f>L199/'סכום נכסי הקרן'!$C$42</f>
        <v>3.7124494958247993E-4</v>
      </c>
    </row>
    <row r="200" spans="2:15" s="143" customFormat="1">
      <c r="B200" s="88" t="s">
        <v>1136</v>
      </c>
      <c r="C200" s="85" t="s">
        <v>1137</v>
      </c>
      <c r="D200" s="98" t="s">
        <v>917</v>
      </c>
      <c r="E200" s="98" t="s">
        <v>918</v>
      </c>
      <c r="F200" s="85"/>
      <c r="G200" s="98" t="s">
        <v>920</v>
      </c>
      <c r="H200" s="98" t="s">
        <v>171</v>
      </c>
      <c r="I200" s="95">
        <v>3404</v>
      </c>
      <c r="J200" s="97">
        <v>11962</v>
      </c>
      <c r="K200" s="85"/>
      <c r="L200" s="95">
        <v>1430.85329</v>
      </c>
      <c r="M200" s="96">
        <v>1.8883576988485952E-6</v>
      </c>
      <c r="N200" s="96">
        <f t="shared" si="4"/>
        <v>2.5879144577358243E-3</v>
      </c>
      <c r="O200" s="96">
        <f>L200/'סכום נכסי הקרן'!$C$42</f>
        <v>4.4170942653465133E-4</v>
      </c>
    </row>
    <row r="201" spans="2:15" s="143" customFormat="1">
      <c r="B201" s="88" t="s">
        <v>1138</v>
      </c>
      <c r="C201" s="85" t="s">
        <v>1139</v>
      </c>
      <c r="D201" s="98" t="s">
        <v>30</v>
      </c>
      <c r="E201" s="98" t="s">
        <v>918</v>
      </c>
      <c r="F201" s="85"/>
      <c r="G201" s="98" t="s">
        <v>651</v>
      </c>
      <c r="H201" s="98" t="s">
        <v>173</v>
      </c>
      <c r="I201" s="95">
        <v>388</v>
      </c>
      <c r="J201" s="97">
        <v>16160</v>
      </c>
      <c r="K201" s="85"/>
      <c r="L201" s="95">
        <v>271.41922</v>
      </c>
      <c r="M201" s="96">
        <v>1.8816185964439495E-6</v>
      </c>
      <c r="N201" s="96">
        <f t="shared" si="4"/>
        <v>4.9090268614847331E-4</v>
      </c>
      <c r="O201" s="96">
        <f>L201/'סכום נכסי הקרן'!$C$42</f>
        <v>8.3788064684592756E-5</v>
      </c>
    </row>
    <row r="202" spans="2:15" s="143" customFormat="1">
      <c r="B202" s="88" t="s">
        <v>1140</v>
      </c>
      <c r="C202" s="85" t="s">
        <v>1141</v>
      </c>
      <c r="D202" s="98" t="s">
        <v>917</v>
      </c>
      <c r="E202" s="98" t="s">
        <v>918</v>
      </c>
      <c r="F202" s="85"/>
      <c r="G202" s="98" t="s">
        <v>1030</v>
      </c>
      <c r="H202" s="98" t="s">
        <v>171</v>
      </c>
      <c r="I202" s="95">
        <v>2775</v>
      </c>
      <c r="J202" s="97">
        <v>8897</v>
      </c>
      <c r="K202" s="95">
        <v>5.0706999999999995</v>
      </c>
      <c r="L202" s="95">
        <v>872.64831000000004</v>
      </c>
      <c r="M202" s="96">
        <v>9.4045582151029381E-7</v>
      </c>
      <c r="N202" s="96">
        <f t="shared" si="4"/>
        <v>1.5783163750965228E-3</v>
      </c>
      <c r="O202" s="96">
        <f>L202/'סכום נכסי הקרן'!$C$42</f>
        <v>2.6938959239946442E-4</v>
      </c>
    </row>
    <row r="203" spans="2:15" s="143" customFormat="1">
      <c r="B203" s="88" t="s">
        <v>1142</v>
      </c>
      <c r="C203" s="85" t="s">
        <v>1143</v>
      </c>
      <c r="D203" s="98" t="s">
        <v>917</v>
      </c>
      <c r="E203" s="98" t="s">
        <v>918</v>
      </c>
      <c r="F203" s="85"/>
      <c r="G203" s="98" t="s">
        <v>1009</v>
      </c>
      <c r="H203" s="98" t="s">
        <v>171</v>
      </c>
      <c r="I203" s="95">
        <v>13614</v>
      </c>
      <c r="J203" s="97">
        <v>5241</v>
      </c>
      <c r="K203" s="85"/>
      <c r="L203" s="95">
        <v>2507.2732299999998</v>
      </c>
      <c r="M203" s="96">
        <v>2.7919894566602961E-6</v>
      </c>
      <c r="N203" s="96">
        <f t="shared" si="4"/>
        <v>4.5347826270930947E-3</v>
      </c>
      <c r="O203" s="96">
        <f>L203/'סכום נכסי הקרן'!$C$42</f>
        <v>7.7400403544446042E-4</v>
      </c>
    </row>
    <row r="204" spans="2:15">
      <c r="B204" s="88" t="s">
        <v>1144</v>
      </c>
      <c r="C204" s="85" t="s">
        <v>1145</v>
      </c>
      <c r="D204" s="98" t="s">
        <v>131</v>
      </c>
      <c r="E204" s="98" t="s">
        <v>918</v>
      </c>
      <c r="F204" s="85"/>
      <c r="G204" s="98" t="s">
        <v>1006</v>
      </c>
      <c r="H204" s="98" t="s">
        <v>174</v>
      </c>
      <c r="I204" s="95">
        <v>7233</v>
      </c>
      <c r="J204" s="97">
        <v>1132.5</v>
      </c>
      <c r="K204" s="85"/>
      <c r="L204" s="95">
        <v>404.99786</v>
      </c>
      <c r="M204" s="96">
        <v>5.7135742613863965E-6</v>
      </c>
      <c r="N204" s="96">
        <f t="shared" si="4"/>
        <v>7.3249984786774981E-4</v>
      </c>
      <c r="O204" s="96">
        <f>L204/'סכום נכסי הקרן'!$C$42</f>
        <v>1.2502425911769123E-4</v>
      </c>
    </row>
    <row r="205" spans="2:15">
      <c r="B205" s="88" t="s">
        <v>1146</v>
      </c>
      <c r="C205" s="85" t="s">
        <v>1147</v>
      </c>
      <c r="D205" s="98" t="s">
        <v>30</v>
      </c>
      <c r="E205" s="98" t="s">
        <v>918</v>
      </c>
      <c r="F205" s="85"/>
      <c r="G205" s="98" t="s">
        <v>989</v>
      </c>
      <c r="H205" s="98" t="s">
        <v>173</v>
      </c>
      <c r="I205" s="95">
        <v>3671</v>
      </c>
      <c r="J205" s="97">
        <v>4422</v>
      </c>
      <c r="K205" s="85"/>
      <c r="L205" s="95">
        <v>702.70111999999995</v>
      </c>
      <c r="M205" s="96">
        <v>1.4803639580646401E-5</v>
      </c>
      <c r="N205" s="96">
        <f t="shared" si="4"/>
        <v>1.2709411933596324E-3</v>
      </c>
      <c r="O205" s="96">
        <f>L205/'סכום נכסי הקרן'!$C$42</f>
        <v>2.1692629909000468E-4</v>
      </c>
    </row>
    <row r="206" spans="2:15">
      <c r="E206" s="1"/>
      <c r="F206" s="1"/>
      <c r="G206" s="1"/>
    </row>
    <row r="207" spans="2:15">
      <c r="E207" s="1"/>
      <c r="F207" s="1"/>
      <c r="G207" s="1"/>
    </row>
    <row r="208" spans="2:15">
      <c r="E208" s="1"/>
      <c r="F208" s="1"/>
      <c r="G208" s="1"/>
    </row>
    <row r="209" spans="2:7">
      <c r="B209" s="100" t="s">
        <v>262</v>
      </c>
      <c r="E209" s="1"/>
      <c r="F209" s="1"/>
      <c r="G209" s="1"/>
    </row>
    <row r="210" spans="2:7">
      <c r="B210" s="100" t="s">
        <v>120</v>
      </c>
      <c r="E210" s="1"/>
      <c r="F210" s="1"/>
      <c r="G210" s="1"/>
    </row>
    <row r="211" spans="2:7">
      <c r="B211" s="100" t="s">
        <v>245</v>
      </c>
      <c r="E211" s="1"/>
      <c r="F211" s="1"/>
      <c r="G211" s="1"/>
    </row>
    <row r="212" spans="2:7">
      <c r="B212" s="100" t="s">
        <v>253</v>
      </c>
      <c r="E212" s="1"/>
      <c r="F212" s="1"/>
      <c r="G212" s="1"/>
    </row>
    <row r="213" spans="2:7">
      <c r="B213" s="100" t="s">
        <v>259</v>
      </c>
      <c r="E213" s="1"/>
      <c r="F213" s="1"/>
      <c r="G213" s="1"/>
    </row>
    <row r="214" spans="2:7">
      <c r="E214" s="1"/>
      <c r="F214" s="1"/>
      <c r="G214" s="1"/>
    </row>
    <row r="215" spans="2:7">
      <c r="E215" s="1"/>
      <c r="F215" s="1"/>
      <c r="G215" s="1"/>
    </row>
    <row r="216" spans="2:7">
      <c r="E216" s="1"/>
      <c r="F216" s="1"/>
      <c r="G216" s="1"/>
    </row>
    <row r="217" spans="2:7">
      <c r="E217" s="1"/>
      <c r="F217" s="1"/>
      <c r="G217" s="1"/>
    </row>
    <row r="218" spans="2:7">
      <c r="E218" s="1"/>
      <c r="F218" s="1"/>
      <c r="G218" s="1"/>
    </row>
    <row r="219" spans="2:7">
      <c r="E219" s="1"/>
      <c r="F219" s="1"/>
      <c r="G219" s="1"/>
    </row>
    <row r="220" spans="2:7">
      <c r="E220" s="1"/>
      <c r="F220" s="1"/>
      <c r="G220" s="1"/>
    </row>
    <row r="221" spans="2:7">
      <c r="E221" s="1"/>
      <c r="F221" s="1"/>
      <c r="G221" s="1"/>
    </row>
    <row r="222" spans="2:7">
      <c r="E222" s="1"/>
      <c r="F222" s="1"/>
      <c r="G222" s="1"/>
    </row>
    <row r="223" spans="2:7">
      <c r="E223" s="1"/>
      <c r="F223" s="1"/>
      <c r="G223" s="1"/>
    </row>
    <row r="224" spans="2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5" type="noConversion"/>
  <dataValidations count="4">
    <dataValidation allowBlank="1" showInputMessage="1" showErrorMessage="1" sqref="A1 B34 K9 B36:I36 B211 B213"/>
    <dataValidation type="list" allowBlank="1" showInputMessage="1" showErrorMessage="1" sqref="E12:E35 E37:E113 E114 E115:E357">
      <formula1>$BF$6:$BF$23</formula1>
    </dataValidation>
    <dataValidation type="list" allowBlank="1" showInputMessage="1" showErrorMessage="1" sqref="H12:H35 H37:H113 H114 H115:H357">
      <formula1>$BJ$6:$BJ$19</formula1>
    </dataValidation>
    <dataValidation type="list" allowBlank="1" showInputMessage="1" showErrorMessage="1" sqref="G12:G35 G37:G113 G114 G115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pane ySplit="10" topLeftCell="A11" activePane="bottomLeft" state="frozen"/>
      <selection pane="bottomLeft" activeCell="C16" sqref="C16"/>
    </sheetView>
  </sheetViews>
  <sheetFormatPr defaultColWidth="9.140625" defaultRowHeight="18"/>
  <cols>
    <col min="1" max="1" width="6.28515625" style="1" customWidth="1"/>
    <col min="2" max="2" width="47.140625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8.28515625" style="1" bestFit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187</v>
      </c>
      <c r="C1" s="79" t="s" vm="1">
        <v>263</v>
      </c>
    </row>
    <row r="2" spans="2:63">
      <c r="B2" s="57" t="s">
        <v>186</v>
      </c>
      <c r="C2" s="79" t="s">
        <v>264</v>
      </c>
    </row>
    <row r="3" spans="2:63">
      <c r="B3" s="57" t="s">
        <v>188</v>
      </c>
      <c r="C3" s="79" t="s">
        <v>265</v>
      </c>
    </row>
    <row r="4" spans="2:63">
      <c r="B4" s="57" t="s">
        <v>189</v>
      </c>
      <c r="C4" s="79">
        <v>8801</v>
      </c>
    </row>
    <row r="6" spans="2:63" ht="26.25" customHeight="1">
      <c r="B6" s="230" t="s">
        <v>217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2"/>
      <c r="BK6" s="3"/>
    </row>
    <row r="7" spans="2:63" ht="26.25" customHeight="1">
      <c r="B7" s="230" t="s">
        <v>98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2"/>
      <c r="BH7" s="3"/>
      <c r="BK7" s="3"/>
    </row>
    <row r="8" spans="2:63" s="3" customFormat="1" ht="74.25" customHeight="1">
      <c r="B8" s="22" t="s">
        <v>123</v>
      </c>
      <c r="C8" s="30" t="s">
        <v>48</v>
      </c>
      <c r="D8" s="30" t="s">
        <v>127</v>
      </c>
      <c r="E8" s="30" t="s">
        <v>125</v>
      </c>
      <c r="F8" s="30" t="s">
        <v>67</v>
      </c>
      <c r="G8" s="30" t="s">
        <v>109</v>
      </c>
      <c r="H8" s="30" t="s">
        <v>247</v>
      </c>
      <c r="I8" s="30" t="s">
        <v>246</v>
      </c>
      <c r="J8" s="30" t="s">
        <v>261</v>
      </c>
      <c r="K8" s="30" t="s">
        <v>64</v>
      </c>
      <c r="L8" s="30" t="s">
        <v>61</v>
      </c>
      <c r="M8" s="30" t="s">
        <v>190</v>
      </c>
      <c r="N8" s="14" t="s">
        <v>192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254</v>
      </c>
      <c r="I9" s="32"/>
      <c r="J9" s="16" t="s">
        <v>250</v>
      </c>
      <c r="K9" s="32" t="s">
        <v>250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145" customFormat="1" ht="18" customHeight="1">
      <c r="B11" s="80" t="s">
        <v>33</v>
      </c>
      <c r="C11" s="81"/>
      <c r="D11" s="81"/>
      <c r="E11" s="81"/>
      <c r="F11" s="81"/>
      <c r="G11" s="81"/>
      <c r="H11" s="89"/>
      <c r="I11" s="91"/>
      <c r="J11" s="89">
        <f>J34</f>
        <v>73.245710000000003</v>
      </c>
      <c r="K11" s="89">
        <v>575365.63714000199</v>
      </c>
      <c r="L11" s="81"/>
      <c r="M11" s="90">
        <v>1</v>
      </c>
      <c r="N11" s="90">
        <f>K11/'סכום נכסי הקרן'!$C$42</f>
        <v>0.17761738915165409</v>
      </c>
      <c r="O11" s="142"/>
      <c r="BH11" s="143"/>
      <c r="BI11" s="146"/>
      <c r="BK11" s="143"/>
    </row>
    <row r="12" spans="2:63" s="143" customFormat="1" ht="20.25">
      <c r="B12" s="82" t="s">
        <v>241</v>
      </c>
      <c r="C12" s="83"/>
      <c r="D12" s="83"/>
      <c r="E12" s="83"/>
      <c r="F12" s="83"/>
      <c r="G12" s="83"/>
      <c r="H12" s="92"/>
      <c r="I12" s="94"/>
      <c r="J12" s="83"/>
      <c r="K12" s="92">
        <v>106993.40015999999</v>
      </c>
      <c r="L12" s="83"/>
      <c r="M12" s="93">
        <v>0.18595723006997306</v>
      </c>
      <c r="N12" s="93">
        <f>K12/'סכום נכסי הקרן'!$C$42</f>
        <v>3.3029237698902078E-2</v>
      </c>
      <c r="BI12" s="145"/>
    </row>
    <row r="13" spans="2:63" s="143" customFormat="1">
      <c r="B13" s="103" t="s">
        <v>69</v>
      </c>
      <c r="C13" s="83"/>
      <c r="D13" s="83"/>
      <c r="E13" s="83"/>
      <c r="F13" s="83"/>
      <c r="G13" s="83"/>
      <c r="H13" s="92"/>
      <c r="I13" s="94"/>
      <c r="J13" s="83"/>
      <c r="K13" s="92">
        <v>37618.481899999999</v>
      </c>
      <c r="L13" s="83"/>
      <c r="M13" s="93">
        <v>6.5381871060273988E-2</v>
      </c>
      <c r="N13" s="93">
        <f>K13/'סכום נכסי הקרן'!$C$42</f>
        <v>1.1612957235575955E-2</v>
      </c>
    </row>
    <row r="14" spans="2:63" s="143" customFormat="1">
      <c r="B14" s="88" t="s">
        <v>1148</v>
      </c>
      <c r="C14" s="85" t="s">
        <v>1149</v>
      </c>
      <c r="D14" s="98" t="s">
        <v>128</v>
      </c>
      <c r="E14" s="85" t="s">
        <v>1150</v>
      </c>
      <c r="F14" s="98" t="s">
        <v>1151</v>
      </c>
      <c r="G14" s="98" t="s">
        <v>172</v>
      </c>
      <c r="H14" s="95">
        <v>457380</v>
      </c>
      <c r="I14" s="97">
        <v>1303</v>
      </c>
      <c r="J14" s="85"/>
      <c r="K14" s="95">
        <v>5959.6614</v>
      </c>
      <c r="L14" s="96">
        <v>2.2152189591474695E-3</v>
      </c>
      <c r="M14" s="96">
        <v>1.0358041939424779E-2</v>
      </c>
      <c r="N14" s="96">
        <f>K14/'סכום נכסי הקרן'!$C$42</f>
        <v>1.8397683660039649E-3</v>
      </c>
    </row>
    <row r="15" spans="2:63" s="143" customFormat="1">
      <c r="B15" s="88" t="s">
        <v>1152</v>
      </c>
      <c r="C15" s="85" t="s">
        <v>1153</v>
      </c>
      <c r="D15" s="98" t="s">
        <v>128</v>
      </c>
      <c r="E15" s="85" t="s">
        <v>1154</v>
      </c>
      <c r="F15" s="98" t="s">
        <v>1151</v>
      </c>
      <c r="G15" s="98" t="s">
        <v>172</v>
      </c>
      <c r="H15" s="95">
        <v>161584</v>
      </c>
      <c r="I15" s="97">
        <v>1299</v>
      </c>
      <c r="J15" s="85"/>
      <c r="K15" s="95">
        <v>2098.9761600000002</v>
      </c>
      <c r="L15" s="96">
        <v>6.3366274509803926E-4</v>
      </c>
      <c r="M15" s="96">
        <v>3.648073545777748E-3</v>
      </c>
      <c r="N15" s="96">
        <f>K15/'סכום נכסי הקרן'!$C$42</f>
        <v>6.4796129863426083E-4</v>
      </c>
    </row>
    <row r="16" spans="2:63" s="143" customFormat="1" ht="20.25">
      <c r="B16" s="88" t="s">
        <v>1155</v>
      </c>
      <c r="C16" s="85" t="s">
        <v>1156</v>
      </c>
      <c r="D16" s="98" t="s">
        <v>128</v>
      </c>
      <c r="E16" s="85" t="s">
        <v>1154</v>
      </c>
      <c r="F16" s="98" t="s">
        <v>1151</v>
      </c>
      <c r="G16" s="98" t="s">
        <v>172</v>
      </c>
      <c r="H16" s="95">
        <v>186062</v>
      </c>
      <c r="I16" s="97">
        <v>1302</v>
      </c>
      <c r="J16" s="85"/>
      <c r="K16" s="95">
        <v>2422.5272400000003</v>
      </c>
      <c r="L16" s="96">
        <v>1.2741369261736666E-3</v>
      </c>
      <c r="M16" s="96">
        <v>4.2104134894843121E-3</v>
      </c>
      <c r="N16" s="96">
        <f>K16/'סכום נכסי הקרן'!$C$42</f>
        <v>7.4784265125110889E-4</v>
      </c>
      <c r="BH16" s="145"/>
    </row>
    <row r="17" spans="2:14" s="143" customFormat="1">
      <c r="B17" s="88" t="s">
        <v>1157</v>
      </c>
      <c r="C17" s="85" t="s">
        <v>1158</v>
      </c>
      <c r="D17" s="98" t="s">
        <v>128</v>
      </c>
      <c r="E17" s="85" t="s">
        <v>1154</v>
      </c>
      <c r="F17" s="98" t="s">
        <v>1151</v>
      </c>
      <c r="G17" s="98" t="s">
        <v>172</v>
      </c>
      <c r="H17" s="95">
        <v>148035</v>
      </c>
      <c r="I17" s="97">
        <v>1834</v>
      </c>
      <c r="J17" s="85"/>
      <c r="K17" s="95">
        <v>2714.9618999999998</v>
      </c>
      <c r="L17" s="96">
        <v>2.0733193277310924E-3</v>
      </c>
      <c r="M17" s="96">
        <v>4.7186723098296126E-3</v>
      </c>
      <c r="N17" s="96">
        <f>K17/'סכום נכסי הקרן'!$C$42</f>
        <v>8.3811825593414074E-4</v>
      </c>
    </row>
    <row r="18" spans="2:14" s="143" customFormat="1">
      <c r="B18" s="88" t="s">
        <v>1159</v>
      </c>
      <c r="C18" s="85" t="s">
        <v>1160</v>
      </c>
      <c r="D18" s="98" t="s">
        <v>128</v>
      </c>
      <c r="E18" s="85" t="s">
        <v>1161</v>
      </c>
      <c r="F18" s="98" t="s">
        <v>1151</v>
      </c>
      <c r="G18" s="98" t="s">
        <v>172</v>
      </c>
      <c r="H18" s="95">
        <v>96748</v>
      </c>
      <c r="I18" s="97">
        <v>13010</v>
      </c>
      <c r="J18" s="85"/>
      <c r="K18" s="95">
        <v>12586.9148</v>
      </c>
      <c r="L18" s="96">
        <v>9.4243518089060809E-4</v>
      </c>
      <c r="M18" s="96">
        <v>2.1876375625361277E-2</v>
      </c>
      <c r="N18" s="96">
        <f>K18/'סכום נכסי הקרן'!$C$42</f>
        <v>3.8856247226775539E-3</v>
      </c>
    </row>
    <row r="19" spans="2:14" s="143" customFormat="1">
      <c r="B19" s="88" t="s">
        <v>1162</v>
      </c>
      <c r="C19" s="85" t="s">
        <v>1163</v>
      </c>
      <c r="D19" s="98" t="s">
        <v>128</v>
      </c>
      <c r="E19" s="85" t="s">
        <v>1164</v>
      </c>
      <c r="F19" s="98" t="s">
        <v>1151</v>
      </c>
      <c r="G19" s="98" t="s">
        <v>172</v>
      </c>
      <c r="H19" s="95">
        <v>90902</v>
      </c>
      <c r="I19" s="97">
        <v>13020</v>
      </c>
      <c r="J19" s="85"/>
      <c r="K19" s="95">
        <v>11835.440399999999</v>
      </c>
      <c r="L19" s="96">
        <v>2.1985389349292745E-3</v>
      </c>
      <c r="M19" s="96">
        <v>2.0570294150396261E-2</v>
      </c>
      <c r="N19" s="96">
        <f>K19/'סכום נכסי הקרן'!$C$42</f>
        <v>3.6536419410749259E-3</v>
      </c>
    </row>
    <row r="20" spans="2:14" s="143" customFormat="1">
      <c r="B20" s="84"/>
      <c r="C20" s="85"/>
      <c r="D20" s="85"/>
      <c r="E20" s="85"/>
      <c r="F20" s="85"/>
      <c r="G20" s="85"/>
      <c r="H20" s="95"/>
      <c r="I20" s="97"/>
      <c r="J20" s="85"/>
      <c r="K20" s="85"/>
      <c r="L20" s="85"/>
      <c r="M20" s="96"/>
      <c r="N20" s="85"/>
    </row>
    <row r="21" spans="2:14" s="143" customFormat="1">
      <c r="B21" s="103" t="s">
        <v>70</v>
      </c>
      <c r="C21" s="83"/>
      <c r="D21" s="83"/>
      <c r="E21" s="83"/>
      <c r="F21" s="83"/>
      <c r="G21" s="83"/>
      <c r="H21" s="92"/>
      <c r="I21" s="94"/>
      <c r="J21" s="83"/>
      <c r="K21" s="92">
        <v>69374.918259999991</v>
      </c>
      <c r="L21" s="83"/>
      <c r="M21" s="93">
        <v>0.12057535900969908</v>
      </c>
      <c r="N21" s="93">
        <f>K21/'סכום נכסי הקרן'!$C$42</f>
        <v>2.1416280463326123E-2</v>
      </c>
    </row>
    <row r="22" spans="2:14" s="143" customFormat="1">
      <c r="B22" s="88" t="s">
        <v>1165</v>
      </c>
      <c r="C22" s="85" t="s">
        <v>1166</v>
      </c>
      <c r="D22" s="98" t="s">
        <v>128</v>
      </c>
      <c r="E22" s="85" t="s">
        <v>1150</v>
      </c>
      <c r="F22" s="98" t="s">
        <v>1167</v>
      </c>
      <c r="G22" s="98" t="s">
        <v>172</v>
      </c>
      <c r="H22" s="95">
        <v>3489588</v>
      </c>
      <c r="I22" s="97">
        <v>323.92</v>
      </c>
      <c r="J22" s="85"/>
      <c r="K22" s="95">
        <v>11303.47345</v>
      </c>
      <c r="L22" s="96">
        <v>1.3372481596880903E-2</v>
      </c>
      <c r="M22" s="96">
        <v>1.9645722164060277E-2</v>
      </c>
      <c r="N22" s="96">
        <f>K22/'סכום נכסי הקרן'!$C$42</f>
        <v>3.48942187877917E-3</v>
      </c>
    </row>
    <row r="23" spans="2:14" s="143" customFormat="1">
      <c r="B23" s="88" t="s">
        <v>1168</v>
      </c>
      <c r="C23" s="85" t="s">
        <v>1169</v>
      </c>
      <c r="D23" s="98" t="s">
        <v>128</v>
      </c>
      <c r="E23" s="85" t="s">
        <v>1150</v>
      </c>
      <c r="F23" s="98" t="s">
        <v>1167</v>
      </c>
      <c r="G23" s="98" t="s">
        <v>172</v>
      </c>
      <c r="H23" s="95">
        <v>600000</v>
      </c>
      <c r="I23" s="97">
        <v>335.38</v>
      </c>
      <c r="J23" s="85"/>
      <c r="K23" s="95">
        <v>2012.28</v>
      </c>
      <c r="L23" s="96">
        <v>2.4609990004611543E-3</v>
      </c>
      <c r="M23" s="96">
        <v>3.4973934314230831E-3</v>
      </c>
      <c r="N23" s="96">
        <f>K23/'סכום נכסי הקרן'!$C$42</f>
        <v>6.2119789012551256E-4</v>
      </c>
    </row>
    <row r="24" spans="2:14" s="143" customFormat="1">
      <c r="B24" s="88" t="s">
        <v>1170</v>
      </c>
      <c r="C24" s="85" t="s">
        <v>1171</v>
      </c>
      <c r="D24" s="98" t="s">
        <v>128</v>
      </c>
      <c r="E24" s="85" t="s">
        <v>1154</v>
      </c>
      <c r="F24" s="98" t="s">
        <v>1167</v>
      </c>
      <c r="G24" s="98" t="s">
        <v>172</v>
      </c>
      <c r="H24" s="95">
        <v>1825550</v>
      </c>
      <c r="I24" s="97">
        <v>363.67</v>
      </c>
      <c r="J24" s="85"/>
      <c r="K24" s="95">
        <v>6638.9776900000006</v>
      </c>
      <c r="L24" s="96">
        <v>3.5323217599447058E-3</v>
      </c>
      <c r="M24" s="96">
        <v>1.1538710797886176E-2</v>
      </c>
      <c r="N24" s="96">
        <f>K24/'סכום נכסי הקרן'!$C$42</f>
        <v>2.0494756860965422E-3</v>
      </c>
    </row>
    <row r="25" spans="2:14" s="143" customFormat="1">
      <c r="B25" s="88" t="s">
        <v>1172</v>
      </c>
      <c r="C25" s="85" t="s">
        <v>1173</v>
      </c>
      <c r="D25" s="98" t="s">
        <v>128</v>
      </c>
      <c r="E25" s="85" t="s">
        <v>1154</v>
      </c>
      <c r="F25" s="98" t="s">
        <v>1167</v>
      </c>
      <c r="G25" s="98" t="s">
        <v>172</v>
      </c>
      <c r="H25" s="95">
        <v>1500000</v>
      </c>
      <c r="I25" s="97">
        <v>277.5</v>
      </c>
      <c r="J25" s="85"/>
      <c r="K25" s="95">
        <v>4162.5</v>
      </c>
      <c r="L25" s="96">
        <v>3.7137905422134194E-3</v>
      </c>
      <c r="M25" s="96">
        <v>7.2345300645529362E-3</v>
      </c>
      <c r="N25" s="96">
        <f>K25/'סכום נכסי הקרן'!$C$42</f>
        <v>1.28497834180504E-3</v>
      </c>
    </row>
    <row r="26" spans="2:14" s="143" customFormat="1">
      <c r="B26" s="88" t="s">
        <v>1174</v>
      </c>
      <c r="C26" s="85" t="s">
        <v>1175</v>
      </c>
      <c r="D26" s="98" t="s">
        <v>128</v>
      </c>
      <c r="E26" s="85" t="s">
        <v>1154</v>
      </c>
      <c r="F26" s="98" t="s">
        <v>1167</v>
      </c>
      <c r="G26" s="98" t="s">
        <v>172</v>
      </c>
      <c r="H26" s="95">
        <v>136300</v>
      </c>
      <c r="I26" s="97">
        <v>324.89999999999998</v>
      </c>
      <c r="J26" s="85"/>
      <c r="K26" s="95">
        <v>442.83870000000002</v>
      </c>
      <c r="L26" s="96">
        <v>3.0629213483146067E-4</v>
      </c>
      <c r="M26" s="96">
        <v>7.6966483817358282E-4</v>
      </c>
      <c r="N26" s="96">
        <f>K26/'סכום נכסי הקרן'!$C$42</f>
        <v>1.3670585907822212E-4</v>
      </c>
    </row>
    <row r="27" spans="2:14" s="143" customFormat="1">
      <c r="B27" s="88" t="s">
        <v>1176</v>
      </c>
      <c r="C27" s="85" t="s">
        <v>1177</v>
      </c>
      <c r="D27" s="98" t="s">
        <v>128</v>
      </c>
      <c r="E27" s="85" t="s">
        <v>1154</v>
      </c>
      <c r="F27" s="98" t="s">
        <v>1167</v>
      </c>
      <c r="G27" s="98" t="s">
        <v>172</v>
      </c>
      <c r="H27" s="95">
        <v>357100</v>
      </c>
      <c r="I27" s="97">
        <v>3318.24</v>
      </c>
      <c r="J27" s="85"/>
      <c r="K27" s="95">
        <v>11849.435039999998</v>
      </c>
      <c r="L27" s="96">
        <v>1.2133052459907584E-2</v>
      </c>
      <c r="M27" s="96">
        <v>2.0594617187951234E-2</v>
      </c>
      <c r="N27" s="96">
        <f>K27/'סכום נכסי הקרן'!$C$42</f>
        <v>3.6579621355016787E-3</v>
      </c>
    </row>
    <row r="28" spans="2:14" s="143" customFormat="1">
      <c r="B28" s="88" t="s">
        <v>1178</v>
      </c>
      <c r="C28" s="85" t="s">
        <v>1179</v>
      </c>
      <c r="D28" s="98" t="s">
        <v>128</v>
      </c>
      <c r="E28" s="85" t="s">
        <v>1154</v>
      </c>
      <c r="F28" s="98" t="s">
        <v>1167</v>
      </c>
      <c r="G28" s="98" t="s">
        <v>172</v>
      </c>
      <c r="H28" s="95">
        <v>800000</v>
      </c>
      <c r="I28" s="97">
        <v>362.82</v>
      </c>
      <c r="J28" s="85"/>
      <c r="K28" s="95">
        <v>2902.56</v>
      </c>
      <c r="L28" s="96">
        <v>5.3509848410679579E-3</v>
      </c>
      <c r="M28" s="96">
        <v>5.0447225427432485E-3</v>
      </c>
      <c r="N28" s="96">
        <f>K28/'סכום נכסי הקרן'!$C$42</f>
        <v>8.960304470365494E-4</v>
      </c>
    </row>
    <row r="29" spans="2:14" s="143" customFormat="1">
      <c r="B29" s="88" t="s">
        <v>1180</v>
      </c>
      <c r="C29" s="85" t="s">
        <v>1181</v>
      </c>
      <c r="D29" s="98" t="s">
        <v>128</v>
      </c>
      <c r="E29" s="85" t="s">
        <v>1161</v>
      </c>
      <c r="F29" s="98" t="s">
        <v>1167</v>
      </c>
      <c r="G29" s="98" t="s">
        <v>172</v>
      </c>
      <c r="H29" s="95">
        <v>143160</v>
      </c>
      <c r="I29" s="97">
        <v>3650.66</v>
      </c>
      <c r="J29" s="85"/>
      <c r="K29" s="95">
        <v>5226.2848600000007</v>
      </c>
      <c r="L29" s="96">
        <v>6.2346805893349682E-3</v>
      </c>
      <c r="M29" s="96">
        <v>9.0834150019430248E-3</v>
      </c>
      <c r="N29" s="96">
        <f>K29/'סכום נכסי הקרן'!$C$42</f>
        <v>1.6133724572260869E-3</v>
      </c>
    </row>
    <row r="30" spans="2:14" s="143" customFormat="1">
      <c r="B30" s="88" t="s">
        <v>1182</v>
      </c>
      <c r="C30" s="85" t="s">
        <v>1183</v>
      </c>
      <c r="D30" s="98" t="s">
        <v>128</v>
      </c>
      <c r="E30" s="85" t="s">
        <v>1161</v>
      </c>
      <c r="F30" s="98" t="s">
        <v>1167</v>
      </c>
      <c r="G30" s="98" t="s">
        <v>172</v>
      </c>
      <c r="H30" s="95">
        <v>434643</v>
      </c>
      <c r="I30" s="97">
        <v>3231</v>
      </c>
      <c r="J30" s="85"/>
      <c r="K30" s="95">
        <v>14043.315329999999</v>
      </c>
      <c r="L30" s="96">
        <v>3.1045928571428573E-3</v>
      </c>
      <c r="M30" s="96">
        <v>2.4407636507118833E-2</v>
      </c>
      <c r="N30" s="96">
        <f>K30/'סכום נכסי הקרן'!$C$42</f>
        <v>4.3352206717570448E-3</v>
      </c>
    </row>
    <row r="31" spans="2:14" s="143" customFormat="1">
      <c r="B31" s="88" t="s">
        <v>1184</v>
      </c>
      <c r="C31" s="85" t="s">
        <v>1185</v>
      </c>
      <c r="D31" s="98" t="s">
        <v>128</v>
      </c>
      <c r="E31" s="85" t="s">
        <v>1164</v>
      </c>
      <c r="F31" s="98" t="s">
        <v>1167</v>
      </c>
      <c r="G31" s="98" t="s">
        <v>172</v>
      </c>
      <c r="H31" s="95">
        <v>305968</v>
      </c>
      <c r="I31" s="97">
        <v>3244.53</v>
      </c>
      <c r="J31" s="85"/>
      <c r="K31" s="95">
        <v>9927.2235500000006</v>
      </c>
      <c r="L31" s="96">
        <v>2.0431919866444074E-3</v>
      </c>
      <c r="M31" s="96">
        <v>1.7253765100303409E-2</v>
      </c>
      <c r="N31" s="96">
        <f>K31/'סכום נכסי הקרן'!$C$42</f>
        <v>3.0645687101518186E-3</v>
      </c>
    </row>
    <row r="32" spans="2:14" s="143" customFormat="1">
      <c r="B32" s="88" t="s">
        <v>1186</v>
      </c>
      <c r="C32" s="85" t="s">
        <v>1187</v>
      </c>
      <c r="D32" s="98" t="s">
        <v>128</v>
      </c>
      <c r="E32" s="85" t="s">
        <v>1164</v>
      </c>
      <c r="F32" s="98" t="s">
        <v>1167</v>
      </c>
      <c r="G32" s="98" t="s">
        <v>172</v>
      </c>
      <c r="H32" s="95">
        <v>23800</v>
      </c>
      <c r="I32" s="97">
        <v>3638.78</v>
      </c>
      <c r="J32" s="85"/>
      <c r="K32" s="95">
        <v>866.02963999999997</v>
      </c>
      <c r="L32" s="96">
        <v>4.9207736829084037E-4</v>
      </c>
      <c r="M32" s="96">
        <v>1.5051813735432928E-3</v>
      </c>
      <c r="N32" s="96">
        <f>K32/'סכום נכסי הקרן'!$C$42</f>
        <v>2.6734638576846026E-4</v>
      </c>
    </row>
    <row r="33" spans="2:14" s="143" customFormat="1">
      <c r="B33" s="84"/>
      <c r="C33" s="85"/>
      <c r="D33" s="85"/>
      <c r="E33" s="85"/>
      <c r="F33" s="85"/>
      <c r="G33" s="85"/>
      <c r="H33" s="95"/>
      <c r="I33" s="97"/>
      <c r="J33" s="85"/>
      <c r="K33" s="85"/>
      <c r="L33" s="85"/>
      <c r="M33" s="96"/>
      <c r="N33" s="85"/>
    </row>
    <row r="34" spans="2:14" s="143" customFormat="1">
      <c r="B34" s="82" t="s">
        <v>240</v>
      </c>
      <c r="C34" s="83"/>
      <c r="D34" s="83"/>
      <c r="E34" s="83"/>
      <c r="F34" s="83"/>
      <c r="G34" s="83"/>
      <c r="H34" s="92"/>
      <c r="I34" s="94"/>
      <c r="J34" s="92">
        <f>J35</f>
        <v>73.245710000000003</v>
      </c>
      <c r="K34" s="92">
        <v>468372.2369800015</v>
      </c>
      <c r="L34" s="83"/>
      <c r="M34" s="93">
        <v>0.81404276993002611</v>
      </c>
      <c r="N34" s="93">
        <f>K34/'סכום נכסי הקרן'!$C$42</f>
        <v>0.14458815145275186</v>
      </c>
    </row>
    <row r="35" spans="2:14" s="143" customFormat="1">
      <c r="B35" s="103" t="s">
        <v>71</v>
      </c>
      <c r="C35" s="83"/>
      <c r="D35" s="83"/>
      <c r="E35" s="83"/>
      <c r="F35" s="83"/>
      <c r="G35" s="83"/>
      <c r="H35" s="92"/>
      <c r="I35" s="94"/>
      <c r="J35" s="92">
        <f>SUM(J36:J87)</f>
        <v>73.245710000000003</v>
      </c>
      <c r="K35" s="92">
        <v>347622.24231000163</v>
      </c>
      <c r="L35" s="83"/>
      <c r="M35" s="93">
        <v>0.60417623137513821</v>
      </c>
      <c r="N35" s="93">
        <f>K35/'סכום נכסי הקרן'!$C$42</f>
        <v>0.10731220480433772</v>
      </c>
    </row>
    <row r="36" spans="2:14" s="143" customFormat="1">
      <c r="B36" s="88" t="s">
        <v>1188</v>
      </c>
      <c r="C36" s="85" t="s">
        <v>1189</v>
      </c>
      <c r="D36" s="98" t="s">
        <v>30</v>
      </c>
      <c r="E36" s="85"/>
      <c r="F36" s="98" t="s">
        <v>1151</v>
      </c>
      <c r="G36" s="98" t="s">
        <v>171</v>
      </c>
      <c r="H36" s="95">
        <v>70245</v>
      </c>
      <c r="I36" s="97">
        <v>3558</v>
      </c>
      <c r="J36" s="85"/>
      <c r="K36" s="95">
        <v>8782.6002900002004</v>
      </c>
      <c r="L36" s="96">
        <v>3.3980240619479935E-3</v>
      </c>
      <c r="M36" s="96">
        <v>1.5264380983293163E-2</v>
      </c>
      <c r="N36" s="96">
        <f>K36/'סכום נכסי הקרן'!$C$42</f>
        <v>2.7112194972686897E-3</v>
      </c>
    </row>
    <row r="37" spans="2:14" s="143" customFormat="1">
      <c r="B37" s="88" t="s">
        <v>1190</v>
      </c>
      <c r="C37" s="85" t="s">
        <v>1191</v>
      </c>
      <c r="D37" s="98" t="s">
        <v>30</v>
      </c>
      <c r="E37" s="85"/>
      <c r="F37" s="98" t="s">
        <v>1151</v>
      </c>
      <c r="G37" s="98" t="s">
        <v>173</v>
      </c>
      <c r="H37" s="95">
        <v>6049.9999999999991</v>
      </c>
      <c r="I37" s="97">
        <v>9114</v>
      </c>
      <c r="J37" s="85"/>
      <c r="K37" s="95">
        <v>2386.8873399999998</v>
      </c>
      <c r="L37" s="96">
        <v>2.8923330227461669E-3</v>
      </c>
      <c r="M37" s="96">
        <v>4.1484704437070958E-3</v>
      </c>
      <c r="N37" s="96">
        <f>K37/'סכום נכסי הקרן'!$C$42</f>
        <v>7.3684048918405828E-4</v>
      </c>
    </row>
    <row r="38" spans="2:14" s="143" customFormat="1">
      <c r="B38" s="88" t="s">
        <v>1192</v>
      </c>
      <c r="C38" s="85" t="s">
        <v>1193</v>
      </c>
      <c r="D38" s="98" t="s">
        <v>30</v>
      </c>
      <c r="E38" s="85"/>
      <c r="F38" s="98" t="s">
        <v>1151</v>
      </c>
      <c r="G38" s="98" t="s">
        <v>173</v>
      </c>
      <c r="H38" s="95">
        <v>2418</v>
      </c>
      <c r="I38" s="97">
        <v>10230</v>
      </c>
      <c r="J38" s="85"/>
      <c r="K38" s="95">
        <v>1070.7780300001</v>
      </c>
      <c r="L38" s="96">
        <v>4.6103421911137463E-3</v>
      </c>
      <c r="M38" s="96">
        <v>1.8610392433630004E-3</v>
      </c>
      <c r="N38" s="96">
        <f>K38/'סכום נכסי הקרן'!$C$42</f>
        <v>3.3055293151490592E-4</v>
      </c>
    </row>
    <row r="39" spans="2:14" s="143" customFormat="1">
      <c r="B39" s="88" t="s">
        <v>1194</v>
      </c>
      <c r="C39" s="85" t="s">
        <v>1195</v>
      </c>
      <c r="D39" s="98" t="s">
        <v>917</v>
      </c>
      <c r="E39" s="85"/>
      <c r="F39" s="98" t="s">
        <v>1151</v>
      </c>
      <c r="G39" s="98" t="s">
        <v>171</v>
      </c>
      <c r="H39" s="95">
        <v>19133</v>
      </c>
      <c r="I39" s="97">
        <v>10129</v>
      </c>
      <c r="J39" s="85"/>
      <c r="K39" s="95">
        <v>6810.0672400000003</v>
      </c>
      <c r="L39" s="96">
        <v>1.5106599868434489E-4</v>
      </c>
      <c r="M39" s="96">
        <v>1.1836068754211901E-2</v>
      </c>
      <c r="N39" s="96">
        <f>K39/'סכום נכסי הקרן'!$C$42</f>
        <v>2.102291629942589E-3</v>
      </c>
    </row>
    <row r="40" spans="2:14" s="143" customFormat="1">
      <c r="B40" s="88" t="s">
        <v>1196</v>
      </c>
      <c r="C40" s="85" t="s">
        <v>1197</v>
      </c>
      <c r="D40" s="98" t="s">
        <v>917</v>
      </c>
      <c r="E40" s="85"/>
      <c r="F40" s="98" t="s">
        <v>1151</v>
      </c>
      <c r="G40" s="98" t="s">
        <v>171</v>
      </c>
      <c r="H40" s="95">
        <v>23598</v>
      </c>
      <c r="I40" s="97">
        <v>5263</v>
      </c>
      <c r="J40" s="85"/>
      <c r="K40" s="95">
        <v>4364.2570599999999</v>
      </c>
      <c r="L40" s="96">
        <v>1.41626118103183E-4</v>
      </c>
      <c r="M40" s="96">
        <v>7.5851889273291073E-3</v>
      </c>
      <c r="N40" s="96">
        <f>K40/'סכום נכסי הקרן'!$C$42</f>
        <v>1.3472614534942317E-3</v>
      </c>
    </row>
    <row r="41" spans="2:14" s="143" customFormat="1">
      <c r="B41" s="88" t="s">
        <v>1198</v>
      </c>
      <c r="C41" s="85" t="s">
        <v>1199</v>
      </c>
      <c r="D41" s="98" t="s">
        <v>132</v>
      </c>
      <c r="E41" s="85"/>
      <c r="F41" s="98" t="s">
        <v>1151</v>
      </c>
      <c r="G41" s="98" t="s">
        <v>181</v>
      </c>
      <c r="H41" s="95">
        <v>1025840</v>
      </c>
      <c r="I41" s="97">
        <v>1808</v>
      </c>
      <c r="J41" s="85"/>
      <c r="K41" s="95">
        <v>61187.170570000002</v>
      </c>
      <c r="L41" s="96">
        <v>5.2460894488944932E-4</v>
      </c>
      <c r="M41" s="96">
        <v>0.1063448468597222</v>
      </c>
      <c r="N41" s="96">
        <f>K41/'סכום נכסי הקרן'!$C$42</f>
        <v>1.8888694048956337E-2</v>
      </c>
    </row>
    <row r="42" spans="2:14" s="143" customFormat="1">
      <c r="B42" s="88" t="s">
        <v>1200</v>
      </c>
      <c r="C42" s="85" t="s">
        <v>1201</v>
      </c>
      <c r="D42" s="98" t="s">
        <v>30</v>
      </c>
      <c r="E42" s="85"/>
      <c r="F42" s="98" t="s">
        <v>1151</v>
      </c>
      <c r="G42" s="98" t="s">
        <v>173</v>
      </c>
      <c r="H42" s="95">
        <v>24107.000000000004</v>
      </c>
      <c r="I42" s="97">
        <v>2507</v>
      </c>
      <c r="J42" s="85"/>
      <c r="K42" s="95">
        <v>2616.1643500004006</v>
      </c>
      <c r="L42" s="96">
        <v>1.5516510501756076E-3</v>
      </c>
      <c r="M42" s="96">
        <v>4.5469596742076851E-3</v>
      </c>
      <c r="N42" s="96">
        <f>K42/'סכום נכסי הקרן'!$C$42</f>
        <v>8.0761910591062476E-4</v>
      </c>
    </row>
    <row r="43" spans="2:14" s="143" customFormat="1">
      <c r="B43" s="88" t="s">
        <v>1202</v>
      </c>
      <c r="C43" s="85" t="s">
        <v>1203</v>
      </c>
      <c r="D43" s="98" t="s">
        <v>30</v>
      </c>
      <c r="E43" s="85"/>
      <c r="F43" s="98" t="s">
        <v>1151</v>
      </c>
      <c r="G43" s="98" t="s">
        <v>173</v>
      </c>
      <c r="H43" s="95">
        <v>39675</v>
      </c>
      <c r="I43" s="97">
        <v>1005</v>
      </c>
      <c r="J43" s="85"/>
      <c r="K43" s="95">
        <v>1726.0386599999999</v>
      </c>
      <c r="L43" s="96">
        <v>1.6847133757961783E-3</v>
      </c>
      <c r="M43" s="96">
        <v>2.9998987575617208E-3</v>
      </c>
      <c r="N43" s="96">
        <f>K43/'סכום נכסי הקרן'!$C$42</f>
        <v>5.3283418503740384E-4</v>
      </c>
    </row>
    <row r="44" spans="2:14" s="143" customFormat="1">
      <c r="B44" s="88" t="s">
        <v>1204</v>
      </c>
      <c r="C44" s="85" t="s">
        <v>1205</v>
      </c>
      <c r="D44" s="98" t="s">
        <v>30</v>
      </c>
      <c r="E44" s="85"/>
      <c r="F44" s="98" t="s">
        <v>1151</v>
      </c>
      <c r="G44" s="98" t="s">
        <v>173</v>
      </c>
      <c r="H44" s="95">
        <v>104161</v>
      </c>
      <c r="I44" s="97">
        <v>3948.5</v>
      </c>
      <c r="J44" s="85"/>
      <c r="K44" s="95">
        <v>17803.476039999998</v>
      </c>
      <c r="L44" s="96">
        <v>1.7242727883943121E-3</v>
      </c>
      <c r="M44" s="96">
        <v>3.0942890730312995E-2</v>
      </c>
      <c r="N44" s="96">
        <f>K44/'סכום נכסי הקרן'!$C$42</f>
        <v>5.495995464323113E-3</v>
      </c>
    </row>
    <row r="45" spans="2:14" s="143" customFormat="1">
      <c r="B45" s="88" t="s">
        <v>1206</v>
      </c>
      <c r="C45" s="85" t="s">
        <v>1207</v>
      </c>
      <c r="D45" s="98" t="s">
        <v>30</v>
      </c>
      <c r="E45" s="85"/>
      <c r="F45" s="98" t="s">
        <v>1151</v>
      </c>
      <c r="G45" s="98" t="s">
        <v>173</v>
      </c>
      <c r="H45" s="95">
        <v>75895</v>
      </c>
      <c r="I45" s="97">
        <v>3399</v>
      </c>
      <c r="J45" s="85"/>
      <c r="K45" s="95">
        <v>11166.8800400001</v>
      </c>
      <c r="L45" s="96">
        <v>8.0487794531559874E-3</v>
      </c>
      <c r="M45" s="96">
        <v>1.9408319369762599E-2</v>
      </c>
      <c r="N45" s="96">
        <f>K45/'סכום נכסי הקרן'!$C$42</f>
        <v>3.4472550142787095E-3</v>
      </c>
    </row>
    <row r="46" spans="2:14" s="143" customFormat="1">
      <c r="B46" s="88" t="s">
        <v>1208</v>
      </c>
      <c r="C46" s="85" t="s">
        <v>1209</v>
      </c>
      <c r="D46" s="98" t="s">
        <v>131</v>
      </c>
      <c r="E46" s="85"/>
      <c r="F46" s="98" t="s">
        <v>1151</v>
      </c>
      <c r="G46" s="98" t="s">
        <v>171</v>
      </c>
      <c r="H46" s="95">
        <v>50633.000000000007</v>
      </c>
      <c r="I46" s="97">
        <v>4225</v>
      </c>
      <c r="J46" s="85"/>
      <c r="K46" s="95">
        <v>7517.3042999999998</v>
      </c>
      <c r="L46" s="96">
        <v>6.1775028262566513E-3</v>
      </c>
      <c r="M46" s="96">
        <v>1.306526461567401E-2</v>
      </c>
      <c r="N46" s="96">
        <f>K46/'סכום נכסי הקרן'!$C$42</f>
        <v>2.320618189611507E-3</v>
      </c>
    </row>
    <row r="47" spans="2:14" s="143" customFormat="1">
      <c r="B47" s="88" t="s">
        <v>1210</v>
      </c>
      <c r="C47" s="85" t="s">
        <v>1211</v>
      </c>
      <c r="D47" s="98" t="s">
        <v>917</v>
      </c>
      <c r="E47" s="85"/>
      <c r="F47" s="98" t="s">
        <v>1151</v>
      </c>
      <c r="G47" s="98" t="s">
        <v>171</v>
      </c>
      <c r="H47" s="95">
        <v>25129</v>
      </c>
      <c r="I47" s="97">
        <v>6741</v>
      </c>
      <c r="J47" s="85"/>
      <c r="K47" s="95">
        <v>5952.5258600000006</v>
      </c>
      <c r="L47" s="96">
        <v>9.7617084951609058E-5</v>
      </c>
      <c r="M47" s="96">
        <v>1.0345640190798517E-2</v>
      </c>
      <c r="N47" s="96">
        <f>K47/'סכום נכסי הקרן'!$C$42</f>
        <v>1.837565599792053E-3</v>
      </c>
    </row>
    <row r="48" spans="2:14" s="143" customFormat="1">
      <c r="B48" s="88" t="s">
        <v>1212</v>
      </c>
      <c r="C48" s="85" t="s">
        <v>1213</v>
      </c>
      <c r="D48" s="98" t="s">
        <v>917</v>
      </c>
      <c r="E48" s="85"/>
      <c r="F48" s="98" t="s">
        <v>1151</v>
      </c>
      <c r="G48" s="98" t="s">
        <v>171</v>
      </c>
      <c r="H48" s="95">
        <v>13266</v>
      </c>
      <c r="I48" s="97">
        <v>2814.5</v>
      </c>
      <c r="J48" s="85"/>
      <c r="K48" s="95">
        <v>1312.0276899999999</v>
      </c>
      <c r="L48" s="96">
        <v>8.29125E-3</v>
      </c>
      <c r="M48" s="96">
        <v>2.2803372417611865E-3</v>
      </c>
      <c r="N48" s="96">
        <f>K48/'סכום נכסי הקרן'!$C$42</f>
        <v>4.0502754726690619E-4</v>
      </c>
    </row>
    <row r="49" spans="2:14" s="143" customFormat="1">
      <c r="B49" s="88" t="s">
        <v>1214</v>
      </c>
      <c r="C49" s="85" t="s">
        <v>1215</v>
      </c>
      <c r="D49" s="98" t="s">
        <v>917</v>
      </c>
      <c r="E49" s="85"/>
      <c r="F49" s="98" t="s">
        <v>1151</v>
      </c>
      <c r="G49" s="98" t="s">
        <v>171</v>
      </c>
      <c r="H49" s="95">
        <v>30056</v>
      </c>
      <c r="I49" s="97">
        <v>8140</v>
      </c>
      <c r="J49" s="85"/>
      <c r="K49" s="95">
        <v>8597.20622</v>
      </c>
      <c r="L49" s="96">
        <v>1.6032831757194734E-4</v>
      </c>
      <c r="M49" s="96">
        <v>1.4942161410150511E-2</v>
      </c>
      <c r="N49" s="96">
        <f>K49/'סכום נכסי הקרן'!$C$42</f>
        <v>2.6539876979535318E-3</v>
      </c>
    </row>
    <row r="50" spans="2:14" s="143" customFormat="1">
      <c r="B50" s="88" t="s">
        <v>1216</v>
      </c>
      <c r="C50" s="85" t="s">
        <v>1217</v>
      </c>
      <c r="D50" s="98" t="s">
        <v>30</v>
      </c>
      <c r="E50" s="85"/>
      <c r="F50" s="98" t="s">
        <v>1151</v>
      </c>
      <c r="G50" s="98" t="s">
        <v>180</v>
      </c>
      <c r="H50" s="95">
        <v>174316</v>
      </c>
      <c r="I50" s="97">
        <v>3194</v>
      </c>
      <c r="J50" s="85"/>
      <c r="K50" s="95">
        <v>15165.173349999999</v>
      </c>
      <c r="L50" s="96">
        <v>3.2474055183016885E-3</v>
      </c>
      <c r="M50" s="96">
        <v>2.6357454062398068E-2</v>
      </c>
      <c r="N50" s="96">
        <f>K50/'סכום נכסי הקרן'!$C$42</f>
        <v>4.6815421752478036E-3</v>
      </c>
    </row>
    <row r="51" spans="2:14" s="143" customFormat="1">
      <c r="B51" s="88" t="s">
        <v>1218</v>
      </c>
      <c r="C51" s="85" t="s">
        <v>1219</v>
      </c>
      <c r="D51" s="98" t="s">
        <v>917</v>
      </c>
      <c r="E51" s="85"/>
      <c r="F51" s="98" t="s">
        <v>1151</v>
      </c>
      <c r="G51" s="98" t="s">
        <v>171</v>
      </c>
      <c r="H51" s="95">
        <v>23064</v>
      </c>
      <c r="I51" s="97">
        <v>7429</v>
      </c>
      <c r="J51" s="85"/>
      <c r="K51" s="95">
        <v>6020.9739099999997</v>
      </c>
      <c r="L51" s="96">
        <v>1.3481727419392551E-4</v>
      </c>
      <c r="M51" s="96">
        <v>1.04646046293775E-2</v>
      </c>
      <c r="N51" s="96">
        <f>K51/'סכום נכסי הקרן'!$C$42</f>
        <v>1.8586957527743444E-3</v>
      </c>
    </row>
    <row r="52" spans="2:14" s="143" customFormat="1">
      <c r="B52" s="88" t="s">
        <v>1220</v>
      </c>
      <c r="C52" s="85" t="s">
        <v>1221</v>
      </c>
      <c r="D52" s="98" t="s">
        <v>30</v>
      </c>
      <c r="E52" s="85"/>
      <c r="F52" s="98" t="s">
        <v>1151</v>
      </c>
      <c r="G52" s="98" t="s">
        <v>173</v>
      </c>
      <c r="H52" s="95">
        <v>8800</v>
      </c>
      <c r="I52" s="97">
        <v>5913</v>
      </c>
      <c r="J52" s="85"/>
      <c r="K52" s="95">
        <v>2252.4651100001001</v>
      </c>
      <c r="L52" s="96">
        <v>3.0769230769230769E-3</v>
      </c>
      <c r="M52" s="96">
        <v>3.9148412150515942E-3</v>
      </c>
      <c r="N52" s="96">
        <f>K52/'סכום נכסי הקרן'!$C$42</f>
        <v>6.9534387556075342E-4</v>
      </c>
    </row>
    <row r="53" spans="2:14" s="143" customFormat="1">
      <c r="B53" s="88" t="s">
        <v>1222</v>
      </c>
      <c r="C53" s="85" t="s">
        <v>1223</v>
      </c>
      <c r="D53" s="98" t="s">
        <v>147</v>
      </c>
      <c r="E53" s="85"/>
      <c r="F53" s="98" t="s">
        <v>1151</v>
      </c>
      <c r="G53" s="98" t="s">
        <v>171</v>
      </c>
      <c r="H53" s="95">
        <v>5151</v>
      </c>
      <c r="I53" s="97">
        <v>13460</v>
      </c>
      <c r="J53" s="85"/>
      <c r="K53" s="95">
        <v>2436.3426400000003</v>
      </c>
      <c r="L53" s="96">
        <v>1.0302E-3</v>
      </c>
      <c r="M53" s="96">
        <v>4.2344250033951409E-3</v>
      </c>
      <c r="N53" s="96">
        <f>K53/'סכום נכסי הקרן'!$C$42</f>
        <v>7.5210751366152891E-4</v>
      </c>
    </row>
    <row r="54" spans="2:14" s="143" customFormat="1">
      <c r="B54" s="88" t="s">
        <v>1224</v>
      </c>
      <c r="C54" s="85" t="s">
        <v>1225</v>
      </c>
      <c r="D54" s="98" t="s">
        <v>147</v>
      </c>
      <c r="E54" s="85"/>
      <c r="F54" s="98" t="s">
        <v>1151</v>
      </c>
      <c r="G54" s="98" t="s">
        <v>173</v>
      </c>
      <c r="H54" s="95">
        <v>11686</v>
      </c>
      <c r="I54" s="97">
        <v>10252</v>
      </c>
      <c r="J54" s="85"/>
      <c r="K54" s="95">
        <v>5186.1133</v>
      </c>
      <c r="L54" s="96">
        <v>3.0692347769461332E-4</v>
      </c>
      <c r="M54" s="96">
        <v>9.0135958167033847E-3</v>
      </c>
      <c r="N54" s="96">
        <f>K54/'סכום נכסי הקרן'!$C$42</f>
        <v>1.6009713558311266E-3</v>
      </c>
    </row>
    <row r="55" spans="2:14" s="143" customFormat="1">
      <c r="B55" s="88" t="s">
        <v>1226</v>
      </c>
      <c r="C55" s="85" t="s">
        <v>1227</v>
      </c>
      <c r="D55" s="98" t="s">
        <v>917</v>
      </c>
      <c r="E55" s="85"/>
      <c r="F55" s="98" t="s">
        <v>1151</v>
      </c>
      <c r="G55" s="98" t="s">
        <v>171</v>
      </c>
      <c r="H55" s="95">
        <v>133611.00000000003</v>
      </c>
      <c r="I55" s="97">
        <v>5840</v>
      </c>
      <c r="J55" s="85"/>
      <c r="K55" s="95">
        <v>27419.328750000597</v>
      </c>
      <c r="L55" s="96">
        <v>1.5528940027894006E-4</v>
      </c>
      <c r="M55" s="96">
        <v>4.7655485451469068E-2</v>
      </c>
      <c r="N55" s="96">
        <f>K55/'סכום נכסי הקרן'!$C$42</f>
        <v>8.4644429046445719E-3</v>
      </c>
    </row>
    <row r="56" spans="2:14" s="143" customFormat="1">
      <c r="B56" s="88" t="s">
        <v>1228</v>
      </c>
      <c r="C56" s="85" t="s">
        <v>1229</v>
      </c>
      <c r="D56" s="98" t="s">
        <v>917</v>
      </c>
      <c r="E56" s="85"/>
      <c r="F56" s="98" t="s">
        <v>1151</v>
      </c>
      <c r="G56" s="98" t="s">
        <v>171</v>
      </c>
      <c r="H56" s="95">
        <v>127941</v>
      </c>
      <c r="I56" s="97">
        <v>2694</v>
      </c>
      <c r="J56" s="85"/>
      <c r="K56" s="95">
        <v>12111.811119999998</v>
      </c>
      <c r="L56" s="96">
        <v>8.5010631229235877E-3</v>
      </c>
      <c r="M56" s="96">
        <v>2.1050633437555932E-2</v>
      </c>
      <c r="N56" s="96">
        <f>K56/'סכום נכסי הקרן'!$C$42</f>
        <v>3.7389585511671936E-3</v>
      </c>
    </row>
    <row r="57" spans="2:14" s="143" customFormat="1">
      <c r="B57" s="88" t="s">
        <v>1230</v>
      </c>
      <c r="C57" s="85" t="s">
        <v>1231</v>
      </c>
      <c r="D57" s="98" t="s">
        <v>917</v>
      </c>
      <c r="E57" s="85"/>
      <c r="F57" s="98" t="s">
        <v>1151</v>
      </c>
      <c r="G57" s="98" t="s">
        <v>171</v>
      </c>
      <c r="H57" s="95">
        <v>15256</v>
      </c>
      <c r="I57" s="97">
        <v>3949</v>
      </c>
      <c r="J57" s="85"/>
      <c r="K57" s="95">
        <v>2117.0424700000003</v>
      </c>
      <c r="L57" s="96">
        <v>3.6984242424242423E-4</v>
      </c>
      <c r="M57" s="96">
        <v>3.6794732485646632E-3</v>
      </c>
      <c r="N57" s="96">
        <f>K57/'סכום נכסי הקרן'!$C$42</f>
        <v>6.5353843186341065E-4</v>
      </c>
    </row>
    <row r="58" spans="2:14" s="143" customFormat="1">
      <c r="B58" s="88" t="s">
        <v>1232</v>
      </c>
      <c r="C58" s="85" t="s">
        <v>1233</v>
      </c>
      <c r="D58" s="98" t="s">
        <v>917</v>
      </c>
      <c r="E58" s="85"/>
      <c r="F58" s="98" t="s">
        <v>1151</v>
      </c>
      <c r="G58" s="98" t="s">
        <v>171</v>
      </c>
      <c r="H58" s="95">
        <v>2081</v>
      </c>
      <c r="I58" s="97">
        <v>18501</v>
      </c>
      <c r="J58" s="85"/>
      <c r="K58" s="95">
        <v>1352.9104199999999</v>
      </c>
      <c r="L58" s="96">
        <v>2.2376344086021507E-4</v>
      </c>
      <c r="M58" s="96">
        <v>2.3513924584112767E-3</v>
      </c>
      <c r="N58" s="96">
        <f>K58/'סכום נכסי הקרן'!$C$42</f>
        <v>4.1764818933390035E-4</v>
      </c>
    </row>
    <row r="59" spans="2:14" s="143" customFormat="1">
      <c r="B59" s="88" t="s">
        <v>1234</v>
      </c>
      <c r="C59" s="85" t="s">
        <v>1235</v>
      </c>
      <c r="D59" s="98" t="s">
        <v>917</v>
      </c>
      <c r="E59" s="85"/>
      <c r="F59" s="98" t="s">
        <v>1151</v>
      </c>
      <c r="G59" s="98" t="s">
        <v>171</v>
      </c>
      <c r="H59" s="95">
        <v>650</v>
      </c>
      <c r="I59" s="97">
        <v>18702.5</v>
      </c>
      <c r="J59" s="85"/>
      <c r="K59" s="95">
        <v>427.18379999999996</v>
      </c>
      <c r="L59" s="96">
        <v>1.4942528735632183E-4</v>
      </c>
      <c r="M59" s="96">
        <v>7.4245622683242487E-4</v>
      </c>
      <c r="N59" s="96">
        <f>K59/'סכום נכסי הקרן'!$C$42</f>
        <v>1.3187313656936355E-4</v>
      </c>
    </row>
    <row r="60" spans="2:14" s="143" customFormat="1">
      <c r="B60" s="88" t="s">
        <v>1236</v>
      </c>
      <c r="C60" s="85" t="s">
        <v>1237</v>
      </c>
      <c r="D60" s="98" t="s">
        <v>30</v>
      </c>
      <c r="E60" s="85"/>
      <c r="F60" s="98" t="s">
        <v>1151</v>
      </c>
      <c r="G60" s="98" t="s">
        <v>173</v>
      </c>
      <c r="H60" s="95">
        <v>18502.999999999996</v>
      </c>
      <c r="I60" s="97">
        <v>2838.5</v>
      </c>
      <c r="J60" s="85"/>
      <c r="K60" s="95">
        <v>2273.5189200000004</v>
      </c>
      <c r="L60" s="96">
        <v>1.8051707317073167E-3</v>
      </c>
      <c r="M60" s="96">
        <v>3.9514332682450276E-3</v>
      </c>
      <c r="N60" s="96">
        <f>K60/'סכום נכסי הקרן'!$C$42</f>
        <v>7.0184326051266933E-4</v>
      </c>
    </row>
    <row r="61" spans="2:14" s="143" customFormat="1">
      <c r="B61" s="88" t="s">
        <v>1238</v>
      </c>
      <c r="C61" s="85" t="s">
        <v>1239</v>
      </c>
      <c r="D61" s="98" t="s">
        <v>131</v>
      </c>
      <c r="E61" s="85"/>
      <c r="F61" s="98" t="s">
        <v>1151</v>
      </c>
      <c r="G61" s="98" t="s">
        <v>174</v>
      </c>
      <c r="H61" s="95">
        <v>354071</v>
      </c>
      <c r="I61" s="97">
        <v>699.1</v>
      </c>
      <c r="J61" s="85"/>
      <c r="K61" s="95">
        <v>12238.429480000001</v>
      </c>
      <c r="L61" s="96">
        <v>4.6347202182931221E-4</v>
      </c>
      <c r="M61" s="96">
        <v>2.1270699343176207E-2</v>
      </c>
      <c r="N61" s="96">
        <f>K61/'סכום נכסי הקרן'!$C$42</f>
        <v>3.7780460827647614E-3</v>
      </c>
    </row>
    <row r="62" spans="2:14" s="143" customFormat="1">
      <c r="B62" s="88" t="s">
        <v>1240</v>
      </c>
      <c r="C62" s="85" t="s">
        <v>1241</v>
      </c>
      <c r="D62" s="98" t="s">
        <v>917</v>
      </c>
      <c r="E62" s="85"/>
      <c r="F62" s="98" t="s">
        <v>1151</v>
      </c>
      <c r="G62" s="98" t="s">
        <v>171</v>
      </c>
      <c r="H62" s="95">
        <v>9541</v>
      </c>
      <c r="I62" s="97">
        <v>4724</v>
      </c>
      <c r="J62" s="85"/>
      <c r="K62" s="95">
        <v>1583.81898</v>
      </c>
      <c r="L62" s="96">
        <v>1.000104821802935E-4</v>
      </c>
      <c r="M62" s="96">
        <v>2.7527173639926884E-3</v>
      </c>
      <c r="N62" s="96">
        <f>K62/'סכום נכסי הקרן'!$C$42</f>
        <v>4.8893047126480479E-4</v>
      </c>
    </row>
    <row r="63" spans="2:14" s="143" customFormat="1">
      <c r="B63" s="88" t="s">
        <v>1242</v>
      </c>
      <c r="C63" s="85" t="s">
        <v>1243</v>
      </c>
      <c r="D63" s="98" t="s">
        <v>131</v>
      </c>
      <c r="E63" s="85"/>
      <c r="F63" s="98" t="s">
        <v>1151</v>
      </c>
      <c r="G63" s="98" t="s">
        <v>173</v>
      </c>
      <c r="H63" s="95">
        <v>9590</v>
      </c>
      <c r="I63" s="97">
        <v>20045</v>
      </c>
      <c r="J63" s="85"/>
      <c r="K63" s="95">
        <v>8321.31934</v>
      </c>
      <c r="L63" s="96">
        <v>1.6750015020868527E-3</v>
      </c>
      <c r="M63" s="96">
        <v>1.4462663049123315E-2</v>
      </c>
      <c r="N63" s="96">
        <f>K63/'סכום נכסי הקרן'!$C$42</f>
        <v>2.5688204509653838E-3</v>
      </c>
    </row>
    <row r="64" spans="2:14" s="143" customFormat="1">
      <c r="B64" s="88" t="s">
        <v>1244</v>
      </c>
      <c r="C64" s="85" t="s">
        <v>1245</v>
      </c>
      <c r="D64" s="98" t="s">
        <v>923</v>
      </c>
      <c r="E64" s="85"/>
      <c r="F64" s="98" t="s">
        <v>1151</v>
      </c>
      <c r="G64" s="98" t="s">
        <v>171</v>
      </c>
      <c r="H64" s="95">
        <v>4704</v>
      </c>
      <c r="I64" s="97">
        <v>10674</v>
      </c>
      <c r="J64" s="85"/>
      <c r="K64" s="95">
        <v>1764.3968300000001</v>
      </c>
      <c r="L64" s="96">
        <v>5.5537190082644625E-5</v>
      </c>
      <c r="M64" s="96">
        <v>3.0665662252100656E-3</v>
      </c>
      <c r="N64" s="96">
        <f>K64/'סכום נכסי הקרן'!$C$42</f>
        <v>5.446754865824551E-4</v>
      </c>
    </row>
    <row r="65" spans="2:14" s="143" customFormat="1">
      <c r="B65" s="88" t="s">
        <v>1246</v>
      </c>
      <c r="C65" s="85" t="s">
        <v>1247</v>
      </c>
      <c r="D65" s="98" t="s">
        <v>917</v>
      </c>
      <c r="E65" s="85"/>
      <c r="F65" s="98" t="s">
        <v>1151</v>
      </c>
      <c r="G65" s="98" t="s">
        <v>171</v>
      </c>
      <c r="H65" s="95">
        <v>11304.999999999998</v>
      </c>
      <c r="I65" s="97">
        <v>3757</v>
      </c>
      <c r="J65" s="85"/>
      <c r="K65" s="95">
        <v>1492.4971799999998</v>
      </c>
      <c r="L65" s="96">
        <v>2.3799999999999996E-4</v>
      </c>
      <c r="M65" s="96">
        <v>2.5939977705634774E-3</v>
      </c>
      <c r="N65" s="96">
        <f>K65/'סכום נכסי הקרן'!$C$42</f>
        <v>4.6073911147269625E-4</v>
      </c>
    </row>
    <row r="66" spans="2:14" s="143" customFormat="1">
      <c r="B66" s="88" t="s">
        <v>1248</v>
      </c>
      <c r="C66" s="85" t="s">
        <v>1249</v>
      </c>
      <c r="D66" s="98" t="s">
        <v>30</v>
      </c>
      <c r="E66" s="85"/>
      <c r="F66" s="98" t="s">
        <v>1151</v>
      </c>
      <c r="G66" s="98" t="s">
        <v>173</v>
      </c>
      <c r="H66" s="95">
        <v>6054.9999999999991</v>
      </c>
      <c r="I66" s="97">
        <v>5170</v>
      </c>
      <c r="J66" s="85"/>
      <c r="K66" s="95">
        <v>1355.1027000000001</v>
      </c>
      <c r="L66" s="96">
        <v>2.0525423728813556E-3</v>
      </c>
      <c r="M66" s="96">
        <v>2.3552026963860324E-3</v>
      </c>
      <c r="N66" s="96">
        <f>K66/'סכום נכסי הקרן'!$C$42</f>
        <v>4.1832495385502294E-4</v>
      </c>
    </row>
    <row r="67" spans="2:14" s="143" customFormat="1">
      <c r="B67" s="88" t="s">
        <v>1250</v>
      </c>
      <c r="C67" s="85" t="s">
        <v>1251</v>
      </c>
      <c r="D67" s="98" t="s">
        <v>30</v>
      </c>
      <c r="E67" s="85"/>
      <c r="F67" s="98" t="s">
        <v>1151</v>
      </c>
      <c r="G67" s="98" t="s">
        <v>173</v>
      </c>
      <c r="H67" s="95">
        <v>9816</v>
      </c>
      <c r="I67" s="97">
        <v>3966.5</v>
      </c>
      <c r="J67" s="85"/>
      <c r="K67" s="95">
        <v>1685.4253799999997</v>
      </c>
      <c r="L67" s="96">
        <v>1.1709647969761052E-3</v>
      </c>
      <c r="M67" s="96">
        <v>2.9293118518127462E-3</v>
      </c>
      <c r="N67" s="96">
        <f>K67/'סכום נכסי הקרן'!$C$42</f>
        <v>5.2029672312997697E-4</v>
      </c>
    </row>
    <row r="68" spans="2:14" s="143" customFormat="1">
      <c r="B68" s="88" t="s">
        <v>1252</v>
      </c>
      <c r="C68" s="85" t="s">
        <v>1253</v>
      </c>
      <c r="D68" s="98" t="s">
        <v>30</v>
      </c>
      <c r="E68" s="85"/>
      <c r="F68" s="98" t="s">
        <v>1151</v>
      </c>
      <c r="G68" s="98" t="s">
        <v>173</v>
      </c>
      <c r="H68" s="95">
        <v>12937</v>
      </c>
      <c r="I68" s="97">
        <v>5424</v>
      </c>
      <c r="J68" s="85"/>
      <c r="K68" s="95">
        <v>3037.5314300001005</v>
      </c>
      <c r="L68" s="96">
        <v>3.164767528902936E-3</v>
      </c>
      <c r="M68" s="96">
        <v>5.2793062948613091E-3</v>
      </c>
      <c r="N68" s="96">
        <f>K68/'סכום נכסי הקרן'!$C$42</f>
        <v>9.3769660062515824E-4</v>
      </c>
    </row>
    <row r="69" spans="2:14" s="143" customFormat="1">
      <c r="B69" s="88" t="s">
        <v>1254</v>
      </c>
      <c r="C69" s="85" t="s">
        <v>1255</v>
      </c>
      <c r="D69" s="98" t="s">
        <v>30</v>
      </c>
      <c r="E69" s="85"/>
      <c r="F69" s="98" t="s">
        <v>1151</v>
      </c>
      <c r="G69" s="98" t="s">
        <v>173</v>
      </c>
      <c r="H69" s="95">
        <v>16150</v>
      </c>
      <c r="I69" s="97">
        <v>2132</v>
      </c>
      <c r="J69" s="85"/>
      <c r="K69" s="95">
        <v>1490.4837599998996</v>
      </c>
      <c r="L69" s="96">
        <v>3.8453002609256469E-4</v>
      </c>
      <c r="M69" s="96">
        <v>2.5904983957831056E-3</v>
      </c>
      <c r="N69" s="96">
        <f>K69/'סכום נכסי הקרן'!$C$42</f>
        <v>4.601175616605435E-4</v>
      </c>
    </row>
    <row r="70" spans="2:14" s="143" customFormat="1">
      <c r="B70" s="88" t="s">
        <v>1256</v>
      </c>
      <c r="C70" s="85" t="s">
        <v>1257</v>
      </c>
      <c r="D70" s="98" t="s">
        <v>30</v>
      </c>
      <c r="E70" s="85"/>
      <c r="F70" s="98" t="s">
        <v>1151</v>
      </c>
      <c r="G70" s="98" t="s">
        <v>173</v>
      </c>
      <c r="H70" s="95">
        <v>3984</v>
      </c>
      <c r="I70" s="97">
        <v>10740</v>
      </c>
      <c r="J70" s="85"/>
      <c r="K70" s="95">
        <v>1852.21387</v>
      </c>
      <c r="L70" s="96">
        <v>3.8294609543489615E-4</v>
      </c>
      <c r="M70" s="96">
        <v>3.2191944572965633E-3</v>
      </c>
      <c r="N70" s="96">
        <f>K70/'סכום נכסי הקרן'!$C$42</f>
        <v>5.7178491467649154E-4</v>
      </c>
    </row>
    <row r="71" spans="2:14" s="143" customFormat="1">
      <c r="B71" s="88" t="s">
        <v>1258</v>
      </c>
      <c r="C71" s="85" t="s">
        <v>1259</v>
      </c>
      <c r="D71" s="98" t="s">
        <v>917</v>
      </c>
      <c r="E71" s="85"/>
      <c r="F71" s="98" t="s">
        <v>1151</v>
      </c>
      <c r="G71" s="98" t="s">
        <v>171</v>
      </c>
      <c r="H71" s="95">
        <v>8093</v>
      </c>
      <c r="I71" s="97">
        <v>2387</v>
      </c>
      <c r="J71" s="85"/>
      <c r="K71" s="95">
        <v>678.83420000000001</v>
      </c>
      <c r="L71" s="96">
        <v>1.194347244367298E-4</v>
      </c>
      <c r="M71" s="96">
        <v>1.1798309738730909E-3</v>
      </c>
      <c r="N71" s="96">
        <f>K71/'סכום נכסי הקרן'!$C$42</f>
        <v>2.0955849721959182E-4</v>
      </c>
    </row>
    <row r="72" spans="2:14" s="143" customFormat="1">
      <c r="B72" s="88" t="s">
        <v>1260</v>
      </c>
      <c r="C72" s="85" t="s">
        <v>1261</v>
      </c>
      <c r="D72" s="98" t="s">
        <v>917</v>
      </c>
      <c r="E72" s="85"/>
      <c r="F72" s="98" t="s">
        <v>1151</v>
      </c>
      <c r="G72" s="98" t="s">
        <v>171</v>
      </c>
      <c r="H72" s="95">
        <v>14550</v>
      </c>
      <c r="I72" s="97">
        <v>10428</v>
      </c>
      <c r="J72" s="85"/>
      <c r="K72" s="95">
        <v>5331.7008399999995</v>
      </c>
      <c r="L72" s="96">
        <v>1.4166185616755317E-3</v>
      </c>
      <c r="M72" s="96">
        <v>9.2666306359596735E-3</v>
      </c>
      <c r="N72" s="96">
        <f>K72/'סכום נכסי הקרן'!$C$42</f>
        <v>1.6459147397918893E-3</v>
      </c>
    </row>
    <row r="73" spans="2:14" s="143" customFormat="1">
      <c r="B73" s="88" t="s">
        <v>1262</v>
      </c>
      <c r="C73" s="85" t="s">
        <v>1263</v>
      </c>
      <c r="D73" s="98" t="s">
        <v>30</v>
      </c>
      <c r="E73" s="85"/>
      <c r="F73" s="98" t="s">
        <v>1151</v>
      </c>
      <c r="G73" s="98" t="s">
        <v>173</v>
      </c>
      <c r="H73" s="95">
        <v>9882</v>
      </c>
      <c r="I73" s="97">
        <v>7061</v>
      </c>
      <c r="J73" s="85"/>
      <c r="K73" s="95">
        <v>3020.4982099999997</v>
      </c>
      <c r="L73" s="96">
        <v>1.0281687224665478E-3</v>
      </c>
      <c r="M73" s="96">
        <v>5.2497021285701686E-3</v>
      </c>
      <c r="N73" s="96">
        <f>K73/'סכום נכסי הקרן'!$C$42</f>
        <v>9.324383859005144E-4</v>
      </c>
    </row>
    <row r="74" spans="2:14" s="143" customFormat="1">
      <c r="B74" s="88" t="s">
        <v>1264</v>
      </c>
      <c r="C74" s="85" t="s">
        <v>1265</v>
      </c>
      <c r="D74" s="98" t="s">
        <v>131</v>
      </c>
      <c r="E74" s="85"/>
      <c r="F74" s="98" t="s">
        <v>1151</v>
      </c>
      <c r="G74" s="98" t="s">
        <v>171</v>
      </c>
      <c r="H74" s="95">
        <v>2584.0000000000005</v>
      </c>
      <c r="I74" s="97">
        <v>7012</v>
      </c>
      <c r="J74" s="85"/>
      <c r="K74" s="95">
        <v>636.70194000000026</v>
      </c>
      <c r="L74" s="96">
        <v>2.003934971379559E-3</v>
      </c>
      <c r="M74" s="96">
        <v>1.1066040425439475E-3</v>
      </c>
      <c r="N74" s="96">
        <f>K74/'סכום נכסי הקרן'!$C$42</f>
        <v>1.9655212086132191E-4</v>
      </c>
    </row>
    <row r="75" spans="2:14" s="143" customFormat="1">
      <c r="B75" s="88" t="s">
        <v>1266</v>
      </c>
      <c r="C75" s="85" t="s">
        <v>1267</v>
      </c>
      <c r="D75" s="98" t="s">
        <v>131</v>
      </c>
      <c r="E75" s="85"/>
      <c r="F75" s="98" t="s">
        <v>1151</v>
      </c>
      <c r="G75" s="98" t="s">
        <v>171</v>
      </c>
      <c r="H75" s="95">
        <v>8750</v>
      </c>
      <c r="I75" s="97">
        <v>46543.5</v>
      </c>
      <c r="J75" s="85"/>
      <c r="K75" s="95">
        <v>14310.962660000001</v>
      </c>
      <c r="L75" s="96">
        <v>1.7412997698300213E-3</v>
      </c>
      <c r="M75" s="96">
        <v>2.4872814322273746E-2</v>
      </c>
      <c r="N75" s="96">
        <f>K75/'סכום נכסי הקרן'!$C$42</f>
        <v>4.417844340776131E-3</v>
      </c>
    </row>
    <row r="76" spans="2:14" s="143" customFormat="1">
      <c r="B76" s="88" t="s">
        <v>1268</v>
      </c>
      <c r="C76" s="85" t="s">
        <v>1269</v>
      </c>
      <c r="D76" s="98" t="s">
        <v>917</v>
      </c>
      <c r="E76" s="85"/>
      <c r="F76" s="98" t="s">
        <v>1151</v>
      </c>
      <c r="G76" s="98" t="s">
        <v>171</v>
      </c>
      <c r="H76" s="95">
        <v>12156</v>
      </c>
      <c r="I76" s="97">
        <v>6039</v>
      </c>
      <c r="J76" s="85"/>
      <c r="K76" s="95">
        <v>2579.6303499999999</v>
      </c>
      <c r="L76" s="96">
        <v>1.4093490647265817E-4</v>
      </c>
      <c r="M76" s="96">
        <v>4.4834626600620334E-3</v>
      </c>
      <c r="N76" s="96">
        <f>K76/'סכום נכסי הקרן'!$C$42</f>
        <v>7.9634093203914832E-4</v>
      </c>
    </row>
    <row r="77" spans="2:14" s="143" customFormat="1">
      <c r="B77" s="88" t="s">
        <v>1270</v>
      </c>
      <c r="C77" s="85" t="s">
        <v>1271</v>
      </c>
      <c r="D77" s="98" t="s">
        <v>30</v>
      </c>
      <c r="E77" s="85"/>
      <c r="F77" s="98" t="s">
        <v>1151</v>
      </c>
      <c r="G77" s="98" t="s">
        <v>173</v>
      </c>
      <c r="H77" s="95">
        <v>6455</v>
      </c>
      <c r="I77" s="97">
        <v>16528</v>
      </c>
      <c r="J77" s="85"/>
      <c r="K77" s="95">
        <v>4618.3205400000998</v>
      </c>
      <c r="L77" s="96">
        <v>5.0627450980392161E-3</v>
      </c>
      <c r="M77" s="96">
        <v>8.0267576683178549E-3</v>
      </c>
      <c r="N77" s="96">
        <f>K77/'סכום נכסי הקרן'!$C$42</f>
        <v>1.4256917403996361E-3</v>
      </c>
    </row>
    <row r="78" spans="2:14" s="143" customFormat="1">
      <c r="B78" s="88" t="s">
        <v>1272</v>
      </c>
      <c r="C78" s="85" t="s">
        <v>1273</v>
      </c>
      <c r="D78" s="98" t="s">
        <v>917</v>
      </c>
      <c r="E78" s="85"/>
      <c r="F78" s="98" t="s">
        <v>1151</v>
      </c>
      <c r="G78" s="98" t="s">
        <v>171</v>
      </c>
      <c r="H78" s="95">
        <v>7757</v>
      </c>
      <c r="I78" s="97">
        <v>4079</v>
      </c>
      <c r="J78" s="85"/>
      <c r="K78" s="95">
        <v>1111.8578200000002</v>
      </c>
      <c r="L78" s="96">
        <v>3.7203808380770545E-4</v>
      </c>
      <c r="M78" s="96">
        <v>1.9324369552668561E-3</v>
      </c>
      <c r="N78" s="96">
        <f>K78/'סכום נכסי הקרן'!$C$42</f>
        <v>3.4323440669467077E-4</v>
      </c>
    </row>
    <row r="79" spans="2:14" s="143" customFormat="1">
      <c r="B79" s="88" t="s">
        <v>1274</v>
      </c>
      <c r="C79" s="85" t="s">
        <v>1275</v>
      </c>
      <c r="D79" s="98" t="s">
        <v>30</v>
      </c>
      <c r="E79" s="85"/>
      <c r="F79" s="98" t="s">
        <v>1151</v>
      </c>
      <c r="G79" s="98" t="s">
        <v>173</v>
      </c>
      <c r="H79" s="95">
        <v>17056</v>
      </c>
      <c r="I79" s="97">
        <v>10008</v>
      </c>
      <c r="J79" s="85"/>
      <c r="K79" s="95">
        <v>7389.1078399999997</v>
      </c>
      <c r="L79" s="96">
        <v>8.8573471684375987E-3</v>
      </c>
      <c r="M79" s="96">
        <v>1.2842455932421335E-2</v>
      </c>
      <c r="N79" s="96">
        <f>K79/'סכום נכסי הקרן'!$C$42</f>
        <v>2.2810434930118488E-3</v>
      </c>
    </row>
    <row r="80" spans="2:14" s="143" customFormat="1">
      <c r="B80" s="88" t="s">
        <v>1276</v>
      </c>
      <c r="C80" s="85" t="s">
        <v>1277</v>
      </c>
      <c r="D80" s="98" t="s">
        <v>143</v>
      </c>
      <c r="E80" s="85"/>
      <c r="F80" s="98" t="s">
        <v>1151</v>
      </c>
      <c r="G80" s="98" t="s">
        <v>175</v>
      </c>
      <c r="H80" s="95">
        <v>14670</v>
      </c>
      <c r="I80" s="97">
        <v>7428</v>
      </c>
      <c r="J80" s="85"/>
      <c r="K80" s="95">
        <v>2942.0475499999998</v>
      </c>
      <c r="L80" s="96">
        <v>4.3804380921821543E-4</v>
      </c>
      <c r="M80" s="96">
        <v>5.113352901337972E-3</v>
      </c>
      <c r="N80" s="96">
        <f>K80/'סכום נכסי הקרן'!$C$42</f>
        <v>9.0822039214668595E-4</v>
      </c>
    </row>
    <row r="81" spans="2:14" s="143" customFormat="1">
      <c r="B81" s="88" t="s">
        <v>1278</v>
      </c>
      <c r="C81" s="85" t="s">
        <v>1279</v>
      </c>
      <c r="D81" s="98" t="s">
        <v>917</v>
      </c>
      <c r="E81" s="85"/>
      <c r="F81" s="98" t="s">
        <v>1151</v>
      </c>
      <c r="G81" s="98" t="s">
        <v>171</v>
      </c>
      <c r="H81" s="95">
        <v>25336</v>
      </c>
      <c r="I81" s="97">
        <v>17100</v>
      </c>
      <c r="J81" s="85"/>
      <c r="K81" s="95">
        <v>15224.250380000001</v>
      </c>
      <c r="L81" s="96">
        <v>2.3917009111175936E-4</v>
      </c>
      <c r="M81" s="96">
        <v>2.646013143168564E-2</v>
      </c>
      <c r="N81" s="96">
        <f>K81/'סכום נכסי הקרן'!$C$42</f>
        <v>4.6997794615056222E-3</v>
      </c>
    </row>
    <row r="82" spans="2:14" s="143" customFormat="1">
      <c r="B82" s="88" t="s">
        <v>1280</v>
      </c>
      <c r="C82" s="85" t="s">
        <v>1281</v>
      </c>
      <c r="D82" s="98" t="s">
        <v>917</v>
      </c>
      <c r="E82" s="85"/>
      <c r="F82" s="98" t="s">
        <v>1151</v>
      </c>
      <c r="G82" s="98" t="s">
        <v>171</v>
      </c>
      <c r="H82" s="95">
        <v>2905</v>
      </c>
      <c r="I82" s="97">
        <v>7547</v>
      </c>
      <c r="J82" s="85"/>
      <c r="K82" s="95">
        <v>770.41058999999996</v>
      </c>
      <c r="L82" s="96">
        <v>7.4573493525583201E-6</v>
      </c>
      <c r="M82" s="96">
        <v>1.33899305114834E-3</v>
      </c>
      <c r="N82" s="96">
        <f>K82/'סכום נכסי הקרן'!$C$42</f>
        <v>2.3782844983717539E-4</v>
      </c>
    </row>
    <row r="83" spans="2:14" s="143" customFormat="1">
      <c r="B83" s="88" t="s">
        <v>1282</v>
      </c>
      <c r="C83" s="85" t="s">
        <v>1283</v>
      </c>
      <c r="D83" s="98" t="s">
        <v>917</v>
      </c>
      <c r="E83" s="85"/>
      <c r="F83" s="98" t="s">
        <v>1151</v>
      </c>
      <c r="G83" s="98" t="s">
        <v>171</v>
      </c>
      <c r="H83" s="95">
        <v>7758</v>
      </c>
      <c r="I83" s="97">
        <v>24208</v>
      </c>
      <c r="J83" s="85"/>
      <c r="K83" s="95">
        <v>6599.4910399999999</v>
      </c>
      <c r="L83" s="96">
        <v>2.1724383740376868E-5</v>
      </c>
      <c r="M83" s="96">
        <v>1.1470082003514168E-2</v>
      </c>
      <c r="N83" s="96">
        <f>K83/'סכום נכסי הקרן'!$C$42</f>
        <v>2.0372860188195602E-3</v>
      </c>
    </row>
    <row r="84" spans="2:14" s="143" customFormat="1">
      <c r="B84" s="88" t="s">
        <v>1284</v>
      </c>
      <c r="C84" s="85" t="s">
        <v>1285</v>
      </c>
      <c r="D84" s="98" t="s">
        <v>131</v>
      </c>
      <c r="E84" s="85"/>
      <c r="F84" s="98" t="s">
        <v>1151</v>
      </c>
      <c r="G84" s="98" t="s">
        <v>171</v>
      </c>
      <c r="H84" s="95">
        <v>100433</v>
      </c>
      <c r="I84" s="97">
        <v>4994</v>
      </c>
      <c r="J84" s="95">
        <v>73.245710000000003</v>
      </c>
      <c r="K84" s="95">
        <v>17698.148519999999</v>
      </c>
      <c r="L84" s="96">
        <v>2.2679739703439838E-4</v>
      </c>
      <c r="M84" s="96">
        <v>3.0759828842009142E-2</v>
      </c>
      <c r="N84" s="96">
        <f>K84/'סכום נכסי הקרן'!$C$42</f>
        <v>5.4634804896694106E-3</v>
      </c>
    </row>
    <row r="85" spans="2:14" s="143" customFormat="1">
      <c r="B85" s="88" t="s">
        <v>1286</v>
      </c>
      <c r="C85" s="85" t="s">
        <v>1287</v>
      </c>
      <c r="D85" s="98" t="s">
        <v>917</v>
      </c>
      <c r="E85" s="85"/>
      <c r="F85" s="98" t="s">
        <v>1151</v>
      </c>
      <c r="G85" s="98" t="s">
        <v>171</v>
      </c>
      <c r="H85" s="95">
        <v>15572</v>
      </c>
      <c r="I85" s="97">
        <v>2622</v>
      </c>
      <c r="J85" s="85"/>
      <c r="K85" s="95">
        <v>1434.7586100000001</v>
      </c>
      <c r="L85" s="96">
        <v>2.4105263157894738E-4</v>
      </c>
      <c r="M85" s="96">
        <v>2.4936466785396233E-3</v>
      </c>
      <c r="N85" s="96">
        <f>K85/'סכום נכסי הקרן'!$C$42</f>
        <v>4.4291501250890195E-4</v>
      </c>
    </row>
    <row r="86" spans="2:14" s="143" customFormat="1">
      <c r="B86" s="88" t="s">
        <v>1288</v>
      </c>
      <c r="C86" s="85" t="s">
        <v>1289</v>
      </c>
      <c r="D86" s="98" t="s">
        <v>917</v>
      </c>
      <c r="E86" s="85"/>
      <c r="F86" s="98" t="s">
        <v>1151</v>
      </c>
      <c r="G86" s="98" t="s">
        <v>171</v>
      </c>
      <c r="H86" s="95">
        <v>22416</v>
      </c>
      <c r="I86" s="97">
        <v>8133</v>
      </c>
      <c r="J86" s="85"/>
      <c r="K86" s="95">
        <v>6406.3497900000002</v>
      </c>
      <c r="L86" s="96">
        <v>1.648235294117647E-3</v>
      </c>
      <c r="M86" s="96">
        <v>1.1134397635987362E-2</v>
      </c>
      <c r="N86" s="96">
        <f>K86/'סכום נכסי הקרן'!$C$42</f>
        <v>1.9776626378804245E-3</v>
      </c>
    </row>
    <row r="87" spans="2:14" s="143" customFormat="1">
      <c r="B87" s="88" t="s">
        <v>1290</v>
      </c>
      <c r="C87" s="85" t="s">
        <v>1291</v>
      </c>
      <c r="D87" s="98" t="s">
        <v>917</v>
      </c>
      <c r="E87" s="85"/>
      <c r="F87" s="98" t="s">
        <v>1151</v>
      </c>
      <c r="G87" s="98" t="s">
        <v>171</v>
      </c>
      <c r="H87" s="95">
        <v>46689</v>
      </c>
      <c r="I87" s="97">
        <v>2433</v>
      </c>
      <c r="J87" s="85"/>
      <c r="K87" s="95">
        <v>3991.7049999999999</v>
      </c>
      <c r="L87" s="96">
        <v>4.8129020286986641E-3</v>
      </c>
      <c r="M87" s="96">
        <v>6.9376840435618689E-3</v>
      </c>
      <c r="N87" s="96">
        <f>K87/'סכום נכסי הקרן'!$C$42</f>
        <v>1.2322533265765494E-3</v>
      </c>
    </row>
    <row r="88" spans="2:14" s="143" customFormat="1">
      <c r="B88" s="84"/>
      <c r="C88" s="85"/>
      <c r="D88" s="85"/>
      <c r="E88" s="85"/>
      <c r="F88" s="85"/>
      <c r="G88" s="85"/>
      <c r="H88" s="95"/>
      <c r="I88" s="97"/>
      <c r="J88" s="85"/>
      <c r="K88" s="85"/>
      <c r="L88" s="85"/>
      <c r="M88" s="96"/>
      <c r="N88" s="85"/>
    </row>
    <row r="89" spans="2:14" s="143" customFormat="1">
      <c r="B89" s="103" t="s">
        <v>72</v>
      </c>
      <c r="C89" s="83"/>
      <c r="D89" s="83"/>
      <c r="E89" s="83"/>
      <c r="F89" s="83"/>
      <c r="G89" s="83"/>
      <c r="H89" s="92"/>
      <c r="I89" s="94"/>
      <c r="J89" s="83"/>
      <c r="K89" s="92">
        <v>120749.99467</v>
      </c>
      <c r="L89" s="83"/>
      <c r="M89" s="93">
        <v>0.20986653855488813</v>
      </c>
      <c r="N89" s="93">
        <f>K89/'סכום נכסי הקרן'!$C$42</f>
        <v>3.7275946648414181E-2</v>
      </c>
    </row>
    <row r="90" spans="2:14" s="143" customFormat="1">
      <c r="B90" s="88" t="s">
        <v>1292</v>
      </c>
      <c r="C90" s="85" t="s">
        <v>1293</v>
      </c>
      <c r="D90" s="98" t="s">
        <v>30</v>
      </c>
      <c r="E90" s="85"/>
      <c r="F90" s="98" t="s">
        <v>1167</v>
      </c>
      <c r="G90" s="98" t="s">
        <v>173</v>
      </c>
      <c r="H90" s="95">
        <v>14129</v>
      </c>
      <c r="I90" s="97">
        <v>21736</v>
      </c>
      <c r="J90" s="85"/>
      <c r="K90" s="95">
        <v>13294.088679999999</v>
      </c>
      <c r="L90" s="96">
        <v>9.1390626526114804E-3</v>
      </c>
      <c r="M90" s="96">
        <v>2.3105461678388672E-2</v>
      </c>
      <c r="N90" s="96">
        <f>K90/'סכום נכסי הקרן'!$C$42</f>
        <v>4.1039317784589916E-3</v>
      </c>
    </row>
    <row r="91" spans="2:14">
      <c r="B91" s="88" t="s">
        <v>1294</v>
      </c>
      <c r="C91" s="85" t="s">
        <v>1295</v>
      </c>
      <c r="D91" s="98" t="s">
        <v>30</v>
      </c>
      <c r="E91" s="85"/>
      <c r="F91" s="98" t="s">
        <v>1167</v>
      </c>
      <c r="G91" s="98" t="s">
        <v>173</v>
      </c>
      <c r="H91" s="95">
        <v>11450</v>
      </c>
      <c r="I91" s="97">
        <v>19413</v>
      </c>
      <c r="J91" s="85"/>
      <c r="K91" s="95">
        <v>9622.0068599999995</v>
      </c>
      <c r="L91" s="96">
        <v>1.3514789546988976E-2</v>
      </c>
      <c r="M91" s="96">
        <v>1.6723290789190291E-2</v>
      </c>
      <c r="N91" s="96">
        <f>K91/'סכום נכסי הקרן'!$C$42</f>
        <v>2.9703472479998849E-3</v>
      </c>
    </row>
    <row r="92" spans="2:14">
      <c r="B92" s="88" t="s">
        <v>1296</v>
      </c>
      <c r="C92" s="85" t="s">
        <v>1297</v>
      </c>
      <c r="D92" s="98" t="s">
        <v>131</v>
      </c>
      <c r="E92" s="85"/>
      <c r="F92" s="98" t="s">
        <v>1167</v>
      </c>
      <c r="G92" s="98" t="s">
        <v>171</v>
      </c>
      <c r="H92" s="95">
        <v>19585</v>
      </c>
      <c r="I92" s="97">
        <v>10024</v>
      </c>
      <c r="J92" s="85"/>
      <c r="K92" s="95">
        <v>6898.6862000000001</v>
      </c>
      <c r="L92" s="96">
        <v>5.8211093010240222E-3</v>
      </c>
      <c r="M92" s="96">
        <v>1.1990090743499448E-2</v>
      </c>
      <c r="N92" s="96">
        <f>K92/'סכום נכסי הקרן'!$C$42</f>
        <v>2.1296486135517871E-3</v>
      </c>
    </row>
    <row r="93" spans="2:14">
      <c r="B93" s="88" t="s">
        <v>1298</v>
      </c>
      <c r="C93" s="85" t="s">
        <v>1299</v>
      </c>
      <c r="D93" s="98" t="s">
        <v>131</v>
      </c>
      <c r="E93" s="85"/>
      <c r="F93" s="98" t="s">
        <v>1167</v>
      </c>
      <c r="G93" s="98" t="s">
        <v>171</v>
      </c>
      <c r="H93" s="95">
        <v>22833</v>
      </c>
      <c r="I93" s="97">
        <v>10298</v>
      </c>
      <c r="J93" s="85"/>
      <c r="K93" s="95">
        <v>8262.6169800000007</v>
      </c>
      <c r="L93" s="96">
        <v>5.9356721626854054E-4</v>
      </c>
      <c r="M93" s="96">
        <v>1.4360636865752695E-2</v>
      </c>
      <c r="N93" s="96">
        <f>K93/'סכום נכסי הקרן'!$C$42</f>
        <v>2.5506988266499864E-3</v>
      </c>
    </row>
    <row r="94" spans="2:14">
      <c r="B94" s="88" t="s">
        <v>1300</v>
      </c>
      <c r="C94" s="85" t="s">
        <v>1301</v>
      </c>
      <c r="D94" s="98" t="s">
        <v>131</v>
      </c>
      <c r="E94" s="85"/>
      <c r="F94" s="98" t="s">
        <v>1167</v>
      </c>
      <c r="G94" s="98" t="s">
        <v>171</v>
      </c>
      <c r="H94" s="95">
        <v>14715</v>
      </c>
      <c r="I94" s="97">
        <v>11235</v>
      </c>
      <c r="J94" s="85"/>
      <c r="K94" s="95">
        <v>5809.4510999999993</v>
      </c>
      <c r="L94" s="96">
        <v>3.4062667159385135E-4</v>
      </c>
      <c r="M94" s="96">
        <v>1.0096972646606635E-2</v>
      </c>
      <c r="N94" s="96">
        <f>K94/'סכום נכסי הקרן'!$C$42</f>
        <v>1.7933979198259376E-3</v>
      </c>
    </row>
    <row r="95" spans="2:14">
      <c r="B95" s="88" t="s">
        <v>1302</v>
      </c>
      <c r="C95" s="85" t="s">
        <v>1303</v>
      </c>
      <c r="D95" s="98" t="s">
        <v>917</v>
      </c>
      <c r="E95" s="85"/>
      <c r="F95" s="98" t="s">
        <v>1167</v>
      </c>
      <c r="G95" s="98" t="s">
        <v>171</v>
      </c>
      <c r="H95" s="95">
        <v>35688</v>
      </c>
      <c r="I95" s="97">
        <v>3585</v>
      </c>
      <c r="J95" s="85"/>
      <c r="K95" s="95">
        <v>4495.8636100000003</v>
      </c>
      <c r="L95" s="96">
        <v>1.3777883864978405E-4</v>
      </c>
      <c r="M95" s="96">
        <v>7.8139244330749542E-3</v>
      </c>
      <c r="N95" s="96">
        <f>K95/'סכום נכסי הקרן'!$C$42</f>
        <v>1.3878888568310923E-3</v>
      </c>
    </row>
    <row r="96" spans="2:14">
      <c r="B96" s="88" t="s">
        <v>1304</v>
      </c>
      <c r="C96" s="85" t="s">
        <v>1305</v>
      </c>
      <c r="D96" s="98" t="s">
        <v>131</v>
      </c>
      <c r="E96" s="85"/>
      <c r="F96" s="98" t="s">
        <v>1167</v>
      </c>
      <c r="G96" s="98" t="s">
        <v>171</v>
      </c>
      <c r="H96" s="95">
        <v>45106</v>
      </c>
      <c r="I96" s="97">
        <v>7729.5</v>
      </c>
      <c r="J96" s="85"/>
      <c r="K96" s="95">
        <v>12251.449499999999</v>
      </c>
      <c r="L96" s="96">
        <v>1.0065789595540525E-3</v>
      </c>
      <c r="M96" s="96">
        <v>2.129332846657106E-2</v>
      </c>
      <c r="N96" s="96">
        <f>K96/'סכום נכסי הקרן'!$C$42</f>
        <v>3.7820654085809454E-3</v>
      </c>
    </row>
    <row r="97" spans="2:14">
      <c r="B97" s="88" t="s">
        <v>1306</v>
      </c>
      <c r="C97" s="85" t="s">
        <v>1307</v>
      </c>
      <c r="D97" s="98" t="s">
        <v>917</v>
      </c>
      <c r="E97" s="85"/>
      <c r="F97" s="98" t="s">
        <v>1167</v>
      </c>
      <c r="G97" s="98" t="s">
        <v>171</v>
      </c>
      <c r="H97" s="95">
        <v>64275</v>
      </c>
      <c r="I97" s="97">
        <v>3354</v>
      </c>
      <c r="J97" s="85"/>
      <c r="K97" s="95">
        <v>7575.4232199999997</v>
      </c>
      <c r="L97" s="96">
        <v>6.5586686507740528E-4</v>
      </c>
      <c r="M97" s="96">
        <v>1.3166276765598176E-2</v>
      </c>
      <c r="N97" s="96">
        <f>K97/'סכום נכסי הקרן'!$C$42</f>
        <v>2.3385597039536328E-3</v>
      </c>
    </row>
    <row r="98" spans="2:14">
      <c r="B98" s="88" t="s">
        <v>1308</v>
      </c>
      <c r="C98" s="85" t="s">
        <v>1309</v>
      </c>
      <c r="D98" s="98" t="s">
        <v>917</v>
      </c>
      <c r="E98" s="85"/>
      <c r="F98" s="98" t="s">
        <v>1167</v>
      </c>
      <c r="G98" s="98" t="s">
        <v>171</v>
      </c>
      <c r="H98" s="95">
        <v>190638</v>
      </c>
      <c r="I98" s="97">
        <v>7843</v>
      </c>
      <c r="J98" s="85"/>
      <c r="K98" s="95">
        <v>52540.408520000005</v>
      </c>
      <c r="L98" s="96">
        <v>7.1550162889610512E-4</v>
      </c>
      <c r="M98" s="96">
        <v>9.1316556166206195E-2</v>
      </c>
      <c r="N98" s="96">
        <f>K98/'סכום נכסי הקרן'!$C$42</f>
        <v>1.6219408292561924E-2</v>
      </c>
    </row>
    <row r="99" spans="2:14">
      <c r="D99" s="1"/>
      <c r="E99" s="1"/>
      <c r="F99" s="1"/>
      <c r="G99" s="1"/>
    </row>
    <row r="100" spans="2:14">
      <c r="D100" s="1"/>
      <c r="E100" s="1"/>
      <c r="F100" s="1"/>
      <c r="G100" s="1"/>
    </row>
    <row r="101" spans="2:14">
      <c r="D101" s="1"/>
      <c r="E101" s="1"/>
      <c r="F101" s="1"/>
      <c r="G101" s="1"/>
    </row>
    <row r="102" spans="2:14">
      <c r="B102" s="100" t="s">
        <v>262</v>
      </c>
      <c r="D102" s="1"/>
      <c r="E102" s="1"/>
      <c r="F102" s="1"/>
      <c r="G102" s="1"/>
    </row>
    <row r="103" spans="2:14">
      <c r="B103" s="100" t="s">
        <v>120</v>
      </c>
      <c r="D103" s="1"/>
      <c r="E103" s="1"/>
      <c r="F103" s="1"/>
      <c r="G103" s="1"/>
    </row>
    <row r="104" spans="2:14">
      <c r="B104" s="100" t="s">
        <v>245</v>
      </c>
      <c r="D104" s="1"/>
      <c r="E104" s="1"/>
      <c r="F104" s="1"/>
      <c r="G104" s="1"/>
    </row>
    <row r="105" spans="2:14">
      <c r="B105" s="100" t="s">
        <v>253</v>
      </c>
      <c r="D105" s="1"/>
      <c r="E105" s="1"/>
      <c r="F105" s="1"/>
      <c r="G105" s="1"/>
    </row>
    <row r="106" spans="2:14">
      <c r="B106" s="100" t="s">
        <v>260</v>
      </c>
      <c r="D106" s="1"/>
      <c r="E106" s="1"/>
      <c r="F106" s="1"/>
      <c r="G106" s="1"/>
    </row>
    <row r="107" spans="2:14">
      <c r="D107" s="1"/>
      <c r="E107" s="1"/>
      <c r="F107" s="1"/>
      <c r="G107" s="1"/>
    </row>
    <row r="108" spans="2:14">
      <c r="D108" s="1"/>
      <c r="E108" s="1"/>
      <c r="F108" s="1"/>
      <c r="G108" s="1"/>
    </row>
    <row r="109" spans="2:14">
      <c r="D109" s="1"/>
      <c r="E109" s="1"/>
      <c r="F109" s="1"/>
      <c r="G109" s="1"/>
    </row>
    <row r="110" spans="2:14">
      <c r="D110" s="1"/>
      <c r="E110" s="1"/>
      <c r="F110" s="1"/>
      <c r="G110" s="1"/>
    </row>
    <row r="111" spans="2:14">
      <c r="D111" s="1"/>
      <c r="E111" s="1"/>
      <c r="F111" s="1"/>
      <c r="G111" s="1"/>
    </row>
    <row r="112" spans="2:14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5" type="noConversion"/>
  <dataValidations count="1">
    <dataValidation allowBlank="1" showInputMessage="1" showErrorMessage="1" sqref="J9:J1048576 C5:C1048576 J1:J7 A1:A1048576 B1:B43 AG49:AG1048576 K1:AF1048576 AH1:XFD1048576 AG1:AG43 B45:B101 B103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H327"/>
  <sheetViews>
    <sheetView rightToLeft="1" workbookViewId="0">
      <pane ySplit="10" topLeftCell="A11" activePane="bottomLeft" state="frozen"/>
      <selection pane="bottomLeft" activeCell="C16" sqref="C16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1.28515625" style="1" bestFit="1" customWidth="1"/>
    <col min="11" max="11" width="11.85546875" style="1" bestFit="1" customWidth="1"/>
    <col min="12" max="12" width="11.28515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187</v>
      </c>
      <c r="C1" s="79" t="s" vm="1">
        <v>263</v>
      </c>
    </row>
    <row r="2" spans="2:60">
      <c r="B2" s="57" t="s">
        <v>186</v>
      </c>
      <c r="C2" s="79" t="s">
        <v>264</v>
      </c>
    </row>
    <row r="3" spans="2:60">
      <c r="B3" s="57" t="s">
        <v>188</v>
      </c>
      <c r="C3" s="79" t="s">
        <v>265</v>
      </c>
    </row>
    <row r="4" spans="2:60">
      <c r="B4" s="57" t="s">
        <v>189</v>
      </c>
      <c r="C4" s="79">
        <v>8801</v>
      </c>
    </row>
    <row r="6" spans="2:60" ht="26.25" customHeight="1">
      <c r="B6" s="230" t="s">
        <v>217</v>
      </c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2"/>
    </row>
    <row r="7" spans="2:60" ht="26.25" customHeight="1">
      <c r="B7" s="230" t="s">
        <v>99</v>
      </c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2"/>
      <c r="BH7" s="3"/>
    </row>
    <row r="8" spans="2:60" s="3" customFormat="1" ht="78.75">
      <c r="B8" s="22" t="s">
        <v>123</v>
      </c>
      <c r="C8" s="30" t="s">
        <v>48</v>
      </c>
      <c r="D8" s="30" t="s">
        <v>127</v>
      </c>
      <c r="E8" s="30" t="s">
        <v>125</v>
      </c>
      <c r="F8" s="30" t="s">
        <v>67</v>
      </c>
      <c r="G8" s="30" t="s">
        <v>15</v>
      </c>
      <c r="H8" s="30" t="s">
        <v>68</v>
      </c>
      <c r="I8" s="30" t="s">
        <v>109</v>
      </c>
      <c r="J8" s="30" t="s">
        <v>247</v>
      </c>
      <c r="K8" s="30" t="s">
        <v>246</v>
      </c>
      <c r="L8" s="30" t="s">
        <v>64</v>
      </c>
      <c r="M8" s="30" t="s">
        <v>61</v>
      </c>
      <c r="N8" s="30" t="s">
        <v>190</v>
      </c>
      <c r="O8" s="20" t="s">
        <v>192</v>
      </c>
      <c r="BC8" s="1"/>
      <c r="BD8" s="1"/>
    </row>
    <row r="9" spans="2:60" s="3" customFormat="1" ht="20.25">
      <c r="B9" s="15"/>
      <c r="C9" s="16"/>
      <c r="D9" s="16"/>
      <c r="E9" s="16"/>
      <c r="F9" s="16"/>
      <c r="G9" s="16"/>
      <c r="H9" s="16"/>
      <c r="I9" s="16"/>
      <c r="J9" s="32" t="s">
        <v>254</v>
      </c>
      <c r="K9" s="32"/>
      <c r="L9" s="32" t="s">
        <v>250</v>
      </c>
      <c r="M9" s="32" t="s">
        <v>20</v>
      </c>
      <c r="N9" s="32" t="s">
        <v>20</v>
      </c>
      <c r="O9" s="33" t="s">
        <v>20</v>
      </c>
      <c r="BB9" s="1"/>
      <c r="BC9" s="1"/>
      <c r="BD9" s="1"/>
      <c r="BH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BB10" s="1"/>
      <c r="BC10" s="3"/>
      <c r="BD10" s="1"/>
    </row>
    <row r="11" spans="2:60" s="4" customFormat="1" ht="18" customHeight="1">
      <c r="B11" s="122" t="s">
        <v>34</v>
      </c>
      <c r="C11" s="83"/>
      <c r="D11" s="83"/>
      <c r="E11" s="83"/>
      <c r="F11" s="83"/>
      <c r="G11" s="83"/>
      <c r="H11" s="83"/>
      <c r="I11" s="83"/>
      <c r="J11" s="92"/>
      <c r="K11" s="94"/>
      <c r="L11" s="92">
        <v>108840.02385</v>
      </c>
      <c r="M11" s="83"/>
      <c r="N11" s="93">
        <v>1</v>
      </c>
      <c r="O11" s="93">
        <f>L11/'סכום נכסי הקרן'!$C$42</f>
        <v>3.3599296905415979E-2</v>
      </c>
      <c r="BB11" s="101"/>
      <c r="BC11" s="3"/>
      <c r="BD11" s="101"/>
      <c r="BH11" s="101"/>
    </row>
    <row r="12" spans="2:60" s="4" customFormat="1" ht="18" customHeight="1">
      <c r="B12" s="82" t="s">
        <v>240</v>
      </c>
      <c r="C12" s="83"/>
      <c r="D12" s="83"/>
      <c r="E12" s="83"/>
      <c r="F12" s="83"/>
      <c r="G12" s="83"/>
      <c r="H12" s="83"/>
      <c r="I12" s="83"/>
      <c r="J12" s="92"/>
      <c r="K12" s="94"/>
      <c r="L12" s="92">
        <v>108840.02385</v>
      </c>
      <c r="M12" s="83"/>
      <c r="N12" s="93">
        <v>1</v>
      </c>
      <c r="O12" s="93">
        <f>L12/'סכום נכסי הקרן'!$C$42</f>
        <v>3.3599296905415979E-2</v>
      </c>
      <c r="BB12" s="101"/>
      <c r="BC12" s="3"/>
      <c r="BD12" s="101"/>
      <c r="BH12" s="101"/>
    </row>
    <row r="13" spans="2:60">
      <c r="B13" s="103" t="s">
        <v>54</v>
      </c>
      <c r="C13" s="83"/>
      <c r="D13" s="83"/>
      <c r="E13" s="83"/>
      <c r="F13" s="83"/>
      <c r="G13" s="83"/>
      <c r="H13" s="83"/>
      <c r="I13" s="83"/>
      <c r="J13" s="92"/>
      <c r="K13" s="94"/>
      <c r="L13" s="92">
        <v>24420.729600000002</v>
      </c>
      <c r="M13" s="83"/>
      <c r="N13" s="93">
        <v>0.22437269614765895</v>
      </c>
      <c r="O13" s="93">
        <f>L13/'סכום נכסי הקרן'!$C$42</f>
        <v>7.5387648353338766E-3</v>
      </c>
      <c r="BC13" s="3"/>
    </row>
    <row r="14" spans="2:60" ht="20.25">
      <c r="B14" s="88" t="s">
        <v>1310</v>
      </c>
      <c r="C14" s="85" t="s">
        <v>1311</v>
      </c>
      <c r="D14" s="98" t="s">
        <v>30</v>
      </c>
      <c r="E14" s="85"/>
      <c r="F14" s="98" t="s">
        <v>1167</v>
      </c>
      <c r="G14" s="85" t="s">
        <v>1312</v>
      </c>
      <c r="H14" s="85" t="s">
        <v>1313</v>
      </c>
      <c r="I14" s="98" t="s">
        <v>171</v>
      </c>
      <c r="J14" s="95">
        <v>24672.51</v>
      </c>
      <c r="K14" s="97">
        <v>10964</v>
      </c>
      <c r="L14" s="95">
        <v>9505.7003199999999</v>
      </c>
      <c r="M14" s="96">
        <v>3.702608600564288E-3</v>
      </c>
      <c r="N14" s="96">
        <v>8.733644098700738E-2</v>
      </c>
      <c r="O14" s="96">
        <f>L14/'סכום נכסי הקרן'!$C$42</f>
        <v>2.9344430113848021E-3</v>
      </c>
      <c r="BC14" s="4"/>
    </row>
    <row r="15" spans="2:60">
      <c r="B15" s="88" t="s">
        <v>1314</v>
      </c>
      <c r="C15" s="85" t="s">
        <v>1315</v>
      </c>
      <c r="D15" s="98" t="s">
        <v>30</v>
      </c>
      <c r="E15" s="85"/>
      <c r="F15" s="98" t="s">
        <v>1167</v>
      </c>
      <c r="G15" s="85" t="s">
        <v>1316</v>
      </c>
      <c r="H15" s="85" t="s">
        <v>1313</v>
      </c>
      <c r="I15" s="98" t="s">
        <v>171</v>
      </c>
      <c r="J15" s="95">
        <v>8737</v>
      </c>
      <c r="K15" s="97">
        <v>28972.47</v>
      </c>
      <c r="L15" s="95">
        <v>8895.0750000000007</v>
      </c>
      <c r="M15" s="96">
        <v>6.3002033955388513E-4</v>
      </c>
      <c r="N15" s="96">
        <v>8.1726139754057042E-2</v>
      </c>
      <c r="O15" s="96">
        <f>L15/'סכום נכסי הקרן'!$C$42</f>
        <v>2.7459408345300823E-3</v>
      </c>
    </row>
    <row r="16" spans="2:60">
      <c r="B16" s="88" t="s">
        <v>1317</v>
      </c>
      <c r="C16" s="85" t="s">
        <v>1318</v>
      </c>
      <c r="D16" s="98" t="s">
        <v>30</v>
      </c>
      <c r="E16" s="85"/>
      <c r="F16" s="98" t="s">
        <v>1167</v>
      </c>
      <c r="G16" s="85" t="s">
        <v>1316</v>
      </c>
      <c r="H16" s="85" t="s">
        <v>1313</v>
      </c>
      <c r="I16" s="98" t="s">
        <v>171</v>
      </c>
      <c r="J16" s="95">
        <v>107880</v>
      </c>
      <c r="K16" s="97">
        <v>1588</v>
      </c>
      <c r="L16" s="95">
        <v>6019.9542799999999</v>
      </c>
      <c r="M16" s="96">
        <v>5.76153207444956E-4</v>
      </c>
      <c r="N16" s="96">
        <v>5.5310115406594522E-2</v>
      </c>
      <c r="O16" s="96">
        <f>L16/'סכום נכסי הקרן'!$C$42</f>
        <v>1.858380989418992E-3</v>
      </c>
    </row>
    <row r="17" spans="2:15">
      <c r="B17" s="84"/>
      <c r="C17" s="85"/>
      <c r="D17" s="85"/>
      <c r="E17" s="85"/>
      <c r="F17" s="85"/>
      <c r="G17" s="85"/>
      <c r="H17" s="85"/>
      <c r="I17" s="85"/>
      <c r="J17" s="95"/>
      <c r="K17" s="97"/>
      <c r="L17" s="85"/>
      <c r="M17" s="85"/>
      <c r="N17" s="96"/>
      <c r="O17" s="85"/>
    </row>
    <row r="18" spans="2:15">
      <c r="B18" s="103" t="s">
        <v>32</v>
      </c>
      <c r="C18" s="83"/>
      <c r="D18" s="83"/>
      <c r="E18" s="83"/>
      <c r="F18" s="83"/>
      <c r="G18" s="83"/>
      <c r="H18" s="83"/>
      <c r="I18" s="83"/>
      <c r="J18" s="92"/>
      <c r="K18" s="94"/>
      <c r="L18" s="92">
        <v>84419.294249999992</v>
      </c>
      <c r="M18" s="83"/>
      <c r="N18" s="93">
        <v>0.77562730385234102</v>
      </c>
      <c r="O18" s="93">
        <f>L18/'סכום נכסי הקרן'!$C$42</f>
        <v>2.6060532070082101E-2</v>
      </c>
    </row>
    <row r="19" spans="2:15">
      <c r="B19" s="88" t="s">
        <v>1319</v>
      </c>
      <c r="C19" s="85" t="s">
        <v>1320</v>
      </c>
      <c r="D19" s="98" t="s">
        <v>30</v>
      </c>
      <c r="E19" s="85"/>
      <c r="F19" s="98" t="s">
        <v>1151</v>
      </c>
      <c r="G19" s="85" t="s">
        <v>1321</v>
      </c>
      <c r="H19" s="85"/>
      <c r="I19" s="98" t="s">
        <v>171</v>
      </c>
      <c r="J19" s="95">
        <v>147.00000000000003</v>
      </c>
      <c r="K19" s="97">
        <v>497943.7</v>
      </c>
      <c r="L19" s="95">
        <v>2572.1680200000001</v>
      </c>
      <c r="M19" s="96">
        <v>2.5296412311613686E-4</v>
      </c>
      <c r="N19" s="96">
        <v>2.3632556563428206E-2</v>
      </c>
      <c r="O19" s="96">
        <f>L19/'סכום נכסי הקרן'!$C$42</f>
        <v>7.9403728460866144E-4</v>
      </c>
    </row>
    <row r="20" spans="2:15">
      <c r="B20" s="88" t="s">
        <v>1322</v>
      </c>
      <c r="C20" s="85" t="s">
        <v>1323</v>
      </c>
      <c r="D20" s="98" t="s">
        <v>30</v>
      </c>
      <c r="E20" s="85"/>
      <c r="F20" s="98" t="s">
        <v>1151</v>
      </c>
      <c r="G20" s="85" t="s">
        <v>1321</v>
      </c>
      <c r="H20" s="85"/>
      <c r="I20" s="98" t="s">
        <v>171</v>
      </c>
      <c r="J20" s="95">
        <v>13907</v>
      </c>
      <c r="K20" s="97">
        <v>2199.66</v>
      </c>
      <c r="L20" s="95">
        <v>1074.9562100000001</v>
      </c>
      <c r="M20" s="96">
        <v>7.1743509298995243E-4</v>
      </c>
      <c r="N20" s="96">
        <v>9.8764790007899294E-3</v>
      </c>
      <c r="O20" s="96">
        <f>L20/'סכום נכסי הקרן'!$C$42</f>
        <v>3.3184275032764696E-4</v>
      </c>
    </row>
    <row r="21" spans="2:15">
      <c r="B21" s="88" t="s">
        <v>1324</v>
      </c>
      <c r="C21" s="85" t="s">
        <v>1325</v>
      </c>
      <c r="D21" s="98" t="s">
        <v>30</v>
      </c>
      <c r="E21" s="85"/>
      <c r="F21" s="98" t="s">
        <v>1151</v>
      </c>
      <c r="G21" s="85" t="s">
        <v>1321</v>
      </c>
      <c r="H21" s="85"/>
      <c r="I21" s="98" t="s">
        <v>173</v>
      </c>
      <c r="J21" s="95">
        <v>1170</v>
      </c>
      <c r="K21" s="97">
        <v>164086</v>
      </c>
      <c r="L21" s="95">
        <v>8310.4570800000001</v>
      </c>
      <c r="M21" s="96">
        <v>9.2964546441333482E-4</v>
      </c>
      <c r="N21" s="96">
        <v>7.6354789222145142E-2</v>
      </c>
      <c r="O21" s="96">
        <f>L21/'סכום נכסי הקרן'!$C$42</f>
        <v>2.5654672332253107E-3</v>
      </c>
    </row>
    <row r="22" spans="2:15">
      <c r="B22" s="88" t="s">
        <v>1326</v>
      </c>
      <c r="C22" s="85" t="s">
        <v>1327</v>
      </c>
      <c r="D22" s="98" t="s">
        <v>145</v>
      </c>
      <c r="E22" s="85"/>
      <c r="F22" s="98" t="s">
        <v>1151</v>
      </c>
      <c r="G22" s="85" t="s">
        <v>1321</v>
      </c>
      <c r="H22" s="85"/>
      <c r="I22" s="98" t="s">
        <v>173</v>
      </c>
      <c r="J22" s="95">
        <v>10343.000000000002</v>
      </c>
      <c r="K22" s="97">
        <v>3685</v>
      </c>
      <c r="L22" s="95">
        <v>1649.8768799999998</v>
      </c>
      <c r="M22" s="96">
        <v>4.9909076835073568E-4</v>
      </c>
      <c r="N22" s="96">
        <v>1.515873317221806E-2</v>
      </c>
      <c r="O22" s="96">
        <f>L22/'סכום נכסי הקרן'!$C$42</f>
        <v>5.0932277656333283E-4</v>
      </c>
    </row>
    <row r="23" spans="2:15">
      <c r="B23" s="88" t="s">
        <v>1328</v>
      </c>
      <c r="C23" s="85" t="s">
        <v>1329</v>
      </c>
      <c r="D23" s="98" t="s">
        <v>145</v>
      </c>
      <c r="E23" s="85"/>
      <c r="F23" s="98" t="s">
        <v>1151</v>
      </c>
      <c r="G23" s="85" t="s">
        <v>1321</v>
      </c>
      <c r="H23" s="85"/>
      <c r="I23" s="98" t="s">
        <v>173</v>
      </c>
      <c r="J23" s="95">
        <v>17213</v>
      </c>
      <c r="K23" s="97">
        <v>2283</v>
      </c>
      <c r="L23" s="95">
        <v>1701.1006200000002</v>
      </c>
      <c r="M23" s="96">
        <v>1.4418003996806558E-4</v>
      </c>
      <c r="N23" s="96">
        <v>1.5629366475924382E-2</v>
      </c>
      <c r="O23" s="96">
        <f>L23/'סכום נכסי הקרן'!$C$42</f>
        <v>5.2513572466813836E-4</v>
      </c>
    </row>
    <row r="24" spans="2:15">
      <c r="B24" s="88" t="s">
        <v>1330</v>
      </c>
      <c r="C24" s="85" t="s">
        <v>1331</v>
      </c>
      <c r="D24" s="98" t="s">
        <v>30</v>
      </c>
      <c r="E24" s="85"/>
      <c r="F24" s="98" t="s">
        <v>1151</v>
      </c>
      <c r="G24" s="85" t="s">
        <v>1321</v>
      </c>
      <c r="H24" s="85"/>
      <c r="I24" s="98" t="s">
        <v>171</v>
      </c>
      <c r="J24" s="95">
        <v>46.31</v>
      </c>
      <c r="K24" s="97">
        <v>14075.81</v>
      </c>
      <c r="L24" s="95">
        <v>22.906040000000001</v>
      </c>
      <c r="M24" s="96">
        <v>8.9691686834444115E-6</v>
      </c>
      <c r="N24" s="96">
        <v>2.1045603620565545E-4</v>
      </c>
      <c r="O24" s="96">
        <f>L24/'סכום נכסי הקרן'!$C$42</f>
        <v>7.0711748460107918E-6</v>
      </c>
    </row>
    <row r="25" spans="2:15">
      <c r="B25" s="88" t="s">
        <v>1332</v>
      </c>
      <c r="C25" s="85" t="s">
        <v>1333</v>
      </c>
      <c r="D25" s="98" t="s">
        <v>30</v>
      </c>
      <c r="E25" s="85"/>
      <c r="F25" s="98" t="s">
        <v>1151</v>
      </c>
      <c r="G25" s="85" t="s">
        <v>1321</v>
      </c>
      <c r="H25" s="85"/>
      <c r="I25" s="98" t="s">
        <v>173</v>
      </c>
      <c r="J25" s="95">
        <v>3479</v>
      </c>
      <c r="K25" s="97">
        <v>119750</v>
      </c>
      <c r="L25" s="95">
        <v>18034.2245</v>
      </c>
      <c r="M25" s="96">
        <v>2.2750892590348627E-3</v>
      </c>
      <c r="N25" s="96">
        <v>0.16569478636695467</v>
      </c>
      <c r="O25" s="96">
        <f>L25/'סכום נכסי הקרן'!$C$42</f>
        <v>5.567228322822782E-3</v>
      </c>
    </row>
    <row r="26" spans="2:15">
      <c r="B26" s="88" t="s">
        <v>1334</v>
      </c>
      <c r="C26" s="85" t="s">
        <v>1335</v>
      </c>
      <c r="D26" s="98" t="s">
        <v>30</v>
      </c>
      <c r="E26" s="85"/>
      <c r="F26" s="98" t="s">
        <v>1151</v>
      </c>
      <c r="G26" s="85" t="s">
        <v>1321</v>
      </c>
      <c r="H26" s="85"/>
      <c r="I26" s="98" t="s">
        <v>171</v>
      </c>
      <c r="J26" s="95">
        <v>14149.33</v>
      </c>
      <c r="K26" s="97">
        <v>1747.97</v>
      </c>
      <c r="L26" s="95">
        <v>869.10370999999998</v>
      </c>
      <c r="M26" s="96">
        <v>1.1857064855970447E-4</v>
      </c>
      <c r="N26" s="96">
        <v>7.9851481032177304E-3</v>
      </c>
      <c r="O26" s="96">
        <f>L26/'סכום נכסי הקרן'!$C$42</f>
        <v>2.6829536195373174E-4</v>
      </c>
    </row>
    <row r="27" spans="2:15">
      <c r="B27" s="88" t="s">
        <v>1336</v>
      </c>
      <c r="C27" s="85" t="s">
        <v>1337</v>
      </c>
      <c r="D27" s="98" t="s">
        <v>30</v>
      </c>
      <c r="E27" s="85"/>
      <c r="F27" s="98" t="s">
        <v>1151</v>
      </c>
      <c r="G27" s="85" t="s">
        <v>1321</v>
      </c>
      <c r="H27" s="85"/>
      <c r="I27" s="98" t="s">
        <v>171</v>
      </c>
      <c r="J27" s="95">
        <v>435</v>
      </c>
      <c r="K27" s="97">
        <v>98537</v>
      </c>
      <c r="L27" s="95">
        <v>1506.2267300000001</v>
      </c>
      <c r="M27" s="96">
        <v>8.7081462968053832E-4</v>
      </c>
      <c r="N27" s="96">
        <v>1.3838904813874682E-2</v>
      </c>
      <c r="O27" s="96">
        <f>L27/'סכום נכסי הקרן'!$C$42</f>
        <v>4.6497747168716588E-4</v>
      </c>
    </row>
    <row r="28" spans="2:15">
      <c r="B28" s="88" t="s">
        <v>1338</v>
      </c>
      <c r="C28" s="85" t="s">
        <v>1339</v>
      </c>
      <c r="D28" s="98" t="s">
        <v>30</v>
      </c>
      <c r="E28" s="85"/>
      <c r="F28" s="98" t="s">
        <v>1151</v>
      </c>
      <c r="G28" s="85" t="s">
        <v>1321</v>
      </c>
      <c r="H28" s="85"/>
      <c r="I28" s="98" t="s">
        <v>171</v>
      </c>
      <c r="J28" s="95">
        <v>52286.000000000007</v>
      </c>
      <c r="K28" s="97">
        <v>1896</v>
      </c>
      <c r="L28" s="95">
        <v>3483.5777600000006</v>
      </c>
      <c r="M28" s="96">
        <v>1.7645371580545469E-3</v>
      </c>
      <c r="N28" s="96">
        <v>3.2006403864822383E-2</v>
      </c>
      <c r="O28" s="96">
        <f>L28/'סכום נכסי הקרן'!$C$42</f>
        <v>1.0753926663288208E-3</v>
      </c>
    </row>
    <row r="29" spans="2:15">
      <c r="B29" s="88" t="s">
        <v>1340</v>
      </c>
      <c r="C29" s="85" t="s">
        <v>1341</v>
      </c>
      <c r="D29" s="98" t="s">
        <v>30</v>
      </c>
      <c r="E29" s="85"/>
      <c r="F29" s="98" t="s">
        <v>1151</v>
      </c>
      <c r="G29" s="85" t="s">
        <v>1321</v>
      </c>
      <c r="H29" s="85"/>
      <c r="I29" s="98" t="s">
        <v>171</v>
      </c>
      <c r="J29" s="95">
        <v>771</v>
      </c>
      <c r="K29" s="97">
        <v>48044.800000000003</v>
      </c>
      <c r="L29" s="95">
        <v>1301.67489</v>
      </c>
      <c r="M29" s="96">
        <v>2.7497580749258696E-4</v>
      </c>
      <c r="N29" s="96">
        <v>1.1959524115815415E-2</v>
      </c>
      <c r="O29" s="96">
        <f>L29/'סכום נכסי הקרן'!$C$42</f>
        <v>4.0183160161476469E-4</v>
      </c>
    </row>
    <row r="30" spans="2:15">
      <c r="B30" s="88" t="s">
        <v>1342</v>
      </c>
      <c r="C30" s="85" t="s">
        <v>1343</v>
      </c>
      <c r="D30" s="98" t="s">
        <v>30</v>
      </c>
      <c r="E30" s="85"/>
      <c r="F30" s="98" t="s">
        <v>1151</v>
      </c>
      <c r="G30" s="85" t="s">
        <v>1321</v>
      </c>
      <c r="H30" s="85"/>
      <c r="I30" s="98" t="s">
        <v>171</v>
      </c>
      <c r="J30" s="95">
        <v>39968.000000000007</v>
      </c>
      <c r="K30" s="97">
        <v>2477.85</v>
      </c>
      <c r="L30" s="95">
        <v>3480.0796800000003</v>
      </c>
      <c r="M30" s="96">
        <v>1.4213498200447815E-4</v>
      </c>
      <c r="N30" s="96">
        <v>3.197426421732634E-2</v>
      </c>
      <c r="O30" s="96">
        <f>L30/'סכום נכסי הקרן'!$C$42</f>
        <v>1.0743127967701657E-3</v>
      </c>
    </row>
    <row r="31" spans="2:15">
      <c r="B31" s="88" t="s">
        <v>1344</v>
      </c>
      <c r="C31" s="85" t="s">
        <v>1345</v>
      </c>
      <c r="D31" s="98" t="s">
        <v>30</v>
      </c>
      <c r="E31" s="85"/>
      <c r="F31" s="98" t="s">
        <v>1151</v>
      </c>
      <c r="G31" s="85" t="s">
        <v>1321</v>
      </c>
      <c r="H31" s="85"/>
      <c r="I31" s="98" t="s">
        <v>173</v>
      </c>
      <c r="J31" s="95">
        <v>61629</v>
      </c>
      <c r="K31" s="97">
        <v>1247.5</v>
      </c>
      <c r="L31" s="95">
        <v>3328.0757200000003</v>
      </c>
      <c r="M31" s="96">
        <v>3.4182557595088762E-3</v>
      </c>
      <c r="N31" s="96">
        <v>3.0577682751950264E-2</v>
      </c>
      <c r="O31" s="96">
        <f>L31/'סכום נכסי הקרן'!$C$42</f>
        <v>1.027388641462394E-3</v>
      </c>
    </row>
    <row r="32" spans="2:15">
      <c r="B32" s="88" t="s">
        <v>1346</v>
      </c>
      <c r="C32" s="85" t="s">
        <v>1347</v>
      </c>
      <c r="D32" s="98" t="s">
        <v>30</v>
      </c>
      <c r="E32" s="85"/>
      <c r="F32" s="98" t="s">
        <v>1151</v>
      </c>
      <c r="G32" s="85" t="s">
        <v>1321</v>
      </c>
      <c r="H32" s="85"/>
      <c r="I32" s="98" t="s">
        <v>181</v>
      </c>
      <c r="J32" s="95">
        <v>25001</v>
      </c>
      <c r="K32" s="97">
        <v>10858.29</v>
      </c>
      <c r="L32" s="95">
        <v>8955.7328800000014</v>
      </c>
      <c r="M32" s="96">
        <v>2.9311905369350543E-3</v>
      </c>
      <c r="N32" s="96">
        <v>8.2283452017086284E-2</v>
      </c>
      <c r="O32" s="96">
        <f>L32/'סכום נכסי הקרן'!$C$42</f>
        <v>2.7646661347246314E-3</v>
      </c>
    </row>
    <row r="33" spans="2:54">
      <c r="B33" s="88" t="s">
        <v>1348</v>
      </c>
      <c r="C33" s="85" t="s">
        <v>1349</v>
      </c>
      <c r="D33" s="98" t="s">
        <v>145</v>
      </c>
      <c r="E33" s="85"/>
      <c r="F33" s="98" t="s">
        <v>1151</v>
      </c>
      <c r="G33" s="85" t="s">
        <v>1321</v>
      </c>
      <c r="H33" s="85"/>
      <c r="I33" s="98" t="s">
        <v>171</v>
      </c>
      <c r="J33" s="95">
        <v>39092.28</v>
      </c>
      <c r="K33" s="97">
        <v>20476.87</v>
      </c>
      <c r="L33" s="95">
        <v>28129.133530000003</v>
      </c>
      <c r="M33" s="96">
        <v>7.4743955180207433E-4</v>
      </c>
      <c r="N33" s="96">
        <v>0.25844475713058201</v>
      </c>
      <c r="O33" s="96">
        <f>L33/'סכום נכסי הקרן'!$C$42</f>
        <v>8.6835621284785478E-3</v>
      </c>
    </row>
    <row r="34" spans="2:54">
      <c r="B34" s="84"/>
      <c r="C34" s="85"/>
      <c r="D34" s="85"/>
      <c r="E34" s="85"/>
      <c r="F34" s="85"/>
      <c r="G34" s="85"/>
      <c r="H34" s="85"/>
      <c r="I34" s="85"/>
      <c r="J34" s="95"/>
      <c r="K34" s="97"/>
      <c r="L34" s="85"/>
      <c r="M34" s="85"/>
      <c r="N34" s="96"/>
      <c r="O34" s="85"/>
    </row>
    <row r="35" spans="2:54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54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54" ht="20.25">
      <c r="B37" s="100" t="s">
        <v>262</v>
      </c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BB37" s="4"/>
    </row>
    <row r="38" spans="2:54">
      <c r="B38" s="100" t="s">
        <v>120</v>
      </c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BB38" s="3"/>
    </row>
    <row r="39" spans="2:54">
      <c r="B39" s="100" t="s">
        <v>245</v>
      </c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54">
      <c r="B40" s="100" t="s">
        <v>253</v>
      </c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54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54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54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54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54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54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54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54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</row>
    <row r="112" spans="2:15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</row>
    <row r="113" spans="2:15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</row>
    <row r="114" spans="2:15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</row>
    <row r="115" spans="2:15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</row>
    <row r="116" spans="2:15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</row>
    <row r="117" spans="2:15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</row>
    <row r="118" spans="2:15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</row>
    <row r="119" spans="2:15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</row>
    <row r="120" spans="2:15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</row>
    <row r="121" spans="2:15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</row>
    <row r="122" spans="2:15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</row>
    <row r="123" spans="2:15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</row>
    <row r="124" spans="2:15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</row>
    <row r="125" spans="2:15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</row>
    <row r="126" spans="2:15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</row>
    <row r="127" spans="2:15"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</row>
    <row r="128" spans="2:15"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</row>
    <row r="129" spans="2:15"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</row>
    <row r="130" spans="2:15"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</row>
    <row r="131" spans="2:15"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</row>
    <row r="132" spans="2:15"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</row>
    <row r="133" spans="2:15"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</row>
    <row r="134" spans="2:15">
      <c r="C134" s="1"/>
      <c r="D134" s="1"/>
      <c r="E134" s="1"/>
    </row>
    <row r="135" spans="2:15">
      <c r="C135" s="1"/>
      <c r="D135" s="1"/>
      <c r="E135" s="1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5" type="noConversion"/>
  <dataValidations count="1">
    <dataValidation allowBlank="1" showInputMessage="1" showErrorMessage="1" sqref="A1:A1048576 B1:B36 C5:C1048576 AB42:AB1048576 AC1:XFD1048576 AB1:AB37 B38:B1048576 D1:AA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2018-06-06T10:42:28+00:00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D6E840F0-8AED-4858-AF9C-2B72535164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2018-06-06T05:07:12Z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