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מניות'!$B$6:$M$19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K13" i="81" l="1"/>
  <c r="J13" i="81"/>
  <c r="J12" i="81"/>
  <c r="J11" i="81"/>
  <c r="J10" i="81"/>
  <c r="I11" i="81"/>
  <c r="C37" i="88" l="1"/>
  <c r="C10" i="88" s="1"/>
  <c r="I10" i="81"/>
  <c r="K25" i="58"/>
  <c r="K24" i="58"/>
  <c r="K23" i="58"/>
  <c r="K22" i="58"/>
  <c r="K21" i="58"/>
  <c r="K20" i="58"/>
  <c r="K19" i="58"/>
  <c r="K18" i="58"/>
  <c r="K17" i="58"/>
  <c r="K16" i="58"/>
  <c r="K15" i="58"/>
  <c r="K13" i="58"/>
  <c r="K12" i="58"/>
  <c r="K11" i="58"/>
  <c r="K10" i="58"/>
  <c r="J10" i="58"/>
  <c r="J11" i="58"/>
  <c r="J15" i="58"/>
  <c r="O23" i="78" l="1"/>
  <c r="O12" i="78"/>
  <c r="O11" i="78" s="1"/>
  <c r="O10" i="78" s="1"/>
  <c r="L54" i="78"/>
  <c r="O54" i="78"/>
  <c r="L122" i="62" l="1"/>
  <c r="L103" i="62"/>
  <c r="L102" i="62"/>
  <c r="N102" i="62" s="1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6" i="62"/>
  <c r="N85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C20" i="84" l="1"/>
  <c r="C11" i="84"/>
  <c r="C10" i="84" s="1"/>
  <c r="C43" i="88" s="1"/>
  <c r="J14" i="72"/>
  <c r="J13" i="72"/>
  <c r="J11" i="72" s="1"/>
  <c r="K12" i="63"/>
  <c r="K84" i="63"/>
  <c r="K35" i="63" s="1"/>
  <c r="K122" i="62"/>
  <c r="K103" i="62"/>
  <c r="K13" i="62"/>
  <c r="K47" i="62"/>
  <c r="S123" i="61"/>
  <c r="O123" i="61"/>
  <c r="S79" i="61"/>
  <c r="S78" i="61"/>
  <c r="O79" i="61"/>
  <c r="O78" i="61"/>
  <c r="S64" i="61"/>
  <c r="O64" i="61"/>
  <c r="C26" i="88"/>
  <c r="C35" i="88"/>
  <c r="C34" i="88"/>
  <c r="C31" i="88"/>
  <c r="C29" i="88"/>
  <c r="C28" i="88"/>
  <c r="C24" i="88"/>
  <c r="C21" i="88"/>
  <c r="C19" i="88"/>
  <c r="C18" i="88"/>
  <c r="C16" i="88"/>
  <c r="C15" i="88"/>
  <c r="C13" i="88"/>
  <c r="K11" i="63" l="1"/>
  <c r="K102" i="62"/>
  <c r="K11" i="62" s="1"/>
  <c r="P49" i="78"/>
  <c r="P44" i="78"/>
  <c r="P29" i="78"/>
  <c r="P12" i="78"/>
  <c r="P37" i="78"/>
  <c r="P20" i="78"/>
  <c r="P48" i="78"/>
  <c r="P33" i="78"/>
  <c r="P16" i="78"/>
  <c r="P55" i="78"/>
  <c r="P54" i="78" s="1"/>
  <c r="P25" i="78"/>
  <c r="P11" i="78"/>
  <c r="P10" i="78"/>
  <c r="P14" i="78"/>
  <c r="P18" i="78"/>
  <c r="P23" i="78"/>
  <c r="P27" i="78"/>
  <c r="P31" i="78"/>
  <c r="P35" i="78"/>
  <c r="P39" i="78"/>
  <c r="P42" i="78"/>
  <c r="P46" i="78"/>
  <c r="P50" i="78"/>
  <c r="C33" i="88"/>
  <c r="P15" i="78"/>
  <c r="P19" i="78"/>
  <c r="P24" i="78"/>
  <c r="P28" i="78"/>
  <c r="P32" i="78"/>
  <c r="P36" i="78"/>
  <c r="P40" i="78"/>
  <c r="P43" i="78"/>
  <c r="P47" i="78"/>
  <c r="P51" i="78"/>
  <c r="P13" i="78"/>
  <c r="P17" i="78"/>
  <c r="P21" i="78"/>
  <c r="P26" i="78"/>
  <c r="P30" i="78"/>
  <c r="P34" i="78"/>
  <c r="P38" i="78"/>
  <c r="P41" i="78"/>
  <c r="P45" i="78"/>
  <c r="L13" i="72"/>
  <c r="L21" i="72"/>
  <c r="L14" i="72"/>
  <c r="L18" i="72"/>
  <c r="L15" i="72"/>
  <c r="L19" i="72"/>
  <c r="C27" i="88"/>
  <c r="C23" i="88" s="1"/>
  <c r="L16" i="72"/>
  <c r="L20" i="72"/>
  <c r="L11" i="72"/>
  <c r="L17" i="72"/>
  <c r="M93" i="63"/>
  <c r="M89" i="63"/>
  <c r="M80" i="63"/>
  <c r="M76" i="63"/>
  <c r="M72" i="63"/>
  <c r="M64" i="63"/>
  <c r="M60" i="63"/>
  <c r="M56" i="63"/>
  <c r="M48" i="63"/>
  <c r="M44" i="63"/>
  <c r="M40" i="63"/>
  <c r="M31" i="63"/>
  <c r="M27" i="63"/>
  <c r="M23" i="63"/>
  <c r="M14" i="63"/>
  <c r="K12" i="62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M92" i="63" l="1"/>
  <c r="M87" i="63"/>
  <c r="M81" i="63"/>
  <c r="M75" i="63"/>
  <c r="M70" i="63"/>
  <c r="M65" i="63"/>
  <c r="M59" i="63"/>
  <c r="M54" i="63"/>
  <c r="M49" i="63"/>
  <c r="M43" i="63"/>
  <c r="M38" i="63"/>
  <c r="M32" i="63"/>
  <c r="M26" i="63"/>
  <c r="M21" i="63"/>
  <c r="M15" i="63"/>
  <c r="C17" i="88"/>
  <c r="C12" i="88" s="1"/>
  <c r="M91" i="63"/>
  <c r="M86" i="63"/>
  <c r="M79" i="63"/>
  <c r="M74" i="63"/>
  <c r="M69" i="63"/>
  <c r="M63" i="63"/>
  <c r="M58" i="63"/>
  <c r="M53" i="63"/>
  <c r="M47" i="63"/>
  <c r="M42" i="63"/>
  <c r="M37" i="63"/>
  <c r="M30" i="63"/>
  <c r="M25" i="63"/>
  <c r="M20" i="63"/>
  <c r="M13" i="63"/>
  <c r="M67" i="63"/>
  <c r="M51" i="63"/>
  <c r="M17" i="63"/>
  <c r="M90" i="63"/>
  <c r="M84" i="63"/>
  <c r="M78" i="63"/>
  <c r="M62" i="63"/>
  <c r="M46" i="63"/>
  <c r="M24" i="63"/>
  <c r="M94" i="63"/>
  <c r="M88" i="63"/>
  <c r="M82" i="63"/>
  <c r="M77" i="63"/>
  <c r="M71" i="63"/>
  <c r="M66" i="63"/>
  <c r="M61" i="63"/>
  <c r="M55" i="63"/>
  <c r="M50" i="63"/>
  <c r="M45" i="63"/>
  <c r="M39" i="63"/>
  <c r="M33" i="63"/>
  <c r="M28" i="63"/>
  <c r="M22" i="63"/>
  <c r="M16" i="63"/>
  <c r="M11" i="63"/>
  <c r="M73" i="63"/>
  <c r="M57" i="63"/>
  <c r="M41" i="63"/>
  <c r="M29" i="63"/>
  <c r="M12" i="63"/>
  <c r="M19" i="63"/>
  <c r="M36" i="63"/>
  <c r="M52" i="63"/>
  <c r="M68" i="63"/>
  <c r="M85" i="63"/>
  <c r="M35" i="63"/>
  <c r="C11" i="88"/>
  <c r="C42" i="88" l="1"/>
  <c r="Q13" i="78" s="1"/>
  <c r="D29" i="88" l="1"/>
  <c r="R50" i="59"/>
  <c r="U42" i="61"/>
  <c r="O15" i="62"/>
  <c r="N79" i="63"/>
  <c r="U137" i="61"/>
  <c r="N14" i="63"/>
  <c r="O74" i="62"/>
  <c r="U119" i="61"/>
  <c r="O100" i="62"/>
  <c r="K20" i="76"/>
  <c r="U13" i="61"/>
  <c r="U76" i="61"/>
  <c r="R48" i="59"/>
  <c r="U53" i="61"/>
  <c r="U39" i="61"/>
  <c r="U83" i="61"/>
  <c r="U116" i="61"/>
  <c r="O19" i="62"/>
  <c r="O77" i="62"/>
  <c r="O125" i="62"/>
  <c r="O168" i="62"/>
  <c r="N36" i="63"/>
  <c r="N85" i="63"/>
  <c r="U109" i="61"/>
  <c r="O20" i="62"/>
  <c r="O62" i="62"/>
  <c r="O112" i="62"/>
  <c r="O169" i="62"/>
  <c r="N31" i="63"/>
  <c r="N87" i="63"/>
  <c r="U110" i="61"/>
  <c r="O25" i="62"/>
  <c r="O97" i="62"/>
  <c r="O170" i="62"/>
  <c r="N33" i="63"/>
  <c r="U78" i="61"/>
  <c r="O32" i="62"/>
  <c r="O156" i="62"/>
  <c r="N78" i="63"/>
  <c r="O127" i="62"/>
  <c r="N49" i="63"/>
  <c r="O18" i="64"/>
  <c r="O19" i="64"/>
  <c r="P42" i="69"/>
  <c r="K16" i="73"/>
  <c r="K29" i="73"/>
  <c r="R41" i="59"/>
  <c r="U45" i="61"/>
  <c r="U52" i="61"/>
  <c r="U27" i="61"/>
  <c r="U108" i="61"/>
  <c r="O111" i="62"/>
  <c r="N19" i="63"/>
  <c r="O57" i="62"/>
  <c r="O148" i="62"/>
  <c r="U93" i="61"/>
  <c r="N27" i="63"/>
  <c r="O117" i="62"/>
  <c r="N72" i="63"/>
  <c r="S23" i="71"/>
  <c r="K35" i="73"/>
  <c r="U12" i="61"/>
  <c r="U20" i="61"/>
  <c r="D33" i="88"/>
  <c r="R23" i="59"/>
  <c r="U22" i="61"/>
  <c r="R29" i="59"/>
  <c r="U34" i="61"/>
  <c r="R30" i="59"/>
  <c r="U25" i="61"/>
  <c r="R22" i="59"/>
  <c r="U16" i="61"/>
  <c r="U64" i="61"/>
  <c r="U51" i="61"/>
  <c r="U87" i="61"/>
  <c r="U124" i="61"/>
  <c r="O39" i="62"/>
  <c r="O82" i="62"/>
  <c r="O130" i="62"/>
  <c r="O192" i="62"/>
  <c r="N47" i="63"/>
  <c r="N91" i="63"/>
  <c r="U121" i="61"/>
  <c r="O24" i="62"/>
  <c r="O78" i="62"/>
  <c r="O132" i="62"/>
  <c r="O174" i="62"/>
  <c r="N43" i="63"/>
  <c r="U73" i="61"/>
  <c r="U126" i="61"/>
  <c r="O41" i="62"/>
  <c r="O181" i="62"/>
  <c r="O182" i="62"/>
  <c r="N55" i="63"/>
  <c r="U103" i="61"/>
  <c r="O37" i="62"/>
  <c r="O184" i="62"/>
  <c r="O63" i="62"/>
  <c r="O159" i="62"/>
  <c r="N57" i="63"/>
  <c r="K15" i="67"/>
  <c r="K12" i="67"/>
  <c r="L13" i="65"/>
  <c r="K47" i="76"/>
  <c r="Q16" i="78"/>
  <c r="R21" i="59"/>
  <c r="U49" i="61"/>
  <c r="R51" i="59"/>
  <c r="R40" i="59"/>
  <c r="U67" i="61"/>
  <c r="O56" i="62"/>
  <c r="O162" i="62"/>
  <c r="U101" i="61"/>
  <c r="O107" i="62"/>
  <c r="N80" i="63"/>
  <c r="O21" i="62"/>
  <c r="O138" i="62"/>
  <c r="U62" i="61"/>
  <c r="N24" i="63"/>
  <c r="P14" i="69"/>
  <c r="M20" i="72"/>
  <c r="D16" i="88"/>
  <c r="R15" i="59"/>
  <c r="U54" i="61"/>
  <c r="R16" i="59"/>
  <c r="R13" i="59"/>
  <c r="R36" i="59"/>
  <c r="U28" i="61"/>
  <c r="R42" i="59"/>
  <c r="U40" i="61"/>
  <c r="R39" i="59"/>
  <c r="U46" i="61"/>
  <c r="R27" i="59"/>
  <c r="U21" i="61"/>
  <c r="U23" i="61"/>
  <c r="U59" i="61"/>
  <c r="U91" i="61"/>
  <c r="U136" i="61"/>
  <c r="O44" i="62"/>
  <c r="O99" i="62"/>
  <c r="O152" i="62"/>
  <c r="O197" i="62"/>
  <c r="N58" i="63"/>
  <c r="U92" i="61"/>
  <c r="U133" i="61"/>
  <c r="O35" i="62"/>
  <c r="O90" i="62"/>
  <c r="O142" i="62"/>
  <c r="O193" i="62"/>
  <c r="N75" i="63"/>
  <c r="U81" i="61"/>
  <c r="U130" i="61"/>
  <c r="O69" i="62"/>
  <c r="O133" i="62"/>
  <c r="O195" i="62"/>
  <c r="N82" i="63"/>
  <c r="U111" i="61"/>
  <c r="O76" i="62"/>
  <c r="N40" i="63"/>
  <c r="O75" i="62"/>
  <c r="O179" i="62"/>
  <c r="O29" i="64"/>
  <c r="P35" i="69"/>
  <c r="K16" i="67"/>
  <c r="S16" i="71"/>
  <c r="L11" i="74"/>
  <c r="Q42" i="78"/>
  <c r="K11" i="81"/>
  <c r="L16" i="58"/>
  <c r="D37" i="88"/>
  <c r="K10" i="81"/>
  <c r="L20" i="58"/>
  <c r="L23" i="58"/>
  <c r="L19" i="58"/>
  <c r="L15" i="58"/>
  <c r="L10" i="58"/>
  <c r="L22" i="58"/>
  <c r="L18" i="58"/>
  <c r="L13" i="58"/>
  <c r="L25" i="58"/>
  <c r="L21" i="58"/>
  <c r="L17" i="58"/>
  <c r="L12" i="58"/>
  <c r="L24" i="58"/>
  <c r="L11" i="58"/>
  <c r="K12" i="81"/>
  <c r="K33" i="76"/>
  <c r="Q47" i="78"/>
  <c r="K34" i="76"/>
  <c r="Q10" i="78"/>
  <c r="M16" i="72"/>
  <c r="P25" i="69"/>
  <c r="K26" i="73"/>
  <c r="K36" i="76"/>
  <c r="Q15" i="78"/>
  <c r="Q43" i="78"/>
  <c r="D24" i="88"/>
  <c r="D23" i="88"/>
  <c r="N11" i="63"/>
  <c r="R19" i="59"/>
  <c r="R49" i="59"/>
  <c r="U44" i="61"/>
  <c r="R33" i="59"/>
  <c r="U18" i="61"/>
  <c r="U72" i="61"/>
  <c r="R47" i="59"/>
  <c r="U30" i="61"/>
  <c r="R14" i="59"/>
  <c r="R44" i="59"/>
  <c r="U32" i="61"/>
  <c r="U19" i="61"/>
  <c r="U43" i="61"/>
  <c r="U71" i="61"/>
  <c r="U104" i="61"/>
  <c r="U132" i="61"/>
  <c r="O23" i="62"/>
  <c r="O66" i="62"/>
  <c r="O106" i="62"/>
  <c r="O141" i="62"/>
  <c r="O186" i="62"/>
  <c r="N25" i="63"/>
  <c r="N63" i="63"/>
  <c r="U88" i="61"/>
  <c r="U117" i="61"/>
  <c r="U142" i="61"/>
  <c r="O45" i="62"/>
  <c r="O84" i="62"/>
  <c r="O120" i="62"/>
  <c r="O164" i="62"/>
  <c r="O199" i="62"/>
  <c r="N54" i="63"/>
  <c r="U65" i="61"/>
  <c r="U106" i="61"/>
  <c r="U138" i="61"/>
  <c r="O53" i="62"/>
  <c r="O108" i="62"/>
  <c r="O154" i="62"/>
  <c r="N22" i="63"/>
  <c r="N66" i="63"/>
  <c r="U82" i="61"/>
  <c r="U144" i="61"/>
  <c r="O104" i="62"/>
  <c r="O191" i="62"/>
  <c r="O42" i="62"/>
  <c r="O123" i="62"/>
  <c r="O189" i="62"/>
  <c r="N86" i="63"/>
  <c r="K11" i="67"/>
  <c r="M19" i="72"/>
  <c r="P40" i="69"/>
  <c r="O24" i="64"/>
  <c r="S21" i="71"/>
  <c r="K22" i="76"/>
  <c r="K28" i="76"/>
  <c r="K33" i="73"/>
  <c r="Q44" i="78"/>
  <c r="Q45" i="78"/>
  <c r="D28" i="88"/>
  <c r="Q35" i="78"/>
  <c r="Q18" i="78"/>
  <c r="Q38" i="78"/>
  <c r="Q51" i="78"/>
  <c r="Q11" i="78"/>
  <c r="Q21" i="78"/>
  <c r="Q32" i="78"/>
  <c r="Q55" i="78"/>
  <c r="Q54" i="78" s="1"/>
  <c r="Q25" i="78"/>
  <c r="Q36" i="78"/>
  <c r="K42" i="76"/>
  <c r="K26" i="76"/>
  <c r="L12" i="74"/>
  <c r="K19" i="73"/>
  <c r="K24" i="76"/>
  <c r="K48" i="76"/>
  <c r="K32" i="76"/>
  <c r="K15" i="76"/>
  <c r="K27" i="73"/>
  <c r="K41" i="76"/>
  <c r="K43" i="76"/>
  <c r="K27" i="76"/>
  <c r="L13" i="74"/>
  <c r="K21" i="73"/>
  <c r="K37" i="76"/>
  <c r="K32" i="73"/>
  <c r="M13" i="72"/>
  <c r="S12" i="71"/>
  <c r="P29" i="69"/>
  <c r="P13" i="69"/>
  <c r="O32" i="64"/>
  <c r="O15" i="64"/>
  <c r="P34" i="69"/>
  <c r="O21" i="64"/>
  <c r="M11" i="72"/>
  <c r="S11" i="71"/>
  <c r="P28" i="69"/>
  <c r="P12" i="69"/>
  <c r="O31" i="64"/>
  <c r="O14" i="64"/>
  <c r="K14" i="67"/>
  <c r="S28" i="71"/>
  <c r="P43" i="69"/>
  <c r="P27" i="69"/>
  <c r="P11" i="69"/>
  <c r="O30" i="64"/>
  <c r="O13" i="64"/>
  <c r="S13" i="71"/>
  <c r="L14" i="65"/>
  <c r="N94" i="63"/>
  <c r="N77" i="63"/>
  <c r="N61" i="63"/>
  <c r="N45" i="63"/>
  <c r="N28" i="63"/>
  <c r="O202" i="62"/>
  <c r="O185" i="62"/>
  <c r="O167" i="62"/>
  <c r="O151" i="62"/>
  <c r="O135" i="62"/>
  <c r="O118" i="62"/>
  <c r="O105" i="62"/>
  <c r="O88" i="62"/>
  <c r="O71" i="62"/>
  <c r="O55" i="62"/>
  <c r="O38" i="62"/>
  <c r="N89" i="63"/>
  <c r="N67" i="63"/>
  <c r="N46" i="63"/>
  <c r="N23" i="63"/>
  <c r="O196" i="62"/>
  <c r="O172" i="62"/>
  <c r="O150" i="62"/>
  <c r="O129" i="62"/>
  <c r="O110" i="62"/>
  <c r="O86" i="62"/>
  <c r="O65" i="62"/>
  <c r="O43" i="62"/>
  <c r="O22" i="62"/>
  <c r="U139" i="61"/>
  <c r="U123" i="61"/>
  <c r="U107" i="61"/>
  <c r="U90" i="61"/>
  <c r="U74" i="61"/>
  <c r="U58" i="61"/>
  <c r="N76" i="63"/>
  <c r="Q46" i="78"/>
  <c r="Q23" i="78"/>
  <c r="Q34" i="78"/>
  <c r="Q28" i="78"/>
  <c r="Q30" i="78"/>
  <c r="Q24" i="78"/>
  <c r="Q33" i="78"/>
  <c r="Q12" i="78"/>
  <c r="K38" i="76"/>
  <c r="K17" i="76"/>
  <c r="K25" i="73"/>
  <c r="K12" i="76"/>
  <c r="K40" i="76"/>
  <c r="K19" i="76"/>
  <c r="K22" i="73"/>
  <c r="K24" i="73"/>
  <c r="K31" i="76"/>
  <c r="K34" i="73"/>
  <c r="K11" i="73"/>
  <c r="K16" i="76"/>
  <c r="S26" i="71"/>
  <c r="P37" i="69"/>
  <c r="P17" i="69"/>
  <c r="O28" i="64"/>
  <c r="M14" i="72"/>
  <c r="O33" i="64"/>
  <c r="S24" i="71"/>
  <c r="P36" i="69"/>
  <c r="P16" i="69"/>
  <c r="O27" i="64"/>
  <c r="P30" i="69"/>
  <c r="M15" i="72"/>
  <c r="P39" i="69"/>
  <c r="P19" i="69"/>
  <c r="L11" i="65"/>
  <c r="M18" i="72"/>
  <c r="P26" i="69"/>
  <c r="D42" i="88"/>
  <c r="N73" i="63"/>
  <c r="N53" i="63"/>
  <c r="N32" i="63"/>
  <c r="O198" i="62"/>
  <c r="O175" i="62"/>
  <c r="O155" i="62"/>
  <c r="O131" i="62"/>
  <c r="O113" i="62"/>
  <c r="O92" i="62"/>
  <c r="O67" i="62"/>
  <c r="O47" i="62"/>
  <c r="O26" i="62"/>
  <c r="N62" i="63"/>
  <c r="N35" i="63"/>
  <c r="O201" i="62"/>
  <c r="O166" i="62"/>
  <c r="O140" i="62"/>
  <c r="O183" i="62"/>
  <c r="O81" i="62"/>
  <c r="O54" i="62"/>
  <c r="O27" i="62"/>
  <c r="U135" i="61"/>
  <c r="U115" i="61"/>
  <c r="U94" i="61"/>
  <c r="U70" i="61"/>
  <c r="N88" i="63"/>
  <c r="N60" i="63"/>
  <c r="N39" i="63"/>
  <c r="N16" i="63"/>
  <c r="O188" i="62"/>
  <c r="O165" i="62"/>
  <c r="O144" i="62"/>
  <c r="O122" i="62"/>
  <c r="O103" i="62"/>
  <c r="O80" i="62"/>
  <c r="O58" i="62"/>
  <c r="O36" i="62"/>
  <c r="O17" i="62"/>
  <c r="U134" i="61"/>
  <c r="U118" i="61"/>
  <c r="U102" i="61"/>
  <c r="U85" i="61"/>
  <c r="U69" i="61"/>
  <c r="N92" i="63"/>
  <c r="N70" i="63"/>
  <c r="N48" i="63"/>
  <c r="N26" i="63"/>
  <c r="Q27" i="78"/>
  <c r="Q26" i="78"/>
  <c r="Q49" i="78"/>
  <c r="Q40" i="78"/>
  <c r="Q29" i="78"/>
  <c r="K51" i="76"/>
  <c r="K21" i="76"/>
  <c r="K14" i="73"/>
  <c r="K18" i="73"/>
  <c r="K23" i="76"/>
  <c r="K17" i="73"/>
  <c r="K39" i="76"/>
  <c r="K14" i="76"/>
  <c r="K50" i="76"/>
  <c r="M21" i="72"/>
  <c r="P41" i="69"/>
  <c r="K17" i="67"/>
  <c r="O20" i="64"/>
  <c r="K18" i="67"/>
  <c r="S19" i="71"/>
  <c r="P24" i="69"/>
  <c r="L12" i="65"/>
  <c r="P18" i="69"/>
  <c r="S18" i="71"/>
  <c r="P23" i="69"/>
  <c r="O26" i="64"/>
  <c r="S22" i="71"/>
  <c r="O16" i="64"/>
  <c r="N69" i="63"/>
  <c r="N41" i="63"/>
  <c r="N15" i="63"/>
  <c r="O171" i="62"/>
  <c r="O143" i="62"/>
  <c r="O190" i="62"/>
  <c r="O83" i="62"/>
  <c r="O59" i="62"/>
  <c r="O30" i="62"/>
  <c r="N56" i="63"/>
  <c r="N17" i="63"/>
  <c r="O177" i="62"/>
  <c r="O134" i="62"/>
  <c r="O98" i="62"/>
  <c r="O60" i="62"/>
  <c r="O18" i="62"/>
  <c r="U127" i="61"/>
  <c r="U99" i="61"/>
  <c r="U66" i="61"/>
  <c r="N71" i="63"/>
  <c r="N44" i="63"/>
  <c r="O205" i="62"/>
  <c r="O176" i="62"/>
  <c r="O149" i="62"/>
  <c r="O116" i="62"/>
  <c r="O91" i="62"/>
  <c r="O64" i="62"/>
  <c r="O31" i="62"/>
  <c r="U143" i="61"/>
  <c r="U122" i="61"/>
  <c r="U97" i="61"/>
  <c r="U77" i="61"/>
  <c r="U57" i="61"/>
  <c r="N64" i="63"/>
  <c r="N38" i="63"/>
  <c r="O204" i="62"/>
  <c r="O180" i="62"/>
  <c r="O158" i="62"/>
  <c r="O137" i="62"/>
  <c r="O115" i="62"/>
  <c r="O95" i="62"/>
  <c r="O73" i="62"/>
  <c r="O52" i="62"/>
  <c r="O29" i="62"/>
  <c r="O12" i="62"/>
  <c r="U129" i="61"/>
  <c r="U113" i="61"/>
  <c r="U96" i="61"/>
  <c r="U80" i="61"/>
  <c r="N74" i="63"/>
  <c r="N52" i="63"/>
  <c r="N30" i="63"/>
  <c r="O203" i="62"/>
  <c r="O178" i="62"/>
  <c r="O157" i="62"/>
  <c r="O136" i="62"/>
  <c r="O114" i="62"/>
  <c r="O94" i="62"/>
  <c r="O72" i="62"/>
  <c r="O50" i="62"/>
  <c r="O28" i="62"/>
  <c r="O11" i="62"/>
  <c r="U128" i="61"/>
  <c r="U112" i="61"/>
  <c r="U95" i="61"/>
  <c r="U79" i="61"/>
  <c r="U63" i="61"/>
  <c r="U47" i="61"/>
  <c r="U31" i="61"/>
  <c r="U15" i="61"/>
  <c r="U48" i="61"/>
  <c r="U26" i="61"/>
  <c r="R52" i="59"/>
  <c r="R35" i="59"/>
  <c r="R18" i="59"/>
  <c r="U60" i="61"/>
  <c r="U36" i="61"/>
  <c r="U14" i="61"/>
  <c r="R43" i="59"/>
  <c r="R17" i="59"/>
  <c r="U50" i="61"/>
  <c r="U29" i="61"/>
  <c r="R55" i="59"/>
  <c r="R37" i="59"/>
  <c r="U68" i="61"/>
  <c r="U38" i="61"/>
  <c r="U17" i="61"/>
  <c r="R45" i="59"/>
  <c r="R28" i="59"/>
  <c r="R11" i="59"/>
  <c r="R20" i="59"/>
  <c r="D19" i="88"/>
  <c r="D18" i="88"/>
  <c r="D10" i="88"/>
  <c r="D26" i="88"/>
  <c r="D21" i="88"/>
  <c r="D12" i="88"/>
  <c r="Q50" i="78"/>
  <c r="Q14" i="78"/>
  <c r="Q17" i="78"/>
  <c r="Q41" i="78"/>
  <c r="Q48" i="78"/>
  <c r="Q20" i="78"/>
  <c r="K46" i="76"/>
  <c r="K13" i="76"/>
  <c r="K45" i="76"/>
  <c r="K44" i="76"/>
  <c r="K11" i="76"/>
  <c r="K12" i="73"/>
  <c r="K35" i="76"/>
  <c r="K30" i="73"/>
  <c r="K29" i="76"/>
  <c r="M17" i="72"/>
  <c r="P33" i="69"/>
  <c r="K13" i="67"/>
  <c r="O11" i="64"/>
  <c r="O12" i="64"/>
  <c r="S15" i="71"/>
  <c r="P20" i="69"/>
  <c r="O23" i="64"/>
  <c r="O25" i="64"/>
  <c r="S14" i="71"/>
  <c r="P15" i="69"/>
  <c r="O22" i="64"/>
  <c r="P38" i="69"/>
  <c r="N90" i="63"/>
  <c r="N65" i="63"/>
  <c r="N37" i="63"/>
  <c r="O194" i="62"/>
  <c r="O163" i="62"/>
  <c r="O139" i="62"/>
  <c r="O109" i="62"/>
  <c r="O79" i="62"/>
  <c r="O51" i="62"/>
  <c r="N84" i="63"/>
  <c r="N51" i="63"/>
  <c r="N12" i="63"/>
  <c r="O161" i="62"/>
  <c r="O124" i="62"/>
  <c r="O93" i="62"/>
  <c r="O49" i="62"/>
  <c r="O14" i="62"/>
  <c r="D27" i="88"/>
  <c r="D35" i="88"/>
  <c r="R25" i="59"/>
  <c r="R32" i="59"/>
  <c r="R53" i="59"/>
  <c r="U33" i="61"/>
  <c r="R24" i="59"/>
  <c r="R46" i="59"/>
  <c r="U24" i="61"/>
  <c r="U56" i="61"/>
  <c r="R34" i="59"/>
  <c r="R56" i="59"/>
  <c r="U41" i="61"/>
  <c r="R12" i="59"/>
  <c r="R31" i="59"/>
  <c r="R57" i="59"/>
  <c r="U37" i="61"/>
  <c r="U11" i="61"/>
  <c r="U35" i="61"/>
  <c r="U55" i="61"/>
  <c r="U75" i="61"/>
  <c r="U100" i="61"/>
  <c r="U120" i="61"/>
  <c r="U140" i="61"/>
  <c r="O33" i="62"/>
  <c r="O61" i="62"/>
  <c r="O89" i="62"/>
  <c r="O119" i="62"/>
  <c r="O146" i="62"/>
  <c r="O173" i="62"/>
  <c r="N13" i="63"/>
  <c r="N42" i="63"/>
  <c r="N68" i="63"/>
  <c r="U84" i="61"/>
  <c r="U105" i="61"/>
  <c r="U125" i="61"/>
  <c r="O16" i="62"/>
  <c r="O40" i="62"/>
  <c r="O68" i="62"/>
  <c r="O102" i="62"/>
  <c r="O126" i="62"/>
  <c r="O153" i="62"/>
  <c r="O187" i="62"/>
  <c r="N21" i="63"/>
  <c r="N59" i="63"/>
  <c r="U61" i="61"/>
  <c r="U89" i="61"/>
  <c r="U114" i="61"/>
  <c r="O13" i="62"/>
  <c r="O48" i="62"/>
  <c r="O85" i="62"/>
  <c r="O128" i="62"/>
  <c r="O160" i="62"/>
  <c r="O200" i="62"/>
  <c r="N50" i="63"/>
  <c r="N93" i="63"/>
  <c r="U86" i="61"/>
  <c r="U131" i="61"/>
  <c r="O70" i="62"/>
  <c r="O145" i="62"/>
  <c r="N29" i="63"/>
  <c r="O34" i="62"/>
  <c r="O96" i="62"/>
  <c r="O147" i="62"/>
  <c r="N20" i="63"/>
  <c r="N81" i="63"/>
  <c r="S27" i="71"/>
  <c r="P31" i="69"/>
  <c r="S17" i="71"/>
  <c r="P32" i="69"/>
  <c r="P22" i="69"/>
  <c r="P21" i="69"/>
  <c r="K13" i="73"/>
  <c r="K18" i="76"/>
  <c r="K31" i="73"/>
  <c r="K28" i="73"/>
  <c r="K30" i="76"/>
  <c r="Q37" i="78"/>
  <c r="Q19" i="78"/>
  <c r="Q31" i="78"/>
  <c r="Q39" i="78"/>
  <c r="D31" i="88"/>
  <c r="I10" i="80"/>
  <c r="O16" i="79"/>
  <c r="O12" i="79"/>
  <c r="I13" i="80"/>
  <c r="O19" i="79"/>
  <c r="O15" i="79"/>
  <c r="O11" i="79"/>
  <c r="I12" i="80"/>
  <c r="O18" i="79"/>
  <c r="O14" i="79"/>
  <c r="O10" i="79"/>
  <c r="I11" i="80"/>
  <c r="O17" i="79"/>
  <c r="O13" i="79"/>
  <c r="D38" i="88"/>
  <c r="D15" i="88"/>
  <c r="D11" i="88"/>
  <c r="D17" i="88"/>
  <c r="D34" i="88"/>
  <c r="D1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0331]}"/>
    <s v="{[Medida].[Medida].&amp;[2]}"/>
    <s v="{[Keren].[Keren].[All]}"/>
    <s v="{[Cheshbon KM].[Hie Peilut].[Peilut 7].&amp;[Kod_Peilut_L7_398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4" si="21">
        <n x="1" s="1"/>
        <n x="2" s="1"/>
        <n x="19"/>
        <n x="20"/>
      </t>
    </mdx>
    <mdx n="0" f="v">
      <t c="4" si="21">
        <n x="1" s="1"/>
        <n x="2" s="1"/>
        <n x="22"/>
        <n x="20"/>
      </t>
    </mdx>
    <mdx n="0" f="v">
      <t c="4" si="21">
        <n x="1" s="1"/>
        <n x="2" s="1"/>
        <n x="23"/>
        <n x="20"/>
      </t>
    </mdx>
    <mdx n="0" f="v">
      <t c="4" si="21">
        <n x="1" s="1"/>
        <n x="2" s="1"/>
        <n x="24"/>
        <n x="20"/>
      </t>
    </mdx>
    <mdx n="0" f="v">
      <t c="4" si="21">
        <n x="1" s="1"/>
        <n x="2" s="1"/>
        <n x="25"/>
        <n x="20"/>
      </t>
    </mdx>
    <mdx n="0" f="v">
      <t c="4" si="21">
        <n x="1" s="1"/>
        <n x="2" s="1"/>
        <n x="26"/>
        <n x="20"/>
      </t>
    </mdx>
    <mdx n="0" f="v">
      <t c="4" si="21">
        <n x="1" s="1"/>
        <n x="2" s="1"/>
        <n x="27"/>
        <n x="20"/>
      </t>
    </mdx>
    <mdx n="0" f="v">
      <t c="4" si="21">
        <n x="1" s="1"/>
        <n x="2" s="1"/>
        <n x="28"/>
        <n x="20"/>
      </t>
    </mdx>
    <mdx n="0" f="v">
      <t c="4" si="21">
        <n x="1" s="1"/>
        <n x="2" s="1"/>
        <n x="29"/>
        <n x="20"/>
      </t>
    </mdx>
    <mdx n="0" f="v">
      <t c="4" si="21">
        <n x="1" s="1"/>
        <n x="2" s="1"/>
        <n x="30"/>
        <n x="20"/>
      </t>
    </mdx>
    <mdx n="0" f="v">
      <t c="4" si="21">
        <n x="1" s="1"/>
        <n x="2" s="1"/>
        <n x="31"/>
        <n x="20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<sst xmlns="http://schemas.openxmlformats.org/spreadsheetml/2006/main" count="5627" uniqueCount="1638">
  <si>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</si>
  <si>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</si>
  <si>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</si>
  <si>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</si>
  <si>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</si>
  <si>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</si>
  <si>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</si>
  <si>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</si>
  <si>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</si>
  <si>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</si>
  <si>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</si>
  <si>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</si>
  <si>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</si>
  <si>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</si>
  <si>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</si>
  <si>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</si>
  <si>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</si>
  <si>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</si>
  <si>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</si>
  <si>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</si>
  <si>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</si>
  <si>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</si>
  <si>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</si>
  <si>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</si>
  <si>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</si>
  <si>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</si>
  <si>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</si>
  <si>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</si>
  <si>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</si>
  <si>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</si>
  <si>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</si>
  <si>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</si>
  <si>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</si>
  <si>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</si>
  <si>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</si>
  <si>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</si>
  <si>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</si>
  <si>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</si>
  <si>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</si>
  <si>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</si>
  <si>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</si>
  <si>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</si>
  <si>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</si>
  <si>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</si>
  <si>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</si>
  <si>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</si>
  <si>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</si>
  <si>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</si>
  <si>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</si>
  <si>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</si>
  <si>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</si>
  <si>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</si>
  <si>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</si>
  <si>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</si>
  <si>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</si>
  <si>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</si>
  <si>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</si>
  <si>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</si>
  <si>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</si>
  <si>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</si>
  <si>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</si>
  <si>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</si>
  <si>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</si>
  <si>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</si>
  <si>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</si>
  <si>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</si>
  <si>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</si>
  <si>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</si>
  <si>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</si>
  <si>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</si>
  <si>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</si>
  <si>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</si>
  <si>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</si>
  <si>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</si>
  <si>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</si>
  <si>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</si>
  <si>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</si>
  <si>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</si>
  <si>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</si>
  <si>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</si>
  <si>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</si>
  <si>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</si>
  <si>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</si>
  <si>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</si>
  <si>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</si>
  <si>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</si>
  <si>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</si>
  <si>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</si>
  <si>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</si>
  <si>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</si>
  <si>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</si>
  <si>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</si>
  <si>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</si>
  <si>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</si>
  <si>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</si>
  <si>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</si>
  <si>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</si>
  <si>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</si>
  <si>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</si>
  <si>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</si>
  <si>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</si>
  <si>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</si>
  <si>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</si>
  <si>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</si>
  <si>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</si>
  <si>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</si>
  <si>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</si>
  <si>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</si>
  <si>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</si>
  <si>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</si>
  <si>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</si>
  <si>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</si>
  <si>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</si>
  <si>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</si>
  <si>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</si>
  <si>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</si>
  <si>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</si>
  <si>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</si>
  <si>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</si>
  <si>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</si>
  <si>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</si>
  <si>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</si>
  <si>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</si>
  <si>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</si>
  <si>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</si>
  <si>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</si>
  <si>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</si>
  <si>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</si>
  <si>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</si>
  <si>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</si>
  <si>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</si>
  <si>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</si>
  <si>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</si>
  <si>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</si>
  <si>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</si>
  <si>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</si>
  <si>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</si>
  <si>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</si>
  <si>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</si>
  <si>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</si>
  <si>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</si>
  <si>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</si>
  <si>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</si>
  <si>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</si>
  <si>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</si>
  <si>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</si>
  <si>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</si>
  <si>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</si>
  <si>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</si>
  <si>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</si>
  <si>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</si>
  <si>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</si>
  <si>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</si>
  <si>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</si>
  <si>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</si>
  <si>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</si>
  <si>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</si>
  <si>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</si>
  <si>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</si>
  <si>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</si>
  <si>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</si>
  <si>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</si>
  <si>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</si>
  <si>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</si>
  <si>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</si>
  <si>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</si>
  <si>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</si>
  <si>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</si>
  <si>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</si>
  <si>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</si>
  <si>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</si>
  <si>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</si>
  <si>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</si>
  <si>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</si>
  <si>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</si>
  <si>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</si>
  <si>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</si>
  <si>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</si>
  <si>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</si>
  <si>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</si>
  <si>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</si>
  <si>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</si>
  <si>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</si>
  <si>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</si>
  <si>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</si>
  <si>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</si>
  <si>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</si>
  <si>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</si>
  <si>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</si>
  <si>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</si>
  <si>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</si>
  <si>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</si>
  <si>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</si>
  <si>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</si>
  <si>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</si>
  <si>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</si>
  <si>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</si>
  <si>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</si>
  <si>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</si>
  <si>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</si>
  <si>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</si>
  <si>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</si>
  <si>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</si>
  <si>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</si>
  <si>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</si>
  <si>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</si>
  <si>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</si>
  <si>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</si>
  <si>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</si>
  <si>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</si>
  <si>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</si>
  <si>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</si>
  <si>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</si>
  <si>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</si>
  <si>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</si>
  <si>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</si>
  <si>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</si>
  <si>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</si>
  <si>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</si>
  <si>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</si>
  <si>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</si>
  <si>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</si>
  <si>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</si>
  <si>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</si>
  <si>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</si>
  <si>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</si>
  <si>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</si>
  <si>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</si>
  <si>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</si>
  <si>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</si>
  <si>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</si>
  <si>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</si>
  <si>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</si>
  <si>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</si>
  <si>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</si>
  <si>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</si>
  <si>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</si>
  <si>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</si>
  <si>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</si>
  <si>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</si>
  <si>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</si>
  <si>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</si>
  <si>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</si>
  <si>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</si>
  <si>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</si>
  <si>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</si>
  <si>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</si>
  <si>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</si>
  <si>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</si>
  <si>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</si>
  <si>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</si>
  <si>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</si>
  <si>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</si>
  <si>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</si>
  <si>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</si>
  <si>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</si>
  <si>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</si>
  <si>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</si>
  <si>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</si>
  <si>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</si>
  <si>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</si>
  <si>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</si>
  <si>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</si>
  <si>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</si>
  <si>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</si>
  <si>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אפיק השקעות גיל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</si>
  <si>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</si>
  <si>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</si>
  <si>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</si>
  <si>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</si>
  <si>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</si>
  <si>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</si>
  <si>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</si>
  <si>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</si>
  <si>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</si>
  <si>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</si>
  <si>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</si>
  <si>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</si>
  <si>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</si>
  <si>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</si>
  <si>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</si>
  <si>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</si>
  <si>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</si>
  <si>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</si>
  <si>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</si>
  <si>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</si>
  <si>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</si>
  <si>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</si>
  <si>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</si>
  <si>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</si>
  <si>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</si>
  <si>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</si>
  <si>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</si>
  <si>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</si>
  <si>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</si>
  <si>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</si>
  <si>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</si>
  <si>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</si>
  <si>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</si>
  <si>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518</t>
  </si>
  <si>
    <t>8180515</t>
  </si>
  <si>
    <t>מקמ 618</t>
  </si>
  <si>
    <t>8180614</t>
  </si>
  <si>
    <t>מקמ 718</t>
  </si>
  <si>
    <t>8180713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</si>
  <si>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</si>
  <si>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</si>
  <si>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</si>
  <si>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</si>
  <si>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</si>
  <si>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</si>
  <si>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</si>
  <si>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</si>
  <si>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</si>
  <si>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</si>
  <si>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</si>
  <si>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</si>
  <si>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</si>
  <si>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</si>
  <si>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</si>
  <si>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</si>
  <si>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</si>
  <si>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</si>
  <si>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</si>
  <si>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</si>
  <si>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</si>
  <si>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</si>
  <si>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</si>
  <si>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</si>
  <si>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</si>
  <si>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</si>
  <si>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</si>
  <si>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</si>
  <si>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</si>
  <si>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</si>
  <si>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</si>
  <si>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</si>
  <si>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</si>
  <si>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</si>
  <si>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</si>
  <si>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</si>
  <si>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</si>
  <si>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</si>
  <si>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</si>
  <si>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</si>
  <si>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</si>
  <si>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</si>
  <si>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</si>
  <si>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</si>
  <si>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</si>
  <si>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</si>
  <si>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</si>
  <si>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</si>
  <si>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</si>
  <si>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</si>
  <si>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</si>
  <si>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</si>
  <si>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</si>
  <si>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</si>
  <si>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</si>
  <si>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</si>
  <si>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</si>
  <si>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</si>
  <si>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</si>
  <si>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</si>
  <si>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</si>
  <si>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</si>
  <si>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</si>
  <si>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</si>
  <si>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</si>
  <si>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</si>
  <si>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</si>
  <si>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</si>
  <si>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</si>
  <si>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</si>
  <si>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</si>
  <si>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</si>
  <si>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</si>
  <si>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</si>
  <si>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</si>
  <si>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</si>
  <si>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</si>
  <si>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</si>
  <si>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</si>
  <si>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</si>
  <si>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</si>
  <si>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</si>
  <si>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</si>
  <si>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</si>
  <si>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</si>
  <si>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</si>
  <si>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</si>
  <si>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</si>
  <si>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</si>
  <si>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</si>
  <si>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</si>
  <si>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</si>
  <si>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</si>
  <si>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</si>
  <si>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</si>
  <si>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</si>
  <si>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</si>
  <si>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</si>
  <si>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</si>
  <si>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</si>
  <si>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</si>
  <si>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</si>
  <si>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</si>
  <si>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</si>
  <si>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</si>
  <si>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</si>
  <si>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</si>
  <si>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</si>
  <si>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</si>
  <si>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</si>
  <si>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</si>
  <si>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</si>
  <si>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</si>
  <si>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</si>
  <si>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</si>
  <si>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</si>
  <si>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</si>
  <si>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</si>
  <si>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</si>
  <si>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</si>
  <si>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</si>
  <si>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</si>
  <si>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</si>
  <si>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</si>
  <si>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</si>
  <si>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</si>
  <si>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</si>
  <si>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</si>
  <si>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</si>
  <si>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</si>
  <si>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</si>
  <si>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</si>
  <si>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</si>
  <si>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</si>
  <si>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</si>
  <si>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</si>
  <si>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</si>
  <si>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</si>
  <si>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</si>
  <si>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</si>
  <si>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</si>
  <si>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</si>
  <si>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</si>
  <si>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</si>
  <si>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</si>
  <si>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</si>
  <si>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</si>
  <si>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</si>
  <si>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</si>
  <si>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</si>
  <si>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</si>
  <si>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</si>
  <si>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</si>
  <si>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</si>
  <si>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</si>
  <si>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</si>
  <si>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</si>
  <si>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</si>
  <si>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</si>
  <si>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</si>
  <si>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</si>
  <si>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</si>
  <si>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</si>
  <si>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</si>
  <si>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</si>
  <si>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</si>
  <si>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</si>
  <si>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</si>
  <si>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</si>
  <si>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</si>
  <si>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</si>
  <si>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</si>
  <si>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</si>
  <si>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</si>
  <si>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</si>
  <si>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</si>
  <si>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</si>
  <si>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</si>
  <si>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</si>
  <si>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</si>
  <si>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</si>
  <si>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</si>
  <si>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</si>
  <si>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</si>
  <si>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</si>
  <si>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</si>
  <si>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</si>
  <si>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</si>
  <si>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</si>
  <si>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</si>
  <si>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</si>
  <si>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</si>
  <si>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</si>
  <si>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</si>
  <si>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</si>
  <si>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</si>
  <si>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</si>
  <si>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</si>
  <si>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</si>
  <si>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</si>
  <si>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</si>
  <si>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</si>
  <si>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</si>
  <si>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</si>
  <si>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</si>
  <si>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</si>
  <si>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</si>
  <si>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</si>
  <si>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</si>
  <si>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</si>
  <si>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</si>
  <si>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</si>
  <si>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</si>
  <si>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</si>
  <si>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</si>
  <si>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</si>
  <si>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</si>
  <si>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</si>
  <si>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</si>
  <si>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</si>
  <si>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</si>
  <si>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</si>
  <si>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</si>
  <si>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</si>
  <si>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</si>
  <si>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</si>
  <si>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</si>
  <si>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</si>
  <si>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</si>
  <si>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</si>
  <si>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</si>
  <si>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</si>
  <si>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</si>
  <si>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</si>
  <si>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</si>
  <si>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</si>
  <si>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</si>
  <si>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</si>
  <si>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</si>
  <si>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</si>
  <si>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</si>
  <si>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</si>
  <si>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</si>
  <si>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</si>
  <si>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</si>
  <si>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</si>
  <si>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</si>
  <si>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</si>
  <si>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</si>
  <si>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</si>
  <si>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</si>
  <si>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</si>
  <si>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</si>
  <si>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</si>
  <si>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</si>
  <si>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</si>
  <si>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עמידר אגח א</t>
  </si>
  <si>
    <t>1143585</t>
  </si>
  <si>
    <t>520017393</t>
  </si>
  <si>
    <t>פועלים הנפקות אגח 29</t>
  </si>
  <si>
    <t>1940485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</si>
  <si>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</si>
  <si>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</si>
  <si>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</si>
  <si>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</si>
  <si>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</si>
  <si>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</si>
  <si>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</si>
  <si>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</si>
  <si>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</si>
  <si>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</si>
  <si>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</si>
  <si>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</si>
  <si>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</si>
  <si>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</si>
  <si>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</si>
  <si>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</si>
  <si>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</si>
  <si>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</si>
  <si>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</si>
  <si>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</si>
  <si>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</si>
  <si>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</si>
  <si>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</si>
  <si>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</si>
  <si>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</si>
  <si>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</si>
  <si>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</si>
  <si>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</si>
  <si>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</si>
  <si>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</si>
  <si>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</si>
  <si>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</si>
  <si>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</si>
  <si>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</si>
  <si>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</si>
  <si>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</si>
  <si>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</si>
  <si>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</si>
  <si>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</si>
  <si>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</si>
  <si>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</si>
  <si>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</si>
  <si>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</si>
  <si>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</si>
  <si>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</si>
  <si>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</si>
  <si>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</si>
  <si>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</si>
  <si>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</si>
  <si>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</si>
  <si>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</si>
  <si>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</si>
  <si>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</si>
  <si>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</si>
  <si>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</si>
  <si>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</si>
  <si>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</si>
  <si>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</si>
  <si>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</si>
  <si>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</si>
  <si>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</si>
  <si>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</si>
  <si>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</si>
  <si>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</si>
  <si>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פרטנר     ד</t>
  </si>
  <si>
    <t>1118835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</si>
  <si>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</si>
  <si>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</si>
  <si>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</si>
  <si>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</si>
  <si>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</si>
  <si>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</si>
  <si>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</si>
  <si>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</si>
  <si>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</si>
  <si>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</si>
  <si>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</si>
  <si>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</si>
  <si>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</si>
  <si>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</si>
  <si>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</si>
  <si>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</si>
  <si>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</si>
  <si>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</si>
  <si>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</si>
  <si>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</si>
  <si>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</si>
  <si>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</si>
  <si>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</si>
  <si>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</si>
  <si>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</si>
  <si>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</si>
  <si>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</si>
  <si>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</si>
  <si>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</si>
  <si>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</si>
  <si>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</si>
  <si>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</si>
  <si>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</si>
  <si>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</si>
  <si>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</si>
  <si>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</si>
  <si>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</si>
  <si>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</si>
  <si>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</si>
  <si>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</si>
  <si>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</si>
  <si>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</si>
  <si>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</si>
  <si>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</si>
  <si>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</si>
  <si>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</si>
  <si>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</si>
  <si>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</si>
  <si>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</si>
  <si>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</si>
  <si>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</si>
  <si>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</si>
  <si>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</si>
  <si>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</si>
  <si>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</si>
  <si>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</si>
  <si>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</si>
  <si>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</si>
  <si>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</si>
  <si>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</si>
  <si>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</si>
  <si>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</si>
  <si>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</si>
  <si>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</si>
  <si>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</si>
  <si>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</si>
  <si>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</si>
  <si>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</si>
  <si>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</si>
  <si>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</si>
  <si>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</si>
  <si>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</si>
  <si>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</si>
  <si>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</si>
  <si>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</si>
  <si>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</si>
  <si>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</si>
  <si>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</si>
  <si>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</si>
  <si>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</si>
  <si>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</si>
  <si>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</si>
  <si>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</si>
  <si>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</si>
  <si>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</si>
  <si>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</si>
  <si>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</si>
  <si>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</si>
  <si>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</si>
  <si>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</si>
  <si>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</si>
  <si>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</si>
  <si>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</si>
  <si>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</si>
  <si>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</si>
  <si>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</si>
  <si>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</si>
  <si>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</si>
  <si>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</si>
  <si>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</si>
  <si>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</si>
  <si>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</si>
  <si>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</si>
  <si>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</si>
  <si>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</si>
  <si>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</si>
  <si>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</si>
  <si>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</si>
  <si>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</si>
  <si>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</si>
  <si>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</si>
  <si>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</si>
  <si>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</si>
  <si>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</si>
  <si>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</si>
  <si>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</si>
  <si>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</si>
  <si>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</si>
  <si>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</si>
  <si>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</si>
  <si>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</si>
  <si>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</si>
  <si>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</si>
  <si>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</si>
  <si>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</si>
  <si>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</si>
  <si>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</si>
  <si>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</si>
  <si>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</si>
  <si>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</si>
  <si>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</si>
  <si>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</si>
  <si>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</si>
  <si>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</si>
  <si>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</si>
  <si>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</si>
  <si>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</si>
  <si>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</si>
  <si>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</si>
  <si>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</si>
  <si>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</si>
  <si>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</si>
  <si>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</si>
  <si>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</si>
  <si>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</si>
  <si>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</si>
  <si>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</si>
  <si>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</si>
  <si>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</si>
  <si>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</si>
  <si>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</si>
  <si>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</si>
  <si>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</si>
  <si>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</si>
  <si>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</si>
  <si>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</si>
  <si>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</si>
  <si>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</si>
  <si>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</si>
  <si>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</si>
  <si>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</si>
  <si>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</si>
  <si>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</si>
  <si>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</si>
  <si>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</si>
  <si>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</si>
  <si>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</si>
  <si>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</si>
  <si>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</si>
  <si>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</si>
  <si>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</si>
  <si>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</si>
  <si>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</si>
  <si>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</si>
  <si>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</si>
  <si>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</si>
  <si>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</si>
  <si>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</si>
  <si>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</si>
  <si>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</si>
  <si>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</si>
  <si>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</si>
  <si>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</si>
  <si>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</si>
  <si>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</si>
  <si>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</si>
  <si>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</si>
  <si>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</si>
  <si>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</si>
  <si>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</si>
  <si>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</si>
  <si>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</si>
  <si>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</si>
  <si>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</si>
  <si>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</si>
  <si>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</si>
  <si>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</si>
  <si>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</si>
  <si>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</si>
  <si>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</si>
  <si>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</si>
  <si>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</si>
  <si>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</si>
  <si>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</si>
  <si>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</si>
  <si>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</si>
  <si>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</si>
  <si>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</si>
  <si>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</si>
  <si>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</si>
  <si>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</si>
  <si>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</si>
  <si>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</si>
  <si>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</si>
  <si>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</si>
  <si>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</si>
  <si>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</si>
  <si>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</si>
  <si>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</si>
  <si>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</si>
  <si>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</si>
  <si>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</si>
  <si>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</si>
  <si>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</si>
  <si>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</si>
  <si>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</si>
  <si>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</si>
  <si>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</si>
  <si>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</si>
  <si>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</si>
  <si>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</si>
  <si>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</si>
  <si>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</si>
  <si>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</si>
  <si>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</si>
  <si>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</si>
  <si>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</si>
  <si>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</si>
  <si>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</si>
  <si>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</si>
  <si>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</si>
  <si>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</si>
  <si>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</si>
  <si>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</si>
  <si>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</si>
  <si>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</si>
  <si>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</si>
  <si>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</si>
  <si>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</si>
  <si>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</si>
  <si>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</si>
  <si>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</si>
  <si>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</si>
  <si>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</si>
  <si>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</si>
  <si>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</si>
  <si>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</si>
  <si>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</si>
  <si>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</si>
  <si>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</si>
  <si>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</si>
  <si>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</si>
  <si>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</si>
  <si>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</si>
  <si>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</si>
  <si>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</si>
  <si>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</si>
  <si>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</si>
  <si>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</si>
  <si>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</si>
  <si>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</si>
  <si>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</si>
  <si>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</si>
  <si>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</si>
  <si>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</si>
  <si>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</si>
  <si>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</si>
  <si>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</si>
  <si>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</si>
  <si>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</si>
  <si>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</si>
  <si>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</si>
  <si>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</si>
  <si>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</si>
  <si>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</si>
  <si>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</si>
  <si>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</si>
  <si>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</si>
  <si>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</si>
  <si>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</si>
  <si>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</si>
  <si>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</si>
  <si>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</si>
  <si>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</si>
  <si>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</si>
  <si>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</si>
  <si>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</si>
  <si>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</si>
  <si>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</si>
  <si>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</si>
  <si>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</si>
  <si>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</si>
  <si>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</si>
  <si>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</si>
  <si>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</si>
  <si>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</si>
  <si>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</si>
  <si>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</si>
  <si>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</si>
  <si>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</si>
  <si>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</si>
  <si>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</si>
  <si>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</si>
  <si>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</si>
  <si>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</si>
  <si>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</si>
  <si>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</si>
  <si>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</si>
  <si>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</si>
  <si>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</si>
  <si>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</si>
  <si>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</si>
  <si>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</si>
  <si>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</si>
  <si>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</si>
  <si>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</si>
  <si>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</si>
  <si>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</si>
  <si>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</si>
  <si>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</si>
  <si>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</si>
  <si>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</si>
  <si>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</si>
  <si>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</si>
  <si>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</si>
  <si>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</si>
  <si>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</si>
  <si>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</si>
  <si>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</si>
  <si>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</si>
  <si>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</si>
  <si>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</si>
  <si>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</si>
  <si>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</si>
  <si>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</si>
  <si>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</si>
  <si>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</si>
  <si>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</si>
  <si>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</si>
  <si>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</si>
  <si>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</si>
  <si>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</si>
  <si>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</si>
  <si>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</si>
  <si>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</si>
  <si>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</si>
  <si>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</si>
  <si>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</si>
  <si>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</si>
  <si>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</si>
  <si>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</si>
  <si>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</si>
  <si>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</si>
  <si>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</si>
  <si>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</si>
  <si>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</si>
  <si>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</si>
  <si>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</si>
  <si>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</si>
  <si>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</si>
  <si>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</si>
  <si>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</si>
  <si>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</si>
  <si>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</si>
  <si>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</si>
  <si>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</si>
  <si>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</si>
  <si>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</si>
  <si>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</si>
  <si>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</si>
  <si>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</si>
  <si>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</si>
  <si>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</si>
  <si>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</si>
  <si>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</si>
  <si>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</si>
  <si>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</si>
  <si>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</si>
  <si>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</si>
  <si>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</si>
  <si>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</si>
  <si>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</si>
  <si>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</si>
  <si>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</si>
  <si>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</si>
  <si>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</si>
  <si>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</si>
  <si>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</si>
  <si>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</si>
  <si>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</si>
  <si>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</si>
  <si>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</si>
  <si>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</si>
  <si>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</si>
  <si>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</si>
  <si>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</si>
  <si>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</si>
  <si>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</si>
  <si>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</si>
  <si>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</si>
  <si>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</si>
  <si>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</si>
  <si>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</si>
  <si>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</si>
  <si>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</si>
  <si>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</si>
  <si>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</si>
  <si>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</si>
  <si>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</si>
  <si>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</si>
  <si>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</si>
  <si>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</si>
  <si>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</si>
  <si>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</si>
  <si>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</si>
  <si>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</si>
  <si>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</si>
  <si>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</si>
  <si>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</si>
  <si>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</si>
  <si>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</si>
  <si>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</si>
  <si>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</si>
  <si>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</si>
  <si>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</si>
  <si>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</si>
  <si>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</si>
  <si>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</si>
  <si>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</si>
  <si>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</si>
  <si>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</si>
  <si>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</si>
  <si>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</si>
  <si>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</si>
  <si>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</si>
  <si>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</si>
  <si>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</si>
  <si>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</si>
  <si>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</si>
  <si>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</si>
  <si>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</si>
  <si>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</si>
  <si>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</si>
  <si>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</si>
  <si>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</si>
  <si>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</si>
  <si>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</si>
  <si>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</si>
  <si>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</si>
  <si>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</si>
  <si>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</si>
  <si>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</si>
  <si>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</si>
  <si>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</si>
  <si>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</si>
  <si>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</si>
  <si>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</si>
  <si>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</si>
  <si>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</si>
  <si>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</si>
  <si>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</si>
  <si>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</si>
  <si>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</si>
  <si>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</si>
  <si>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</si>
  <si>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</si>
  <si>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</si>
  <si>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</si>
  <si>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</si>
  <si>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</si>
  <si>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</si>
  <si>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</si>
  <si>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</si>
  <si>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</si>
  <si>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</si>
  <si>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</si>
  <si>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</si>
  <si>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</si>
  <si>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</si>
  <si>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</si>
  <si>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</si>
  <si>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</si>
  <si>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</si>
  <si>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</si>
  <si>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</si>
  <si>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</si>
  <si>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</si>
  <si>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</si>
  <si>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</si>
  <si>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</si>
  <si>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</si>
  <si>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</si>
  <si>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</si>
  <si>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</si>
  <si>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</si>
  <si>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</si>
  <si>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</si>
  <si>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</si>
  <si>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</si>
  <si>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</si>
  <si>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</si>
  <si>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</si>
  <si>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ת"א 125 סד 1 40A</t>
  </si>
  <si>
    <t>1096593</t>
  </si>
  <si>
    <t>פסגות סל תל אביב בנקים סדרה 2</t>
  </si>
  <si>
    <t>1096437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</si>
  <si>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</si>
  <si>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</si>
  <si>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</si>
  <si>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</si>
  <si>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</si>
  <si>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</si>
  <si>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</si>
  <si>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</si>
  <si>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</si>
  <si>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</si>
  <si>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</si>
  <si>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</si>
  <si>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</si>
  <si>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</si>
  <si>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</si>
  <si>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</si>
  <si>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</si>
  <si>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</si>
  <si>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</si>
  <si>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</si>
  <si>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</si>
  <si>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</si>
  <si>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</si>
  <si>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520041989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</si>
  <si>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</si>
  <si>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</si>
  <si>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</si>
  <si>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</si>
  <si>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</si>
  <si>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</si>
  <si>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</si>
  <si>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</si>
  <si>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</si>
  <si>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</si>
  <si>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</si>
  <si>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</si>
  <si>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</si>
  <si>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</si>
  <si>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</si>
  <si>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</si>
  <si>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</si>
  <si>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</si>
  <si>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</si>
  <si>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</si>
  <si>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</si>
  <si>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</si>
  <si>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</si>
  <si>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</si>
  <si>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</si>
  <si>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</si>
  <si>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</si>
  <si>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</si>
  <si>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</si>
  <si>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</si>
  <si>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</si>
  <si>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</si>
  <si>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</si>
  <si>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</si>
  <si>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</si>
  <si>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</si>
  <si>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</si>
  <si>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</si>
  <si>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</si>
  <si>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</si>
  <si>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</si>
  <si>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</si>
  <si>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</si>
  <si>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</si>
  <si>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</si>
  <si>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</si>
  <si>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</si>
  <si>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</si>
  <si>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</si>
  <si>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</si>
  <si>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</si>
  <si>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</si>
  <si>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</si>
  <si>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</si>
  <si>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</si>
  <si>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</si>
  <si>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</si>
  <si>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</si>
  <si>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</si>
  <si>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</si>
  <si>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</si>
  <si>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</si>
  <si>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</si>
  <si>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</si>
  <si>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</si>
  <si>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</si>
  <si>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</si>
  <si>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</si>
  <si>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</si>
  <si>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</si>
  <si>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</si>
  <si>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</si>
  <si>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</si>
  <si>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</si>
  <si>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</si>
  <si>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</si>
  <si>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</si>
  <si>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</si>
  <si>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</si>
  <si>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</si>
  <si>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</si>
  <si>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</si>
  <si>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</si>
  <si>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</si>
  <si>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</si>
  <si>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</si>
  <si>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</si>
  <si>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</si>
  <si>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</si>
  <si>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</si>
  <si>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</si>
  <si>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</si>
  <si>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</si>
  <si>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</si>
  <si>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</si>
  <si>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</si>
  <si>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</si>
  <si>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</si>
  <si>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</si>
  <si>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</si>
  <si>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</si>
  <si>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</si>
  <si>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</si>
  <si>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</si>
  <si>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</si>
  <si>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</si>
  <si>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</si>
  <si>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</si>
  <si>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</si>
  <si>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</si>
  <si>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</si>
  <si>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</si>
  <si>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</si>
  <si>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</si>
  <si>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</si>
  <si>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</si>
  <si>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</si>
  <si>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</si>
  <si>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</si>
  <si>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</si>
  <si>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</si>
  <si>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</si>
  <si>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</si>
  <si>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</si>
  <si>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</si>
  <si>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</si>
  <si>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</si>
  <si>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</si>
  <si>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</si>
  <si>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</si>
  <si>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</si>
  <si>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</si>
  <si>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</si>
  <si>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</si>
  <si>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</si>
  <si>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</si>
  <si>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</si>
  <si>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</si>
  <si>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</si>
  <si>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</si>
  <si>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</si>
  <si>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</si>
  <si>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</si>
  <si>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</si>
  <si>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</si>
  <si>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</si>
  <si>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</si>
  <si>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</si>
  <si>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</si>
  <si>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</si>
  <si>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</si>
  <si>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</si>
  <si>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</si>
  <si>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</si>
  <si>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</si>
  <si>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</si>
  <si>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</si>
  <si>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</si>
  <si>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</si>
  <si>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</si>
  <si>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</si>
  <si>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</si>
  <si>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</si>
  <si>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</si>
  <si>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</si>
  <si>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</si>
  <si>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</si>
  <si>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</si>
  <si>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</si>
  <si>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</si>
  <si>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</si>
  <si>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</si>
  <si>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</si>
  <si>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</si>
  <si>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</si>
  <si>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</si>
  <si>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</si>
  <si>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</si>
  <si>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</si>
  <si>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</si>
  <si>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</si>
  <si>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</si>
  <si>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</si>
  <si>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</si>
  <si>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</si>
  <si>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</si>
  <si>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</si>
  <si>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</si>
  <si>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</si>
  <si>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</si>
  <si>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</si>
  <si>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</si>
  <si>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</si>
  <si>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</si>
  <si>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</si>
  <si>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</si>
  <si>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</si>
  <si>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</si>
  <si>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</si>
  <si>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</si>
  <si>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</si>
  <si>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</si>
  <si>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</si>
  <si>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</si>
  <si>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</si>
  <si>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</si>
  <si>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</si>
  <si>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</si>
  <si>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</si>
  <si>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</si>
  <si>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</si>
  <si>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</si>
  <si>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</si>
  <si>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</si>
  <si>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</si>
  <si>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</si>
  <si>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</si>
  <si>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</si>
  <si>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</si>
  <si>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</si>
  <si>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</si>
  <si>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</si>
  <si>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</si>
  <si>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</si>
  <si>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</si>
  <si>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</si>
  <si>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</si>
  <si>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</si>
  <si>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</si>
  <si>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</si>
  <si>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</si>
  <si>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</si>
  <si>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</si>
  <si>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</si>
  <si>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</si>
  <si>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</si>
  <si>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</si>
  <si>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</si>
  <si>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</si>
  <si>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</si>
  <si>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</si>
  <si>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</si>
  <si>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</si>
  <si>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</si>
  <si>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</si>
  <si>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</si>
  <si>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</si>
  <si>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</si>
  <si>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</si>
  <si>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</si>
  <si>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</si>
  <si>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</si>
  <si>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</si>
  <si>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</si>
  <si>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</si>
  <si>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</si>
  <si>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</si>
  <si>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</si>
  <si>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</si>
  <si>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</si>
  <si>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</si>
  <si>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</si>
  <si>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</si>
  <si>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</si>
  <si>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</si>
  <si>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</si>
  <si>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</si>
  <si>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</si>
  <si>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</si>
  <si>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</si>
  <si>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</si>
  <si>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</si>
  <si>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</si>
  <si>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</si>
  <si>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</si>
  <si>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</si>
  <si>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</si>
  <si>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</si>
  <si>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Waterton Residential P V XIII</t>
  </si>
  <si>
    <t xml:space="preserve"> ICG SDP III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</si>
  <si>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</si>
  <si>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</si>
  <si>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</si>
  <si>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</si>
  <si>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</si>
  <si>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</si>
  <si>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</si>
  <si>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</si>
  <si>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</si>
  <si>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</si>
  <si>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</si>
  <si>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</si>
  <si>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</si>
  <si>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</si>
  <si>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10000605</t>
  </si>
  <si>
    <t>+ILS/-USD 3.3492 24-01-19 (10) --668</t>
  </si>
  <si>
    <t>10000607</t>
  </si>
  <si>
    <t>+ILS/-USD 3.4221 19-06-18 (10) --234</t>
  </si>
  <si>
    <t>10000629</t>
  </si>
  <si>
    <t>+ILS/-USD 3.4285 05-06-18 (10) --160</t>
  </si>
  <si>
    <t>10000680</t>
  </si>
  <si>
    <t>+ILS/-USD 3.4365 05-06-18 (10) --165</t>
  </si>
  <si>
    <t>10000676</t>
  </si>
  <si>
    <t>+ILS/-USD 3.4459 16-08-18 (10) --311.5</t>
  </si>
  <si>
    <t>10000691</t>
  </si>
  <si>
    <t>+ILS/-USD 3.449 01-08-18 (10) --280</t>
  </si>
  <si>
    <t>10000689</t>
  </si>
  <si>
    <t>+ILS/-USD 3.4572 19-07-18 (10) --298</t>
  </si>
  <si>
    <t>10000633</t>
  </si>
  <si>
    <t>+ILS/-USD 3.4722 23-05-18 (10) --123</t>
  </si>
  <si>
    <t>10000697</t>
  </si>
  <si>
    <t>+ILS/-USD 3.4807 05-06-18 (10) --193</t>
  </si>
  <si>
    <t>10000656</t>
  </si>
  <si>
    <t>+USD/-ILS 3.4439 05-06-18 (10) --151</t>
  </si>
  <si>
    <t>10000671</t>
  </si>
  <si>
    <t>+USD/-CAD 1.2289 13-06-18 (10) --18</t>
  </si>
  <si>
    <t>10000627</t>
  </si>
  <si>
    <t>+USD/-CAD 1.2444 01-05-18 (10) --13</t>
  </si>
  <si>
    <t>10000593</t>
  </si>
  <si>
    <t>+USD/-CAD 1.2526 01-05-18 (10) --16.4</t>
  </si>
  <si>
    <t>10000583</t>
  </si>
  <si>
    <t>+USD/-EUR 1.1908 10-04-18 (10) +98.5</t>
  </si>
  <si>
    <t>10000565</t>
  </si>
  <si>
    <t>+USD/-EUR 1.1947 10-04-18 (10) +96.5</t>
  </si>
  <si>
    <t>10000561</t>
  </si>
  <si>
    <t>+USD/-EUR 1.2097 10-04-18 (10) +67</t>
  </si>
  <si>
    <t>10000601</t>
  </si>
  <si>
    <t>+USD/-EUR 1.2154 10-04-18 (10) +71.9</t>
  </si>
  <si>
    <t>10000589</t>
  </si>
  <si>
    <t>+USD/-EUR 1.2354 10-04-18 (10) +38.5</t>
  </si>
  <si>
    <t>10000662</t>
  </si>
  <si>
    <t>+USD/-EUR 1.2415 10-04-18 (10) +33.1</t>
  </si>
  <si>
    <t>10000674</t>
  </si>
  <si>
    <t>+USD/-EUR 1.2457 10-04-18 (10) +56</t>
  </si>
  <si>
    <t>10000617</t>
  </si>
  <si>
    <t>+USD/-EUR 1.2457 25-06-18 (10) +114.4</t>
  </si>
  <si>
    <t>10000639</t>
  </si>
  <si>
    <t>+USD/-EUR 1.2459 26-07-18 (10) +129.2</t>
  </si>
  <si>
    <t>10000682</t>
  </si>
  <si>
    <t>+USD/-EUR 1.2497 26-07-18 (10) +132</t>
  </si>
  <si>
    <t>10000687</t>
  </si>
  <si>
    <t>+USD/-EUR 1.2507 10-04-18 (10) +57</t>
  </si>
  <si>
    <t>10000619</t>
  </si>
  <si>
    <t>+USD/-EUR 1.2513 10-04-18 (10) +55</t>
  </si>
  <si>
    <t>10000620</t>
  </si>
  <si>
    <t>+USD/-EUR 1.2571 25-06-18 (10) +121</t>
  </si>
  <si>
    <t>10000624</t>
  </si>
  <si>
    <t>+USD/-GBP 1.3936 27-06-18 (10) +76</t>
  </si>
  <si>
    <t>10000641</t>
  </si>
  <si>
    <t>+USD/-GBP 1.4089 27-06-18 (10) +75.4</t>
  </si>
  <si>
    <t>10000643</t>
  </si>
  <si>
    <t>+USD/-JPY 104.94 09-07-18 (10) --91</t>
  </si>
  <si>
    <t>10000670</t>
  </si>
  <si>
    <t>+USD/-JPY 106.296 09-07-18 (10) --99.4</t>
  </si>
  <si>
    <t>10000659</t>
  </si>
  <si>
    <t>+USD/-SEK 8.1166 15-05-18 (10) --664</t>
  </si>
  <si>
    <t>10000585</t>
  </si>
  <si>
    <t>+USD/-SEK 8.1533 15-05-18 (10) --647</t>
  </si>
  <si>
    <t>10000592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</si>
  <si>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</si>
  <si>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</si>
  <si>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</si>
  <si>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</si>
  <si>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</si>
  <si>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</si>
  <si>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30010000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</si>
  <si>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</si>
  <si>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</si>
  <si>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</si>
  <si>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</si>
  <si>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</si>
  <si>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</si>
  <si>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</si>
  <si>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</si>
  <si>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</si>
  <si>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</si>
  <si>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</si>
  <si>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</si>
  <si>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</si>
  <si>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</si>
  <si>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</si>
  <si>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</si>
  <si>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</si>
  <si>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</si>
  <si>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</si>
  <si>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</si>
  <si>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</si>
  <si>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</si>
  <si>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</si>
  <si>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</si>
  <si>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</si>
  <si>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</si>
  <si>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</si>
  <si>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</si>
  <si>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</si>
  <si>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</si>
  <si>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</si>
  <si>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</si>
  <si>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</si>
  <si>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</si>
  <si>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</si>
  <si>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</si>
  <si>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</si>
  <si>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</si>
  <si>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</si>
  <si>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</si>
  <si>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</si>
  <si>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</si>
  <si>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</si>
  <si>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485289</t>
  </si>
  <si>
    <t>90840000</t>
  </si>
  <si>
    <t>לאומי 0.33 7.12.17</t>
  </si>
  <si>
    <t>491455</t>
  </si>
  <si>
    <t>לאומי 09082018</t>
  </si>
  <si>
    <t>482571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</si>
  <si>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</si>
  <si>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</si>
  <si>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</si>
  <si>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</si>
  <si>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</si>
  <si>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</si>
  <si>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</si>
  <si>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</si>
  <si>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</si>
  <si>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</si>
  <si>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</si>
  <si>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</si>
  <si>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</si>
  <si>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VANGUARD S&amp;P 500 UCITS ETF</t>
  </si>
  <si>
    <t>IE00B3XXRP09</t>
  </si>
  <si>
    <t>Migdal-HarbourVest 2016 Fund L.P. (Tranche B)</t>
  </si>
  <si>
    <t>Crescent mezzanine VII</t>
  </si>
  <si>
    <t>ARES private credit solutions</t>
  </si>
  <si>
    <t>harbourvest part' co inv fund IV (Tranche B)</t>
  </si>
  <si>
    <t>waterton</t>
  </si>
  <si>
    <t>Apollo Fund IX</t>
  </si>
  <si>
    <t>ICG SDP III</t>
  </si>
  <si>
    <t>OWEL ROCK</t>
  </si>
  <si>
    <t>LS POWER FUND IV</t>
  </si>
  <si>
    <t>Patria VI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</si>
  <si>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</si>
  <si>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</si>
  <si>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</si>
  <si>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</si>
  <si>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</si>
  <si>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</si>
  <si>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</si>
  <si>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</si>
  <si>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</si>
  <si>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</si>
  <si>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</si>
  <si>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</si>
  <si>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105</t>
  </si>
  <si>
    <t>בבטחונות אחרים - גורם 104</t>
  </si>
  <si>
    <t>בבטחונות אחרים - גורם 105</t>
  </si>
  <si>
    <t>סה"כ הלוואות בחו"ל</t>
  </si>
  <si>
    <t>בבטחונות אחרים - גורם 115</t>
  </si>
  <si>
    <t>גורם 105</t>
  </si>
  <si>
    <t>גורם 111</t>
  </si>
  <si>
    <t>גורם 38</t>
  </si>
  <si>
    <t>גורם 98</t>
  </si>
  <si>
    <t>גורם 113</t>
  </si>
  <si>
    <t>גורם 104</t>
  </si>
  <si>
    <t>סה"כ השקעות אחרות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</si>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</sst>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theme="1"/>
      <name val="David"/>
      <family val="2"/>
      <charset val="177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2292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6" fillId="0" borderId="0" applyNumberFormat="0" applyFill="0" applyBorder="0" applyAlignment="0" applyProtection="0"/>
    <xf numFmtId="0" fontId="37" fillId="0" borderId="33" applyNumberFormat="0" applyFill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39" fillId="0" borderId="0" applyNumberFormat="0" applyFill="0" applyBorder="0" applyAlignment="0" applyProtection="0"/>
    <xf numFmtId="0" fontId="40" fillId="8" borderId="0" applyNumberFormat="0" applyBorder="0" applyAlignment="0" applyProtection="0"/>
    <xf numFmtId="0" fontId="41" fillId="9" borderId="0" applyNumberFormat="0" applyBorder="0" applyAlignment="0" applyProtection="0"/>
    <xf numFmtId="0" fontId="42" fillId="10" borderId="0" applyNumberFormat="0" applyBorder="0" applyAlignment="0" applyProtection="0"/>
    <xf numFmtId="0" fontId="43" fillId="11" borderId="36" applyNumberFormat="0" applyAlignment="0" applyProtection="0"/>
    <xf numFmtId="0" fontId="44" fillId="12" borderId="37" applyNumberFormat="0" applyAlignment="0" applyProtection="0"/>
    <xf numFmtId="0" fontId="45" fillId="12" borderId="36" applyNumberFormat="0" applyAlignment="0" applyProtection="0"/>
    <xf numFmtId="0" fontId="46" fillId="0" borderId="38" applyNumberFormat="0" applyFill="0" applyAlignment="0" applyProtection="0"/>
    <xf numFmtId="0" fontId="47" fillId="13" borderId="3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1" applyNumberFormat="0" applyFill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51" fillId="38" borderId="0" applyNumberFormat="0" applyBorder="0" applyAlignment="0" applyProtection="0"/>
    <xf numFmtId="0" fontId="2" fillId="0" borderId="0"/>
    <xf numFmtId="0" fontId="35" fillId="0" borderId="0"/>
    <xf numFmtId="164" fontId="2" fillId="0" borderId="0" applyFont="0" applyFill="0" applyBorder="0" applyAlignment="0" applyProtection="0"/>
    <xf numFmtId="0" fontId="79" fillId="63" borderId="0" applyNumberFormat="0" applyBorder="0" applyAlignment="0" applyProtection="0"/>
    <xf numFmtId="0" fontId="79" fillId="58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79" fillId="53" borderId="0" applyNumberFormat="0" applyBorder="0" applyAlignment="0" applyProtection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4" fillId="58" borderId="0" applyNumberFormat="0" applyBorder="0" applyAlignment="0" applyProtection="0"/>
    <xf numFmtId="0" fontId="53" fillId="59" borderId="0" applyNumberFormat="0" applyBorder="0" applyAlignment="0" applyProtection="0"/>
    <xf numFmtId="0" fontId="53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4" fillId="66" borderId="0" applyNumberFormat="0" applyBorder="0" applyAlignment="0" applyProtection="0"/>
    <xf numFmtId="0" fontId="54" fillId="61" borderId="0" applyNumberFormat="0" applyBorder="0" applyAlignment="0" applyProtection="0"/>
    <xf numFmtId="0" fontId="54" fillId="50" borderId="0" applyNumberFormat="0" applyBorder="0" applyAlignment="0" applyProtection="0"/>
    <xf numFmtId="0" fontId="53" fillId="65" borderId="0" applyNumberFormat="0" applyBorder="0" applyAlignment="0" applyProtection="0"/>
    <xf numFmtId="0" fontId="53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7" borderId="0" applyNumberFormat="0" applyBorder="0" applyAlignment="0" applyProtection="0"/>
    <xf numFmtId="0" fontId="54" fillId="51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68" borderId="0" applyNumberFormat="0" applyBorder="0" applyAlignment="0" applyProtection="0"/>
    <xf numFmtId="0" fontId="54" fillId="69" borderId="0" applyNumberFormat="0" applyBorder="0" applyAlignment="0" applyProtection="0"/>
    <xf numFmtId="0" fontId="53" fillId="70" borderId="0" applyNumberFormat="0" applyBorder="0" applyAlignment="0" applyProtection="0"/>
    <xf numFmtId="0" fontId="53" fillId="60" borderId="0" applyNumberFormat="0" applyBorder="0" applyAlignment="0" applyProtection="0"/>
    <xf numFmtId="0" fontId="54" fillId="71" borderId="0" applyNumberFormat="0" applyBorder="0" applyAlignment="0" applyProtection="0"/>
    <xf numFmtId="0" fontId="54" fillId="72" borderId="0" applyNumberFormat="0" applyBorder="0" applyAlignment="0" applyProtection="0"/>
    <xf numFmtId="0" fontId="55" fillId="40" borderId="0" applyNumberFormat="0" applyBorder="0" applyAlignment="0" applyProtection="0"/>
    <xf numFmtId="0" fontId="56" fillId="73" borderId="42" applyNumberFormat="0" applyAlignment="0" applyProtection="0"/>
    <xf numFmtId="0" fontId="57" fillId="74" borderId="43" applyNumberFormat="0" applyAlignment="0" applyProtection="0"/>
    <xf numFmtId="164" fontId="4" fillId="0" borderId="0" applyFont="0" applyFill="0" applyBorder="0" applyAlignment="0" applyProtection="0"/>
    <xf numFmtId="0" fontId="58" fillId="75" borderId="0" applyNumberFormat="0" applyBorder="0" applyAlignment="0" applyProtection="0"/>
    <xf numFmtId="0" fontId="58" fillId="76" borderId="0" applyNumberFormat="0" applyBorder="0" applyAlignment="0" applyProtection="0"/>
    <xf numFmtId="0" fontId="58" fillId="77" borderId="0" applyNumberFormat="0" applyBorder="0" applyAlignment="0" applyProtection="0"/>
    <xf numFmtId="0" fontId="59" fillId="0" borderId="0" applyNumberFormat="0" applyFill="0" applyBorder="0" applyAlignment="0" applyProtection="0"/>
    <xf numFmtId="0" fontId="60" fillId="41" borderId="0" applyNumberFormat="0" applyBorder="0" applyAlignment="0" applyProtection="0"/>
    <xf numFmtId="0" fontId="61" fillId="0" borderId="44" applyNumberFormat="0" applyFill="0" applyAlignment="0" applyProtection="0"/>
    <xf numFmtId="0" fontId="62" fillId="0" borderId="45" applyNumberFormat="0" applyFill="0" applyAlignment="0" applyProtection="0"/>
    <xf numFmtId="0" fontId="63" fillId="0" borderId="46" applyNumberFormat="0" applyFill="0" applyAlignment="0" applyProtection="0"/>
    <xf numFmtId="0" fontId="63" fillId="0" borderId="0" applyNumberFormat="0" applyFill="0" applyBorder="0" applyAlignment="0" applyProtection="0"/>
    <xf numFmtId="0" fontId="64" fillId="44" borderId="42" applyNumberFormat="0" applyAlignment="0" applyProtection="0"/>
    <xf numFmtId="0" fontId="65" fillId="0" borderId="47" applyNumberFormat="0" applyFill="0" applyAlignment="0" applyProtection="0"/>
    <xf numFmtId="0" fontId="66" fillId="7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9" borderId="48" applyNumberFormat="0" applyFont="0" applyAlignment="0" applyProtection="0"/>
    <xf numFmtId="0" fontId="67" fillId="73" borderId="4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68" fillId="78" borderId="50" applyNumberFormat="0" applyProtection="0">
      <alignment vertical="center"/>
    </xf>
    <xf numFmtId="4" fontId="69" fillId="78" borderId="50" applyNumberFormat="0" applyProtection="0">
      <alignment vertical="center"/>
    </xf>
    <xf numFmtId="4" fontId="68" fillId="78" borderId="50" applyNumberFormat="0" applyProtection="0">
      <alignment horizontal="left" vertical="center" indent="1"/>
    </xf>
    <xf numFmtId="0" fontId="68" fillId="78" borderId="50" applyNumberFormat="0" applyProtection="0">
      <alignment horizontal="left" vertical="top" indent="1"/>
    </xf>
    <xf numFmtId="4" fontId="68" fillId="80" borderId="0" applyNumberFormat="0" applyProtection="0">
      <alignment horizontal="left" vertical="center" indent="1"/>
    </xf>
    <xf numFmtId="4" fontId="52" fillId="40" borderId="50" applyNumberFormat="0" applyProtection="0">
      <alignment horizontal="right" vertical="center"/>
    </xf>
    <xf numFmtId="4" fontId="52" fillId="46" borderId="50" applyNumberFormat="0" applyProtection="0">
      <alignment horizontal="right" vertical="center"/>
    </xf>
    <xf numFmtId="4" fontId="52" fillId="58" borderId="50" applyNumberFormat="0" applyProtection="0">
      <alignment horizontal="right" vertical="center"/>
    </xf>
    <xf numFmtId="4" fontId="52" fillId="48" borderId="50" applyNumberFormat="0" applyProtection="0">
      <alignment horizontal="right" vertical="center"/>
    </xf>
    <xf numFmtId="4" fontId="52" fillId="52" borderId="50" applyNumberFormat="0" applyProtection="0">
      <alignment horizontal="right" vertical="center"/>
    </xf>
    <xf numFmtId="4" fontId="52" fillId="69" borderId="50" applyNumberFormat="0" applyProtection="0">
      <alignment horizontal="right" vertical="center"/>
    </xf>
    <xf numFmtId="4" fontId="52" fillId="63" borderId="50" applyNumberFormat="0" applyProtection="0">
      <alignment horizontal="right" vertical="center"/>
    </xf>
    <xf numFmtId="4" fontId="52" fillId="81" borderId="50" applyNumberFormat="0" applyProtection="0">
      <alignment horizontal="right" vertical="center"/>
    </xf>
    <xf numFmtId="4" fontId="52" fillId="47" borderId="50" applyNumberFormat="0" applyProtection="0">
      <alignment horizontal="right" vertical="center"/>
    </xf>
    <xf numFmtId="4" fontId="68" fillId="82" borderId="51" applyNumberFormat="0" applyProtection="0">
      <alignment horizontal="left" vertical="center" indent="1"/>
    </xf>
    <xf numFmtId="4" fontId="52" fillId="83" borderId="0" applyNumberFormat="0" applyProtection="0">
      <alignment horizontal="left" vertical="center" indent="1"/>
    </xf>
    <xf numFmtId="4" fontId="70" fillId="84" borderId="0" applyNumberFormat="0" applyProtection="0">
      <alignment horizontal="left" vertical="center" indent="1"/>
    </xf>
    <xf numFmtId="4" fontId="52" fillId="80" borderId="50" applyNumberFormat="0" applyProtection="0">
      <alignment horizontal="right" vertical="center"/>
    </xf>
    <xf numFmtId="4" fontId="52" fillId="83" borderId="0" applyNumberFormat="0" applyProtection="0">
      <alignment horizontal="left" vertical="center" indent="1"/>
    </xf>
    <xf numFmtId="4" fontId="52" fillId="80" borderId="0" applyNumberFormat="0" applyProtection="0">
      <alignment horizontal="left" vertical="center" indent="1"/>
    </xf>
    <xf numFmtId="0" fontId="4" fillId="84" borderId="50" applyNumberFormat="0" applyProtection="0">
      <alignment horizontal="left" vertical="center" indent="1"/>
    </xf>
    <xf numFmtId="0" fontId="4" fillId="84" borderId="50" applyNumberFormat="0" applyProtection="0">
      <alignment horizontal="left" vertical="top" indent="1"/>
    </xf>
    <xf numFmtId="0" fontId="4" fillId="80" borderId="50" applyNumberFormat="0" applyProtection="0">
      <alignment horizontal="left" vertical="center" indent="1"/>
    </xf>
    <xf numFmtId="0" fontId="4" fillId="80" borderId="50" applyNumberFormat="0" applyProtection="0">
      <alignment horizontal="left" vertical="top" indent="1"/>
    </xf>
    <xf numFmtId="0" fontId="4" fillId="45" borderId="50" applyNumberFormat="0" applyProtection="0">
      <alignment horizontal="left" vertical="center" indent="1"/>
    </xf>
    <xf numFmtId="0" fontId="4" fillId="45" borderId="50" applyNumberFormat="0" applyProtection="0">
      <alignment horizontal="left" vertical="top" indent="1"/>
    </xf>
    <xf numFmtId="0" fontId="4" fillId="83" borderId="50" applyNumberFormat="0" applyProtection="0">
      <alignment horizontal="left" vertical="center" indent="1"/>
    </xf>
    <xf numFmtId="0" fontId="4" fillId="83" borderId="50" applyNumberFormat="0" applyProtection="0">
      <alignment horizontal="left" vertical="top" indent="1"/>
    </xf>
    <xf numFmtId="0" fontId="4" fillId="85" borderId="32" applyNumberFormat="0">
      <protection locked="0"/>
    </xf>
    <xf numFmtId="4" fontId="52" fillId="79" borderId="50" applyNumberFormat="0" applyProtection="0">
      <alignment vertical="center"/>
    </xf>
    <xf numFmtId="4" fontId="71" fillId="79" borderId="50" applyNumberFormat="0" applyProtection="0">
      <alignment vertical="center"/>
    </xf>
    <xf numFmtId="4" fontId="52" fillId="79" borderId="50" applyNumberFormat="0" applyProtection="0">
      <alignment horizontal="left" vertical="center" indent="1"/>
    </xf>
    <xf numFmtId="0" fontId="52" fillId="79" borderId="50" applyNumberFormat="0" applyProtection="0">
      <alignment horizontal="left" vertical="top" indent="1"/>
    </xf>
    <xf numFmtId="4" fontId="52" fillId="83" borderId="50" applyNumberFormat="0" applyProtection="0">
      <alignment horizontal="right" vertical="center"/>
    </xf>
    <xf numFmtId="4" fontId="71" fillId="83" borderId="50" applyNumberFormat="0" applyProtection="0">
      <alignment horizontal="right" vertical="center"/>
    </xf>
    <xf numFmtId="4" fontId="52" fillId="80" borderId="50" applyNumberFormat="0" applyProtection="0">
      <alignment horizontal="left" vertical="center" indent="1"/>
    </xf>
    <xf numFmtId="0" fontId="52" fillId="80" borderId="50" applyNumberFormat="0" applyProtection="0">
      <alignment horizontal="left" vertical="top" indent="1"/>
    </xf>
    <xf numFmtId="4" fontId="72" fillId="86" borderId="0" applyNumberFormat="0" applyProtection="0">
      <alignment horizontal="left" vertical="center" indent="1"/>
    </xf>
    <xf numFmtId="4" fontId="73" fillId="83" borderId="50" applyNumberFormat="0" applyProtection="0">
      <alignment horizontal="right" vertical="center"/>
    </xf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58" fillId="0" borderId="52" applyNumberFormat="0" applyFill="0" applyAlignment="0" applyProtection="0"/>
    <xf numFmtId="0" fontId="76" fillId="0" borderId="0" applyNumberFormat="0" applyFill="0" applyBorder="0" applyAlignment="0" applyProtection="0"/>
    <xf numFmtId="0" fontId="4" fillId="0" borderId="0"/>
    <xf numFmtId="0" fontId="4" fillId="0" borderId="0"/>
    <xf numFmtId="0" fontId="77" fillId="16" borderId="0" applyNumberFormat="0" applyBorder="0" applyAlignment="0" applyProtection="0"/>
    <xf numFmtId="0" fontId="77" fillId="20" borderId="0" applyNumberFormat="0" applyBorder="0" applyAlignment="0" applyProtection="0"/>
    <xf numFmtId="0" fontId="77" fillId="24" borderId="0" applyNumberFormat="0" applyBorder="0" applyAlignment="0" applyProtection="0"/>
    <xf numFmtId="0" fontId="77" fillId="28" borderId="0" applyNumberFormat="0" applyBorder="0" applyAlignment="0" applyProtection="0"/>
    <xf numFmtId="0" fontId="77" fillId="32" borderId="0" applyNumberFormat="0" applyBorder="0" applyAlignment="0" applyProtection="0"/>
    <xf numFmtId="0" fontId="77" fillId="36" borderId="0" applyNumberFormat="0" applyBorder="0" applyAlignment="0" applyProtection="0"/>
    <xf numFmtId="0" fontId="77" fillId="17" borderId="0" applyNumberFormat="0" applyBorder="0" applyAlignment="0" applyProtection="0"/>
    <xf numFmtId="0" fontId="77" fillId="21" borderId="0" applyNumberFormat="0" applyBorder="0" applyAlignment="0" applyProtection="0"/>
    <xf numFmtId="0" fontId="77" fillId="25" borderId="0" applyNumberFormat="0" applyBorder="0" applyAlignment="0" applyProtection="0"/>
    <xf numFmtId="0" fontId="77" fillId="29" borderId="0" applyNumberFormat="0" applyBorder="0" applyAlignment="0" applyProtection="0"/>
    <xf numFmtId="0" fontId="77" fillId="33" borderId="0" applyNumberFormat="0" applyBorder="0" applyAlignment="0" applyProtection="0"/>
    <xf numFmtId="0" fontId="77" fillId="37" borderId="0" applyNumberFormat="0" applyBorder="0" applyAlignment="0" applyProtection="0"/>
    <xf numFmtId="164" fontId="7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7" fillId="0" borderId="0"/>
    <xf numFmtId="0" fontId="77" fillId="14" borderId="40" applyNumberFormat="0" applyFont="0" applyAlignment="0" applyProtection="0"/>
    <xf numFmtId="0" fontId="77" fillId="14" borderId="40" applyNumberFormat="0" applyFont="0" applyAlignment="0" applyProtection="0"/>
    <xf numFmtId="0" fontId="2" fillId="0" borderId="0"/>
    <xf numFmtId="0" fontId="2" fillId="0" borderId="0"/>
    <xf numFmtId="0" fontId="35" fillId="0" borderId="0"/>
    <xf numFmtId="164" fontId="2" fillId="0" borderId="0" applyFont="0" applyFill="0" applyBorder="0" applyAlignment="0" applyProtection="0"/>
    <xf numFmtId="0" fontId="79" fillId="69" borderId="0" applyNumberFormat="0" applyBorder="0" applyAlignment="0" applyProtection="0"/>
    <xf numFmtId="0" fontId="79" fillId="51" borderId="0" applyNumberFormat="0" applyBorder="0" applyAlignment="0" applyProtection="0"/>
    <xf numFmtId="0" fontId="79" fillId="50" borderId="0" applyNumberFormat="0" applyBorder="0" applyAlignment="0" applyProtection="0"/>
    <xf numFmtId="0" fontId="35" fillId="0" borderId="0"/>
    <xf numFmtId="0" fontId="78" fillId="43" borderId="0" applyNumberFormat="0" applyBorder="0" applyAlignment="0" applyProtection="0"/>
    <xf numFmtId="0" fontId="78" fillId="47" borderId="0" applyNumberFormat="0" applyBorder="0" applyAlignment="0" applyProtection="0"/>
    <xf numFmtId="0" fontId="78" fillId="45" borderId="0" applyNumberFormat="0" applyBorder="0" applyAlignment="0" applyProtection="0"/>
    <xf numFmtId="0" fontId="78" fillId="44" borderId="0" applyNumberFormat="0" applyBorder="0" applyAlignment="0" applyProtection="0"/>
    <xf numFmtId="0" fontId="78" fillId="40" borderId="0" applyNumberFormat="0" applyBorder="0" applyAlignment="0" applyProtection="0"/>
    <xf numFmtId="0" fontId="78" fillId="46" borderId="0" applyNumberFormat="0" applyBorder="0" applyAlignment="0" applyProtection="0"/>
    <xf numFmtId="0" fontId="78" fillId="42" borderId="0" applyNumberFormat="0" applyBorder="0" applyAlignment="0" applyProtection="0"/>
    <xf numFmtId="0" fontId="78" fillId="42" borderId="0" applyNumberFormat="0" applyBorder="0" applyAlignment="0" applyProtection="0"/>
    <xf numFmtId="164" fontId="4" fillId="0" borderId="0" applyFont="0" applyFill="0" applyBorder="0" applyAlignment="0" applyProtection="0"/>
    <xf numFmtId="0" fontId="78" fillId="39" borderId="0" applyNumberFormat="0" applyBorder="0" applyAlignment="0" applyProtection="0"/>
    <xf numFmtId="0" fontId="78" fillId="41" borderId="0" applyNumberFormat="0" applyBorder="0" applyAlignment="0" applyProtection="0"/>
    <xf numFmtId="0" fontId="78" fillId="45" borderId="0" applyNumberFormat="0" applyBorder="0" applyAlignment="0" applyProtection="0"/>
    <xf numFmtId="0" fontId="78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46" borderId="0" applyNumberFormat="0" applyBorder="0" applyAlignment="0" applyProtection="0"/>
    <xf numFmtId="0" fontId="79" fillId="47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79" fillId="58" borderId="0" applyNumberFormat="0" applyBorder="0" applyAlignment="0" applyProtection="0"/>
    <xf numFmtId="0" fontId="79" fillId="63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69" borderId="0" applyNumberFormat="0" applyBorder="0" applyAlignment="0" applyProtection="0"/>
    <xf numFmtId="0" fontId="80" fillId="40" borderId="0" applyNumberFormat="0" applyBorder="0" applyAlignment="0" applyProtection="0"/>
    <xf numFmtId="0" fontId="81" fillId="73" borderId="42" applyNumberFormat="0" applyAlignment="0" applyProtection="0"/>
    <xf numFmtId="0" fontId="82" fillId="74" borderId="43" applyNumberFormat="0" applyAlignment="0" applyProtection="0"/>
    <xf numFmtId="164" fontId="4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41" borderId="0" applyNumberFormat="0" applyBorder="0" applyAlignment="0" applyProtection="0"/>
    <xf numFmtId="0" fontId="85" fillId="0" borderId="44" applyNumberFormat="0" applyFill="0" applyAlignment="0" applyProtection="0"/>
    <xf numFmtId="0" fontId="86" fillId="0" borderId="45" applyNumberFormat="0" applyFill="0" applyAlignment="0" applyProtection="0"/>
    <xf numFmtId="0" fontId="87" fillId="0" borderId="46" applyNumberFormat="0" applyFill="0" applyAlignment="0" applyProtection="0"/>
    <xf numFmtId="0" fontId="87" fillId="0" borderId="0" applyNumberFormat="0" applyFill="0" applyBorder="0" applyAlignment="0" applyProtection="0"/>
    <xf numFmtId="0" fontId="88" fillId="44" borderId="42" applyNumberFormat="0" applyAlignment="0" applyProtection="0"/>
    <xf numFmtId="0" fontId="89" fillId="0" borderId="47" applyNumberFormat="0" applyFill="0" applyAlignment="0" applyProtection="0"/>
    <xf numFmtId="0" fontId="90" fillId="78" borderId="0" applyNumberFormat="0" applyBorder="0" applyAlignment="0" applyProtection="0"/>
    <xf numFmtId="0" fontId="91" fillId="73" borderId="49" applyNumberFormat="0" applyAlignment="0" applyProtection="0"/>
    <xf numFmtId="0" fontId="92" fillId="0" borderId="0" applyNumberFormat="0" applyFill="0" applyBorder="0" applyAlignment="0" applyProtection="0"/>
    <xf numFmtId="0" fontId="93" fillId="0" borderId="52" applyNumberFormat="0" applyFill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52" fillId="80" borderId="0" applyNumberFormat="0" applyBorder="0" applyAlignment="0" applyProtection="0"/>
    <xf numFmtId="0" fontId="52" fillId="46" borderId="0" applyNumberFormat="0" applyBorder="0" applyAlignment="0" applyProtection="0"/>
    <xf numFmtId="0" fontId="52" fillId="79" borderId="0" applyNumberFormat="0" applyBorder="0" applyAlignment="0" applyProtection="0"/>
    <xf numFmtId="0" fontId="52" fillId="85" borderId="0" applyNumberFormat="0" applyBorder="0" applyAlignment="0" applyProtection="0"/>
    <xf numFmtId="0" fontId="52" fillId="45" borderId="0" applyNumberFormat="0" applyBorder="0" applyAlignment="0" applyProtection="0"/>
    <xf numFmtId="0" fontId="52" fillId="40" borderId="0" applyNumberFormat="0" applyBorder="0" applyAlignment="0" applyProtection="0"/>
    <xf numFmtId="0" fontId="52" fillId="84" borderId="0" applyNumberFormat="0" applyBorder="0" applyAlignment="0" applyProtection="0"/>
    <xf numFmtId="0" fontId="52" fillId="46" borderId="0" applyNumberFormat="0" applyBorder="0" applyAlignment="0" applyProtection="0"/>
    <xf numFmtId="0" fontId="52" fillId="63" borderId="0" applyNumberFormat="0" applyBorder="0" applyAlignment="0" applyProtection="0"/>
    <xf numFmtId="0" fontId="52" fillId="73" borderId="0" applyNumberFormat="0" applyBorder="0" applyAlignment="0" applyProtection="0"/>
    <xf numFmtId="0" fontId="52" fillId="84" borderId="0" applyNumberFormat="0" applyBorder="0" applyAlignment="0" applyProtection="0"/>
    <xf numFmtId="0" fontId="52" fillId="44" borderId="0" applyNumberFormat="0" applyBorder="0" applyAlignment="0" applyProtection="0"/>
    <xf numFmtId="0" fontId="95" fillId="84" borderId="0" applyNumberFormat="0" applyBorder="0" applyAlignment="0" applyProtection="0"/>
    <xf numFmtId="0" fontId="95" fillId="46" borderId="0" applyNumberFormat="0" applyBorder="0" applyAlignment="0" applyProtection="0"/>
    <xf numFmtId="0" fontId="95" fillId="63" borderId="0" applyNumberFormat="0" applyBorder="0" applyAlignment="0" applyProtection="0"/>
    <xf numFmtId="0" fontId="95" fillId="73" borderId="0" applyNumberFormat="0" applyBorder="0" applyAlignment="0" applyProtection="0"/>
    <xf numFmtId="0" fontId="95" fillId="84" borderId="0" applyNumberFormat="0" applyBorder="0" applyAlignment="0" applyProtection="0"/>
    <xf numFmtId="0" fontId="95" fillId="44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96" fillId="60" borderId="0" applyNumberFormat="0" applyBorder="0" applyAlignment="0" applyProtection="0"/>
    <xf numFmtId="0" fontId="97" fillId="87" borderId="42" applyNumberFormat="0" applyAlignment="0" applyProtection="0"/>
    <xf numFmtId="0" fontId="57" fillId="61" borderId="43" applyNumberFormat="0" applyAlignment="0" applyProtection="0"/>
    <xf numFmtId="170" fontId="4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60" fillId="88" borderId="0" applyNumberFormat="0" applyBorder="0" applyAlignment="0" applyProtection="0"/>
    <xf numFmtId="0" fontId="99" fillId="0" borderId="53" applyNumberFormat="0" applyFill="0" applyAlignment="0" applyProtection="0"/>
    <xf numFmtId="0" fontId="100" fillId="0" borderId="45" applyNumberFormat="0" applyFill="0" applyAlignment="0" applyProtection="0"/>
    <xf numFmtId="0" fontId="101" fillId="0" borderId="54" applyNumberFormat="0" applyFill="0" applyAlignment="0" applyProtection="0"/>
    <xf numFmtId="0" fontId="101" fillId="0" borderId="0" applyNumberFormat="0" applyFill="0" applyBorder="0" applyAlignment="0" applyProtection="0"/>
    <xf numFmtId="0" fontId="102" fillId="71" borderId="42" applyNumberFormat="0" applyAlignment="0" applyProtection="0"/>
    <xf numFmtId="0" fontId="103" fillId="0" borderId="55" applyNumberFormat="0" applyFill="0" applyAlignment="0" applyProtection="0"/>
    <xf numFmtId="0" fontId="66" fillId="71" borderId="0" applyNumberFormat="0" applyBorder="0" applyAlignment="0" applyProtection="0"/>
    <xf numFmtId="0" fontId="4" fillId="70" borderId="48" applyNumberFormat="0" applyFont="0" applyAlignment="0" applyProtection="0"/>
    <xf numFmtId="0" fontId="67" fillId="87" borderId="49" applyNumberFormat="0" applyAlignment="0" applyProtection="0"/>
    <xf numFmtId="0" fontId="79" fillId="69" borderId="0" applyNumberFormat="0" applyBorder="0" applyAlignment="0" applyProtection="0"/>
    <xf numFmtId="0" fontId="79" fillId="51" borderId="0" applyNumberFormat="0" applyBorder="0" applyAlignment="0" applyProtection="0"/>
    <xf numFmtId="0" fontId="79" fillId="50" borderId="0" applyNumberFormat="0" applyBorder="0" applyAlignment="0" applyProtection="0"/>
    <xf numFmtId="0" fontId="79" fillId="63" borderId="0" applyNumberFormat="0" applyBorder="0" applyAlignment="0" applyProtection="0"/>
    <xf numFmtId="0" fontId="79" fillId="58" borderId="0" applyNumberFormat="0" applyBorder="0" applyAlignment="0" applyProtection="0"/>
    <xf numFmtId="0" fontId="79" fillId="53" borderId="0" applyNumberFormat="0" applyBorder="0" applyAlignment="0" applyProtection="0"/>
    <xf numFmtId="0" fontId="74" fillId="0" borderId="0" applyNumberFormat="0" applyFill="0" applyBorder="0" applyAlignment="0" applyProtection="0"/>
    <xf numFmtId="0" fontId="58" fillId="0" borderId="56" applyNumberFormat="0" applyFill="0" applyAlignment="0" applyProtection="0"/>
    <xf numFmtId="0" fontId="76" fillId="0" borderId="0" applyNumberFormat="0" applyFill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6" fillId="0" borderId="0" applyFill="0" applyBorder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8" borderId="0" applyNumberFormat="0" applyBorder="0" applyAlignment="0" applyProtection="0"/>
    <xf numFmtId="0" fontId="2" fillId="0" borderId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72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9" fontId="4" fillId="0" borderId="0" applyFont="0" applyFill="0" applyBorder="0" applyAlignment="0" applyProtection="0"/>
    <xf numFmtId="0" fontId="54" fillId="61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4" fillId="0" borderId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70" fontId="4" fillId="0" borderId="0" applyFont="0" applyFill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51" fillId="26" borderId="0" applyNumberFormat="0" applyBorder="0" applyAlignment="0" applyProtection="0"/>
    <xf numFmtId="0" fontId="51" fillId="30" borderId="0" applyNumberFormat="0" applyBorder="0" applyAlignment="0" applyProtection="0"/>
    <xf numFmtId="0" fontId="51" fillId="34" borderId="0" applyNumberFormat="0" applyBorder="0" applyAlignment="0" applyProtection="0"/>
    <xf numFmtId="0" fontId="51" fillId="38" borderId="0" applyNumberFormat="0" applyBorder="0" applyAlignment="0" applyProtection="0"/>
    <xf numFmtId="0" fontId="81" fillId="73" borderId="4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8" fillId="44" borderId="42" applyNumberForma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79" borderId="48" applyNumberFormat="0" applyFont="0" applyAlignment="0" applyProtection="0"/>
    <xf numFmtId="0" fontId="91" fillId="73" borderId="49" applyNumberFormat="0" applyAlignment="0" applyProtection="0"/>
    <xf numFmtId="0" fontId="93" fillId="0" borderId="52" applyNumberFormat="0" applyFill="0" applyAlignment="0" applyProtection="0"/>
    <xf numFmtId="0" fontId="51" fillId="15" borderId="0" applyNumberFormat="0" applyBorder="0" applyAlignment="0" applyProtection="0"/>
    <xf numFmtId="0" fontId="51" fillId="19" borderId="0" applyNumberFormat="0" applyBorder="0" applyAlignment="0" applyProtection="0"/>
    <xf numFmtId="0" fontId="51" fillId="23" borderId="0" applyNumberFormat="0" applyBorder="0" applyAlignment="0" applyProtection="0"/>
    <xf numFmtId="0" fontId="51" fillId="27" borderId="0" applyNumberFormat="0" applyBorder="0" applyAlignment="0" applyProtection="0"/>
    <xf numFmtId="0" fontId="51" fillId="31" borderId="0" applyNumberFormat="0" applyBorder="0" applyAlignment="0" applyProtection="0"/>
    <xf numFmtId="0" fontId="51" fillId="35" borderId="0" applyNumberFormat="0" applyBorder="0" applyAlignment="0" applyProtection="0"/>
    <xf numFmtId="0" fontId="2" fillId="14" borderId="40" applyNumberFormat="0" applyFont="0" applyAlignment="0" applyProtection="0"/>
    <xf numFmtId="0" fontId="2" fillId="14" borderId="40" applyNumberFormat="0" applyFont="0" applyAlignment="0" applyProtection="0"/>
    <xf numFmtId="0" fontId="2" fillId="14" borderId="40" applyNumberFormat="0" applyFont="0" applyAlignment="0" applyProtection="0"/>
    <xf numFmtId="0" fontId="2" fillId="14" borderId="40" applyNumberFormat="0" applyFont="0" applyAlignment="0" applyProtection="0"/>
    <xf numFmtId="0" fontId="78" fillId="79" borderId="48" applyNumberFormat="0" applyFont="0" applyAlignment="0" applyProtection="0"/>
    <xf numFmtId="0" fontId="2" fillId="14" borderId="40" applyNumberFormat="0" applyFont="0" applyAlignment="0" applyProtection="0"/>
    <xf numFmtId="0" fontId="45" fillId="12" borderId="36" applyNumberFormat="0" applyAlignment="0" applyProtection="0"/>
    <xf numFmtId="0" fontId="81" fillId="73" borderId="42" applyNumberFormat="0" applyAlignment="0" applyProtection="0"/>
    <xf numFmtId="0" fontId="40" fillId="8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33" applyNumberFormat="0" applyFill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50" fillId="0" borderId="41" applyNumberFormat="0" applyFill="0" applyAlignment="0" applyProtection="0"/>
    <xf numFmtId="0" fontId="93" fillId="0" borderId="52" applyNumberFormat="0" applyFill="0" applyAlignment="0" applyProtection="0"/>
    <xf numFmtId="0" fontId="44" fillId="12" borderId="37" applyNumberFormat="0" applyAlignment="0" applyProtection="0"/>
    <xf numFmtId="0" fontId="91" fillId="73" borderId="49" applyNumberFormat="0" applyAlignment="0" applyProtection="0"/>
    <xf numFmtId="0" fontId="43" fillId="11" borderId="36" applyNumberFormat="0" applyAlignment="0" applyProtection="0"/>
    <xf numFmtId="0" fontId="88" fillId="44" borderId="42" applyNumberFormat="0" applyAlignment="0" applyProtection="0"/>
    <xf numFmtId="0" fontId="41" fillId="9" borderId="0" applyNumberFormat="0" applyBorder="0" applyAlignment="0" applyProtection="0"/>
    <xf numFmtId="0" fontId="47" fillId="13" borderId="39" applyNumberFormat="0" applyAlignment="0" applyProtection="0"/>
    <xf numFmtId="0" fontId="46" fillId="0" borderId="38" applyNumberFormat="0" applyFill="0" applyAlignment="0" applyProtection="0"/>
    <xf numFmtId="0" fontId="4" fillId="0" borderId="0"/>
    <xf numFmtId="0" fontId="4" fillId="14" borderId="40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93" fillId="0" borderId="52" applyNumberFormat="0" applyFill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80" fillId="40" borderId="0" applyNumberFormat="0" applyBorder="0" applyAlignment="0" applyProtection="0"/>
    <xf numFmtId="0" fontId="82" fillId="74" borderId="43" applyNumberFormat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7" borderId="0" applyNumberFormat="0" applyBorder="0" applyAlignment="0" applyProtection="0"/>
    <xf numFmtId="0" fontId="78" fillId="39" borderId="0" applyNumberFormat="0" applyBorder="0" applyAlignment="0" applyProtection="0"/>
    <xf numFmtId="0" fontId="78" fillId="41" borderId="0" applyNumberFormat="0" applyBorder="0" applyAlignment="0" applyProtection="0"/>
    <xf numFmtId="0" fontId="78" fillId="43" borderId="0" applyNumberFormat="0" applyBorder="0" applyAlignment="0" applyProtection="0"/>
    <xf numFmtId="0" fontId="78" fillId="47" borderId="0" applyNumberFormat="0" applyBorder="0" applyAlignment="0" applyProtection="0"/>
    <xf numFmtId="0" fontId="79" fillId="49" borderId="0" applyNumberFormat="0" applyBorder="0" applyAlignment="0" applyProtection="0"/>
    <xf numFmtId="0" fontId="79" fillId="51" borderId="0" applyNumberFormat="0" applyBorder="0" applyAlignment="0" applyProtection="0"/>
    <xf numFmtId="0" fontId="79" fillId="63" borderId="0" applyNumberFormat="0" applyBorder="0" applyAlignment="0" applyProtection="0"/>
    <xf numFmtId="0" fontId="87" fillId="0" borderId="0" applyNumberFormat="0" applyFill="0" applyBorder="0" applyAlignment="0" applyProtection="0"/>
    <xf numFmtId="0" fontId="4" fillId="79" borderId="48" applyNumberFormat="0" applyFont="0" applyAlignment="0" applyProtection="0"/>
    <xf numFmtId="0" fontId="91" fillId="73" borderId="49" applyNumberFormat="0" applyAlignment="0" applyProtection="0"/>
    <xf numFmtId="0" fontId="86" fillId="0" borderId="45" applyNumberFormat="0" applyFill="0" applyAlignment="0" applyProtection="0"/>
    <xf numFmtId="0" fontId="4" fillId="0" borderId="0"/>
    <xf numFmtId="0" fontId="54" fillId="61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78" fillId="40" borderId="0" applyNumberFormat="0" applyBorder="0" applyAlignment="0" applyProtection="0"/>
    <xf numFmtId="0" fontId="78" fillId="45" borderId="0" applyNumberFormat="0" applyBorder="0" applyAlignment="0" applyProtection="0"/>
    <xf numFmtId="0" fontId="78" fillId="45" borderId="0" applyNumberFormat="0" applyBorder="0" applyAlignment="0" applyProtection="0"/>
    <xf numFmtId="0" fontId="79" fillId="47" borderId="0" applyNumberFormat="0" applyBorder="0" applyAlignment="0" applyProtection="0"/>
    <xf numFmtId="0" fontId="79" fillId="53" borderId="0" applyNumberFormat="0" applyBorder="0" applyAlignment="0" applyProtection="0"/>
    <xf numFmtId="0" fontId="79" fillId="51" borderId="0" applyNumberFormat="0" applyBorder="0" applyAlignment="0" applyProtection="0"/>
    <xf numFmtId="0" fontId="84" fillId="41" borderId="0" applyNumberFormat="0" applyBorder="0" applyAlignment="0" applyProtection="0"/>
    <xf numFmtId="0" fontId="89" fillId="0" borderId="47" applyNumberFormat="0" applyFill="0" applyAlignment="0" applyProtection="0"/>
    <xf numFmtId="0" fontId="92" fillId="0" borderId="0" applyNumberFormat="0" applyFill="0" applyBorder="0" applyAlignment="0" applyProtection="0"/>
    <xf numFmtId="0" fontId="78" fillId="42" borderId="0" applyNumberFormat="0" applyBorder="0" applyAlignment="0" applyProtection="0"/>
    <xf numFmtId="0" fontId="78" fillId="44" borderId="0" applyNumberFormat="0" applyBorder="0" applyAlignment="0" applyProtection="0"/>
    <xf numFmtId="0" fontId="78" fillId="46" borderId="0" applyNumberFormat="0" applyBorder="0" applyAlignment="0" applyProtection="0"/>
    <xf numFmtId="0" fontId="78" fillId="42" borderId="0" applyNumberFormat="0" applyBorder="0" applyAlignment="0" applyProtection="0"/>
    <xf numFmtId="0" fontId="78" fillId="48" borderId="0" applyNumberFormat="0" applyBorder="0" applyAlignment="0" applyProtection="0"/>
    <xf numFmtId="0" fontId="79" fillId="46" borderId="0" applyNumberFormat="0" applyBorder="0" applyAlignment="0" applyProtection="0"/>
    <xf numFmtId="0" fontId="79" fillId="50" borderId="0" applyNumberFormat="0" applyBorder="0" applyAlignment="0" applyProtection="0"/>
    <xf numFmtId="0" fontId="79" fillId="52" borderId="0" applyNumberFormat="0" applyBorder="0" applyAlignment="0" applyProtection="0"/>
    <xf numFmtId="0" fontId="79" fillId="58" borderId="0" applyNumberFormat="0" applyBorder="0" applyAlignment="0" applyProtection="0"/>
    <xf numFmtId="0" fontId="79" fillId="50" borderId="0" applyNumberFormat="0" applyBorder="0" applyAlignment="0" applyProtection="0"/>
    <xf numFmtId="0" fontId="79" fillId="69" borderId="0" applyNumberFormat="0" applyBorder="0" applyAlignment="0" applyProtection="0"/>
    <xf numFmtId="0" fontId="81" fillId="73" borderId="42" applyNumberFormat="0" applyAlignment="0" applyProtection="0"/>
    <xf numFmtId="0" fontId="83" fillId="0" borderId="0" applyNumberFormat="0" applyFill="0" applyBorder="0" applyAlignment="0" applyProtection="0"/>
    <xf numFmtId="0" fontId="85" fillId="0" borderId="44" applyNumberFormat="0" applyFill="0" applyAlignment="0" applyProtection="0"/>
    <xf numFmtId="0" fontId="87" fillId="0" borderId="46" applyNumberFormat="0" applyFill="0" applyAlignment="0" applyProtection="0"/>
    <xf numFmtId="0" fontId="88" fillId="44" borderId="42" applyNumberFormat="0" applyAlignment="0" applyProtection="0"/>
    <xf numFmtId="0" fontId="90" fillId="78" borderId="0" applyNumberFormat="0" applyBorder="0" applyAlignment="0" applyProtection="0"/>
    <xf numFmtId="0" fontId="93" fillId="0" borderId="52" applyNumberFormat="0" applyFill="0" applyAlignment="0" applyProtection="0"/>
    <xf numFmtId="0" fontId="94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79" fillId="53" borderId="0" applyNumberFormat="0" applyBorder="0" applyAlignment="0" applyProtection="0"/>
    <xf numFmtId="0" fontId="79" fillId="58" borderId="0" applyNumberFormat="0" applyBorder="0" applyAlignment="0" applyProtection="0"/>
    <xf numFmtId="0" fontId="79" fillId="63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69" borderId="0" applyNumberFormat="0" applyBorder="0" applyAlignment="0" applyProtection="0"/>
    <xf numFmtId="0" fontId="54" fillId="68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57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2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61" borderId="0" applyNumberFormat="0" applyBorder="0" applyAlignment="0" applyProtection="0"/>
    <xf numFmtId="0" fontId="54" fillId="72" borderId="0" applyNumberFormat="0" applyBorder="0" applyAlignment="0" applyProtection="0"/>
    <xf numFmtId="0" fontId="54" fillId="67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62" borderId="0" applyNumberFormat="0" applyBorder="0" applyAlignment="0" applyProtection="0"/>
    <xf numFmtId="0" fontId="54" fillId="68" borderId="0" applyNumberFormat="0" applyBorder="0" applyAlignment="0" applyProtection="0"/>
    <xf numFmtId="0" fontId="54" fillId="57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8" fillId="39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42" borderId="0" applyNumberFormat="0" applyBorder="0" applyAlignment="0" applyProtection="0"/>
    <xf numFmtId="0" fontId="78" fillId="43" borderId="0" applyNumberFormat="0" applyBorder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6" borderId="0" applyNumberFormat="0" applyBorder="0" applyAlignment="0" applyProtection="0"/>
    <xf numFmtId="0" fontId="78" fillId="47" borderId="0" applyNumberFormat="0" applyBorder="0" applyAlignment="0" applyProtection="0"/>
    <xf numFmtId="0" fontId="78" fillId="42" borderId="0" applyNumberFormat="0" applyBorder="0" applyAlignment="0" applyProtection="0"/>
    <xf numFmtId="0" fontId="78" fillId="45" borderId="0" applyNumberFormat="0" applyBorder="0" applyAlignment="0" applyProtection="0"/>
    <xf numFmtId="0" fontId="78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46" borderId="0" applyNumberFormat="0" applyBorder="0" applyAlignment="0" applyProtection="0"/>
    <xf numFmtId="0" fontId="79" fillId="47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5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171" fontId="4" fillId="0" borderId="0" applyFont="0" applyFill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79" fillId="53" borderId="0" applyNumberFormat="0" applyBorder="0" applyAlignment="0" applyProtection="0"/>
    <xf numFmtId="0" fontId="79" fillId="58" borderId="0" applyNumberFormat="0" applyBorder="0" applyAlignment="0" applyProtection="0"/>
    <xf numFmtId="0" fontId="79" fillId="63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69" borderId="0" applyNumberFormat="0" applyBorder="0" applyAlignment="0" applyProtection="0"/>
    <xf numFmtId="0" fontId="54" fillId="57" borderId="0" applyNumberFormat="0" applyBorder="0" applyAlignment="0" applyProtection="0"/>
    <xf numFmtId="0" fontId="84" fillId="41" borderId="0" applyNumberFormat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5" fillId="0" borderId="44" applyNumberFormat="0" applyFill="0" applyAlignment="0" applyProtection="0"/>
    <xf numFmtId="0" fontId="86" fillId="0" borderId="45" applyNumberFormat="0" applyFill="0" applyAlignment="0" applyProtection="0"/>
    <xf numFmtId="0" fontId="87" fillId="0" borderId="46" applyNumberFormat="0" applyFill="0" applyAlignment="0" applyProtection="0"/>
    <xf numFmtId="0" fontId="87" fillId="0" borderId="0" applyNumberFormat="0" applyFill="0" applyBorder="0" applyAlignment="0" applyProtection="0"/>
    <xf numFmtId="0" fontId="90" fillId="78" borderId="0" applyNumberFormat="0" applyBorder="0" applyAlignment="0" applyProtection="0"/>
    <xf numFmtId="0" fontId="80" fillId="40" borderId="0" applyNumberFormat="0" applyBorder="0" applyAlignment="0" applyProtection="0"/>
    <xf numFmtId="0" fontId="82" fillId="74" borderId="43" applyNumberFormat="0" applyAlignment="0" applyProtection="0"/>
    <xf numFmtId="0" fontId="89" fillId="0" borderId="47" applyNumberFormat="0" applyFill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52" fillId="83" borderId="0" applyNumberFormat="0" applyProtection="0">
      <alignment horizontal="left" vertical="center" indent="1"/>
    </xf>
    <xf numFmtId="4" fontId="52" fillId="80" borderId="0" applyNumberFormat="0" applyProtection="0">
      <alignment horizontal="left" vertical="center" indent="1"/>
    </xf>
    <xf numFmtId="0" fontId="4" fillId="84" borderId="50" applyNumberFormat="0" applyProtection="0">
      <alignment horizontal="left" vertical="center" indent="1"/>
    </xf>
    <xf numFmtId="0" fontId="4" fillId="84" borderId="50" applyNumberFormat="0" applyProtection="0">
      <alignment horizontal="left" vertical="top" indent="1"/>
    </xf>
    <xf numFmtId="0" fontId="4" fillId="80" borderId="50" applyNumberFormat="0" applyProtection="0">
      <alignment horizontal="left" vertical="center" indent="1"/>
    </xf>
    <xf numFmtId="0" fontId="4" fillId="80" borderId="50" applyNumberFormat="0" applyProtection="0">
      <alignment horizontal="left" vertical="top" indent="1"/>
    </xf>
    <xf numFmtId="0" fontId="4" fillId="45" borderId="50" applyNumberFormat="0" applyProtection="0">
      <alignment horizontal="left" vertical="center" indent="1"/>
    </xf>
    <xf numFmtId="0" fontId="4" fillId="45" borderId="50" applyNumberFormat="0" applyProtection="0">
      <alignment horizontal="left" vertical="top" indent="1"/>
    </xf>
    <xf numFmtId="0" fontId="4" fillId="83" borderId="50" applyNumberFormat="0" applyProtection="0">
      <alignment horizontal="left" vertical="center" indent="1"/>
    </xf>
    <xf numFmtId="0" fontId="4" fillId="83" borderId="50" applyNumberFormat="0" applyProtection="0">
      <alignment horizontal="left" vertical="top" indent="1"/>
    </xf>
    <xf numFmtId="0" fontId="4" fillId="85" borderId="32" applyNumberFormat="0">
      <protection locked="0"/>
    </xf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170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2" fillId="0" borderId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4" fillId="0" borderId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9" fontId="4" fillId="0" borderId="0" applyFont="0" applyFill="0" applyBorder="0" applyAlignment="0" applyProtection="0"/>
    <xf numFmtId="0" fontId="54" fillId="57" borderId="0" applyNumberFormat="0" applyBorder="0" applyAlignment="0" applyProtection="0"/>
    <xf numFmtId="164" fontId="4" fillId="0" borderId="0" applyFont="0" applyFill="0" applyBorder="0" applyAlignment="0" applyProtection="0"/>
    <xf numFmtId="0" fontId="93" fillId="0" borderId="52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93" fillId="0" borderId="52" applyNumberFormat="0" applyFill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7" borderId="0" applyNumberFormat="0" applyBorder="0" applyAlignment="0" applyProtection="0"/>
    <xf numFmtId="0" fontId="54" fillId="62" borderId="0" applyNumberFormat="0" applyBorder="0" applyAlignment="0" applyProtection="0"/>
    <xf numFmtId="0" fontId="54" fillId="72" borderId="0" applyNumberFormat="0" applyBorder="0" applyAlignment="0" applyProtection="0"/>
    <xf numFmtId="0" fontId="54" fillId="61" borderId="0" applyNumberFormat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4" fillId="0" borderId="0"/>
    <xf numFmtId="0" fontId="54" fillId="67" borderId="0" applyNumberFormat="0" applyBorder="0" applyAlignment="0" applyProtection="0"/>
    <xf numFmtId="9" fontId="4" fillId="0" borderId="0" applyFont="0" applyFill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5" fillId="0" borderId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164" fontId="4" fillId="0" borderId="0" applyFont="0" applyFill="0" applyBorder="0" applyAlignment="0" applyProtection="0"/>
    <xf numFmtId="0" fontId="54" fillId="72" borderId="0" applyNumberFormat="0" applyBorder="0" applyAlignment="0" applyProtection="0"/>
    <xf numFmtId="0" fontId="54" fillId="67" borderId="0" applyNumberFormat="0" applyBorder="0" applyAlignment="0" applyProtection="0"/>
    <xf numFmtId="0" fontId="54" fillId="57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164" fontId="4" fillId="0" borderId="0" applyFont="0" applyFill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8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7" borderId="0" applyNumberFormat="0" applyBorder="0" applyAlignment="0" applyProtection="0"/>
    <xf numFmtId="0" fontId="54" fillId="61" borderId="0" applyNumberFormat="0" applyBorder="0" applyAlignment="0" applyProtection="0"/>
    <xf numFmtId="0" fontId="54" fillId="61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72" borderId="0" applyNumberFormat="0" applyBorder="0" applyAlignment="0" applyProtection="0"/>
    <xf numFmtId="0" fontId="54" fillId="67" borderId="0" applyNumberFormat="0" applyBorder="0" applyAlignment="0" applyProtection="0"/>
    <xf numFmtId="0" fontId="54" fillId="68" borderId="0" applyNumberFormat="0" applyBorder="0" applyAlignment="0" applyProtection="0"/>
    <xf numFmtId="0" fontId="54" fillId="68" borderId="0" applyNumberFormat="0" applyBorder="0" applyAlignment="0" applyProtection="0"/>
    <xf numFmtId="0" fontId="54" fillId="67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61" borderId="0" applyNumberFormat="0" applyBorder="0" applyAlignment="0" applyProtection="0"/>
    <xf numFmtId="0" fontId="54" fillId="67" borderId="0" applyNumberFormat="0" applyBorder="0" applyAlignment="0" applyProtection="0"/>
    <xf numFmtId="0" fontId="54" fillId="62" borderId="0" applyNumberFormat="0" applyBorder="0" applyAlignment="0" applyProtection="0"/>
    <xf numFmtId="0" fontId="54" fillId="61" borderId="0" applyNumberFormat="0" applyBorder="0" applyAlignment="0" applyProtection="0"/>
    <xf numFmtId="0" fontId="54" fillId="57" borderId="0" applyNumberFormat="0" applyBorder="0" applyAlignment="0" applyProtection="0"/>
    <xf numFmtId="0" fontId="54" fillId="62" borderId="0" applyNumberFormat="0" applyBorder="0" applyAlignment="0" applyProtection="0"/>
    <xf numFmtId="0" fontId="54" fillId="57" borderId="0" applyNumberFormat="0" applyBorder="0" applyAlignment="0" applyProtection="0"/>
    <xf numFmtId="0" fontId="54" fillId="72" borderId="0" applyNumberFormat="0" applyBorder="0" applyAlignment="0" applyProtection="0"/>
    <xf numFmtId="0" fontId="54" fillId="68" borderId="0" applyNumberFormat="0" applyBorder="0" applyAlignment="0" applyProtection="0"/>
    <xf numFmtId="0" fontId="54" fillId="72" borderId="0" applyNumberFormat="0" applyBorder="0" applyAlignment="0" applyProtection="0"/>
    <xf numFmtId="0" fontId="54" fillId="72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9" fillId="69" borderId="0" applyNumberFormat="0" applyBorder="0" applyAlignment="0" applyProtection="0"/>
    <xf numFmtId="0" fontId="79" fillId="63" borderId="0" applyNumberFormat="0" applyBorder="0" applyAlignment="0" applyProtection="0"/>
    <xf numFmtId="0" fontId="79" fillId="51" borderId="0" applyNumberFormat="0" applyBorder="0" applyAlignment="0" applyProtection="0"/>
    <xf numFmtId="0" fontId="79" fillId="58" borderId="0" applyNumberFormat="0" applyBorder="0" applyAlignment="0" applyProtection="0"/>
    <xf numFmtId="0" fontId="79" fillId="50" borderId="0" applyNumberFormat="0" applyBorder="0" applyAlignment="0" applyProtection="0"/>
    <xf numFmtId="0" fontId="79" fillId="53" borderId="0" applyNumberFormat="0" applyBorder="0" applyAlignment="0" applyProtection="0"/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0" fontId="55" fillId="40" borderId="0" applyNumberFormat="0" applyBorder="0" applyAlignment="0" applyProtection="0"/>
    <xf numFmtId="0" fontId="56" fillId="73" borderId="42" applyNumberFormat="0" applyAlignment="0" applyProtection="0"/>
    <xf numFmtId="0" fontId="57" fillId="74" borderId="43" applyNumberFormat="0" applyAlignment="0" applyProtection="0"/>
    <xf numFmtId="164" fontId="4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41" borderId="0" applyNumberFormat="0" applyBorder="0" applyAlignment="0" applyProtection="0"/>
    <xf numFmtId="0" fontId="61" fillId="0" borderId="44" applyNumberFormat="0" applyFill="0" applyAlignment="0" applyProtection="0"/>
    <xf numFmtId="0" fontId="62" fillId="0" borderId="45" applyNumberFormat="0" applyFill="0" applyAlignment="0" applyProtection="0"/>
    <xf numFmtId="0" fontId="63" fillId="0" borderId="46" applyNumberFormat="0" applyFill="0" applyAlignment="0" applyProtection="0"/>
    <xf numFmtId="0" fontId="63" fillId="0" borderId="0" applyNumberFormat="0" applyFill="0" applyBorder="0" applyAlignment="0" applyProtection="0"/>
    <xf numFmtId="0" fontId="64" fillId="44" borderId="42" applyNumberFormat="0" applyAlignment="0" applyProtection="0"/>
    <xf numFmtId="0" fontId="65" fillId="0" borderId="47" applyNumberFormat="0" applyFill="0" applyAlignment="0" applyProtection="0"/>
    <xf numFmtId="0" fontId="66" fillId="78" borderId="0" applyNumberFormat="0" applyBorder="0" applyAlignment="0" applyProtection="0"/>
    <xf numFmtId="0" fontId="4" fillId="0" borderId="0"/>
    <xf numFmtId="0" fontId="67" fillId="73" borderId="49" applyNumberFormat="0" applyAlignment="0" applyProtection="0"/>
    <xf numFmtId="9" fontId="4" fillId="0" borderId="0" applyFont="0" applyFill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0" fontId="75" fillId="0" borderId="0" applyNumberFormat="0" applyFill="0" applyBorder="0" applyAlignment="0" applyProtection="0"/>
    <xf numFmtId="0" fontId="58" fillId="0" borderId="52" applyNumberFormat="0" applyFill="0" applyAlignment="0" applyProtection="0"/>
    <xf numFmtId="0" fontId="77" fillId="16" borderId="0" applyNumberFormat="0" applyBorder="0" applyAlignment="0" applyProtection="0"/>
    <xf numFmtId="0" fontId="77" fillId="20" borderId="0" applyNumberFormat="0" applyBorder="0" applyAlignment="0" applyProtection="0"/>
    <xf numFmtId="0" fontId="77" fillId="24" borderId="0" applyNumberFormat="0" applyBorder="0" applyAlignment="0" applyProtection="0"/>
    <xf numFmtId="0" fontId="77" fillId="28" borderId="0" applyNumberFormat="0" applyBorder="0" applyAlignment="0" applyProtection="0"/>
    <xf numFmtId="0" fontId="77" fillId="32" borderId="0" applyNumberFormat="0" applyBorder="0" applyAlignment="0" applyProtection="0"/>
    <xf numFmtId="0" fontId="77" fillId="36" borderId="0" applyNumberFormat="0" applyBorder="0" applyAlignment="0" applyProtection="0"/>
    <xf numFmtId="0" fontId="77" fillId="17" borderId="0" applyNumberFormat="0" applyBorder="0" applyAlignment="0" applyProtection="0"/>
    <xf numFmtId="0" fontId="77" fillId="21" borderId="0" applyNumberFormat="0" applyBorder="0" applyAlignment="0" applyProtection="0"/>
    <xf numFmtId="0" fontId="77" fillId="25" borderId="0" applyNumberFormat="0" applyBorder="0" applyAlignment="0" applyProtection="0"/>
    <xf numFmtId="0" fontId="77" fillId="29" borderId="0" applyNumberFormat="0" applyBorder="0" applyAlignment="0" applyProtection="0"/>
    <xf numFmtId="0" fontId="77" fillId="33" borderId="0" applyNumberFormat="0" applyBorder="0" applyAlignment="0" applyProtection="0"/>
    <xf numFmtId="0" fontId="77" fillId="37" borderId="0" applyNumberFormat="0" applyBorder="0" applyAlignment="0" applyProtection="0"/>
    <xf numFmtId="164" fontId="7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7" fillId="0" borderId="0"/>
    <xf numFmtId="0" fontId="77" fillId="14" borderId="40" applyNumberFormat="0" applyFont="0" applyAlignment="0" applyProtection="0"/>
    <xf numFmtId="0" fontId="77" fillId="14" borderId="40" applyNumberFormat="0" applyFont="0" applyAlignment="0" applyProtection="0"/>
    <xf numFmtId="164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4" fillId="50" borderId="0" applyNumberFormat="0" applyBorder="0" applyAlignment="0" applyProtection="0"/>
    <xf numFmtId="0" fontId="4" fillId="0" borderId="0"/>
    <xf numFmtId="0" fontId="4" fillId="0" borderId="0"/>
    <xf numFmtId="0" fontId="4" fillId="79" borderId="48" applyNumberFormat="0" applyFont="0" applyAlignment="0" applyProtection="0"/>
    <xf numFmtId="0" fontId="4" fillId="79" borderId="48" applyNumberFormat="0" applyFont="0" applyAlignment="0" applyProtection="0"/>
    <xf numFmtId="0" fontId="4" fillId="79" borderId="48" applyNumberFormat="0" applyFon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79" borderId="48" applyNumberFormat="0" applyFont="0" applyAlignment="0" applyProtection="0"/>
    <xf numFmtId="164" fontId="2" fillId="0" borderId="0" applyFont="0" applyFill="0" applyBorder="0" applyAlignment="0" applyProtection="0"/>
    <xf numFmtId="0" fontId="77" fillId="0" borderId="0"/>
    <xf numFmtId="0" fontId="58" fillId="0" borderId="52" applyNumberFormat="0" applyFill="0" applyAlignment="0" applyProtection="0"/>
    <xf numFmtId="0" fontId="54" fillId="53" borderId="0" applyNumberFormat="0" applyBorder="0" applyAlignment="0" applyProtection="0"/>
    <xf numFmtId="0" fontId="54" fillId="69" borderId="0" applyNumberFormat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5" fillId="0" borderId="0"/>
    <xf numFmtId="0" fontId="35" fillId="0" borderId="0"/>
    <xf numFmtId="0" fontId="54" fillId="69" borderId="0" applyNumberFormat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69" borderId="0" applyNumberFormat="0" applyBorder="0" applyAlignment="0" applyProtection="0"/>
    <xf numFmtId="0" fontId="2" fillId="14" borderId="40" applyNumberFormat="0" applyFont="0" applyAlignment="0" applyProtection="0"/>
    <xf numFmtId="0" fontId="2" fillId="14" borderId="40" applyNumberFormat="0" applyFont="0" applyAlignment="0" applyProtection="0"/>
    <xf numFmtId="0" fontId="54" fillId="50" borderId="0" applyNumberFormat="0" applyBorder="0" applyAlignment="0" applyProtection="0"/>
    <xf numFmtId="0" fontId="78" fillId="79" borderId="48" applyNumberFormat="0" applyFont="0" applyAlignment="0" applyProtection="0"/>
    <xf numFmtId="0" fontId="54" fillId="63" borderId="0" applyNumberFormat="0" applyBorder="0" applyAlignment="0" applyProtection="0"/>
    <xf numFmtId="0" fontId="54" fillId="63" borderId="0" applyNumberFormat="0" applyBorder="0" applyAlignment="0" applyProtection="0"/>
    <xf numFmtId="0" fontId="54" fillId="58" borderId="0" applyNumberFormat="0" applyBorder="0" applyAlignment="0" applyProtection="0"/>
    <xf numFmtId="0" fontId="54" fillId="69" borderId="0" applyNumberFormat="0" applyBorder="0" applyAlignment="0" applyProtection="0"/>
    <xf numFmtId="0" fontId="2" fillId="0" borderId="0"/>
    <xf numFmtId="0" fontId="4" fillId="0" borderId="0"/>
    <xf numFmtId="0" fontId="54" fillId="63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4" fillId="51" borderId="0" applyNumberFormat="0" applyBorder="0" applyAlignment="0" applyProtection="0"/>
    <xf numFmtId="0" fontId="54" fillId="53" borderId="0" applyNumberFormat="0" applyBorder="0" applyAlignment="0" applyProtection="0"/>
    <xf numFmtId="0" fontId="54" fillId="63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51" borderId="0" applyNumberFormat="0" applyBorder="0" applyAlignment="0" applyProtection="0"/>
    <xf numFmtId="0" fontId="4" fillId="0" borderId="0"/>
    <xf numFmtId="0" fontId="54" fillId="58" borderId="0" applyNumberFormat="0" applyBorder="0" applyAlignment="0" applyProtection="0"/>
    <xf numFmtId="9" fontId="4" fillId="0" borderId="0" applyFont="0" applyFill="0" applyBorder="0" applyAlignment="0" applyProtection="0"/>
    <xf numFmtId="0" fontId="54" fillId="51" borderId="0" applyNumberFormat="0" applyBorder="0" applyAlignment="0" applyProtection="0"/>
    <xf numFmtId="0" fontId="4" fillId="0" borderId="0"/>
    <xf numFmtId="0" fontId="54" fillId="53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" fillId="14" borderId="40" applyNumberFormat="0" applyFont="0" applyAlignment="0" applyProtection="0"/>
    <xf numFmtId="9" fontId="4" fillId="0" borderId="0" applyFont="0" applyFill="0" applyBorder="0" applyAlignment="0" applyProtection="0"/>
    <xf numFmtId="0" fontId="54" fillId="69" borderId="0" applyNumberFormat="0" applyBorder="0" applyAlignment="0" applyProtection="0"/>
    <xf numFmtId="0" fontId="54" fillId="50" borderId="0" applyNumberFormat="0" applyBorder="0" applyAlignment="0" applyProtection="0"/>
    <xf numFmtId="0" fontId="54" fillId="58" borderId="0" applyNumberFormat="0" applyBorder="0" applyAlignment="0" applyProtection="0"/>
    <xf numFmtId="0" fontId="54" fillId="58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79" fillId="69" borderId="0" applyNumberFormat="0" applyBorder="0" applyAlignment="0" applyProtection="0"/>
    <xf numFmtId="0" fontId="79" fillId="63" borderId="0" applyNumberFormat="0" applyBorder="0" applyAlignment="0" applyProtection="0"/>
    <xf numFmtId="0" fontId="79" fillId="51" borderId="0" applyNumberFormat="0" applyBorder="0" applyAlignment="0" applyProtection="0"/>
    <xf numFmtId="0" fontId="79" fillId="58" borderId="0" applyNumberFormat="0" applyBorder="0" applyAlignment="0" applyProtection="0"/>
    <xf numFmtId="0" fontId="79" fillId="50" borderId="0" applyNumberFormat="0" applyBorder="0" applyAlignment="0" applyProtection="0"/>
    <xf numFmtId="0" fontId="79" fillId="53" borderId="0" applyNumberFormat="0" applyBorder="0" applyAlignment="0" applyProtection="0"/>
    <xf numFmtId="0" fontId="54" fillId="50" borderId="0" applyNumberFormat="0" applyBorder="0" applyAlignment="0" applyProtection="0"/>
    <xf numFmtId="0" fontId="54" fillId="69" borderId="0" applyNumberFormat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54" fillId="51" borderId="0" applyNumberFormat="0" applyBorder="0" applyAlignment="0" applyProtection="0"/>
    <xf numFmtId="0" fontId="54" fillId="58" borderId="0" applyNumberFormat="0" applyBorder="0" applyAlignment="0" applyProtection="0"/>
    <xf numFmtId="0" fontId="54" fillId="50" borderId="0" applyNumberFormat="0" applyBorder="0" applyAlignment="0" applyProtection="0"/>
    <xf numFmtId="0" fontId="54" fillId="63" borderId="0" applyNumberFormat="0" applyBorder="0" applyAlignment="0" applyProtection="0"/>
    <xf numFmtId="0" fontId="54" fillId="51" borderId="0" applyNumberFormat="0" applyBorder="0" applyAlignment="0" applyProtection="0"/>
    <xf numFmtId="0" fontId="54" fillId="63" borderId="0" applyNumberFormat="0" applyBorder="0" applyAlignment="0" applyProtection="0"/>
    <xf numFmtId="0" fontId="54" fillId="53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54" fillId="69" borderId="0" applyNumberFormat="0" applyBorder="0" applyAlignment="0" applyProtection="0"/>
    <xf numFmtId="0" fontId="54" fillId="53" borderId="0" applyNumberFormat="0" applyBorder="0" applyAlignment="0" applyProtection="0"/>
    <xf numFmtId="0" fontId="54" fillId="51" borderId="0" applyNumberFormat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0" fontId="79" fillId="50" borderId="0" applyNumberFormat="0" applyBorder="0" applyAlignment="0" applyProtection="0"/>
    <xf numFmtId="0" fontId="54" fillId="51" borderId="0" applyNumberFormat="0" applyBorder="0" applyAlignment="0" applyProtection="0"/>
    <xf numFmtId="0" fontId="79" fillId="53" borderId="0" applyNumberFormat="0" applyBorder="0" applyAlignment="0" applyProtection="0"/>
    <xf numFmtId="0" fontId="79" fillId="51" borderId="0" applyNumberFormat="0" applyBorder="0" applyAlignment="0" applyProtection="0"/>
    <xf numFmtId="0" fontId="54" fillId="69" borderId="0" applyNumberFormat="0" applyBorder="0" applyAlignment="0" applyProtection="0"/>
    <xf numFmtId="0" fontId="54" fillId="50" borderId="0" applyNumberFormat="0" applyBorder="0" applyAlignment="0" applyProtection="0"/>
    <xf numFmtId="0" fontId="54" fillId="58" borderId="0" applyNumberFormat="0" applyBorder="0" applyAlignment="0" applyProtection="0"/>
    <xf numFmtId="0" fontId="54" fillId="50" borderId="0" applyNumberFormat="0" applyBorder="0" applyAlignment="0" applyProtection="0"/>
    <xf numFmtId="164" fontId="4" fillId="0" borderId="0" applyFont="0" applyFill="0" applyBorder="0" applyAlignment="0" applyProtection="0"/>
    <xf numFmtId="0" fontId="79" fillId="69" borderId="0" applyNumberFormat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0" fontId="54" fillId="58" borderId="0" applyNumberFormat="0" applyBorder="0" applyAlignment="0" applyProtection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0" fontId="54" fillId="63" borderId="0" applyNumberFormat="0" applyBorder="0" applyAlignment="0" applyProtection="0"/>
    <xf numFmtId="0" fontId="54" fillId="63" borderId="0" applyNumberFormat="0" applyBorder="0" applyAlignment="0" applyProtection="0"/>
    <xf numFmtId="0" fontId="54" fillId="53" borderId="0" applyNumberFormat="0" applyBorder="0" applyAlignment="0" applyProtection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4" fillId="53" borderId="0" applyNumberFormat="0" applyBorder="0" applyAlignment="0" applyProtection="0"/>
    <xf numFmtId="0" fontId="79" fillId="58" borderId="0" applyNumberFormat="0" applyBorder="0" applyAlignment="0" applyProtection="0"/>
    <xf numFmtId="0" fontId="54" fillId="69" borderId="0" applyNumberFormat="0" applyBorder="0" applyAlignment="0" applyProtection="0"/>
    <xf numFmtId="0" fontId="79" fillId="63" borderId="0" applyNumberFormat="0" applyBorder="0" applyAlignment="0" applyProtection="0"/>
    <xf numFmtId="0" fontId="79" fillId="69" borderId="0" applyNumberFormat="0" applyBorder="0" applyAlignment="0" applyProtection="0"/>
    <xf numFmtId="0" fontId="79" fillId="63" borderId="0" applyNumberFormat="0" applyBorder="0" applyAlignment="0" applyProtection="0"/>
    <xf numFmtId="0" fontId="79" fillId="51" borderId="0" applyNumberFormat="0" applyBorder="0" applyAlignment="0" applyProtection="0"/>
    <xf numFmtId="0" fontId="79" fillId="58" borderId="0" applyNumberFormat="0" applyBorder="0" applyAlignment="0" applyProtection="0"/>
    <xf numFmtId="0" fontId="79" fillId="50" borderId="0" applyNumberFormat="0" applyBorder="0" applyAlignment="0" applyProtection="0"/>
    <xf numFmtId="0" fontId="79" fillId="53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79" fillId="53" borderId="0" applyNumberFormat="0" applyBorder="0" applyAlignment="0" applyProtection="0"/>
    <xf numFmtId="0" fontId="79" fillId="58" borderId="0" applyNumberFormat="0" applyBorder="0" applyAlignment="0" applyProtection="0"/>
    <xf numFmtId="0" fontId="79" fillId="63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69" borderId="0" applyNumberFormat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0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0" borderId="0" applyNumberFormat="0" applyBorder="0" applyAlignment="0" applyProtection="0"/>
    <xf numFmtId="0" fontId="1" fillId="33" borderId="0" applyNumberFormat="0" applyBorder="0" applyAlignment="0" applyProtection="0"/>
    <xf numFmtId="0" fontId="54" fillId="63" borderId="0" applyNumberFormat="0" applyBorder="0" applyAlignment="0" applyProtection="0"/>
    <xf numFmtId="0" fontId="54" fillId="58" borderId="0" applyNumberFormat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79" fillId="53" borderId="0" applyNumberFormat="0" applyBorder="0" applyAlignment="0" applyProtection="0"/>
    <xf numFmtId="164" fontId="4" fillId="0" borderId="0" applyFont="0" applyFill="0" applyBorder="0" applyAlignment="0" applyProtection="0"/>
    <xf numFmtId="0" fontId="79" fillId="63" borderId="0" applyNumberFormat="0" applyBorder="0" applyAlignment="0" applyProtection="0"/>
    <xf numFmtId="0" fontId="79" fillId="69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54" fillId="63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54" fillId="5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4" fillId="50" borderId="0" applyNumberFormat="0" applyBorder="0" applyAlignment="0" applyProtection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79" fillId="58" borderId="0" applyNumberFormat="0" applyBorder="0" applyAlignment="0" applyProtection="0"/>
    <xf numFmtId="0" fontId="54" fillId="69" borderId="0" applyNumberFormat="0" applyBorder="0" applyAlignment="0" applyProtection="0"/>
    <xf numFmtId="0" fontId="1" fillId="0" borderId="0"/>
    <xf numFmtId="0" fontId="79" fillId="51" borderId="0" applyNumberFormat="0" applyBorder="0" applyAlignment="0" applyProtection="0"/>
    <xf numFmtId="0" fontId="1" fillId="0" borderId="0"/>
    <xf numFmtId="0" fontId="54" fillId="51" borderId="0" applyNumberFormat="0" applyBorder="0" applyAlignment="0" applyProtection="0"/>
    <xf numFmtId="164" fontId="4" fillId="0" borderId="0" applyFont="0" applyFill="0" applyBorder="0" applyAlignment="0" applyProtection="0"/>
    <xf numFmtId="0" fontId="54" fillId="69" borderId="0" applyNumberFormat="0" applyBorder="0" applyAlignment="0" applyProtection="0"/>
    <xf numFmtId="0" fontId="1" fillId="29" borderId="0" applyNumberFormat="0" applyBorder="0" applyAlignment="0" applyProtection="0"/>
    <xf numFmtId="0" fontId="54" fillId="63" borderId="0" applyNumberFormat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0" fontId="1" fillId="32" borderId="0" applyNumberFormat="0" applyBorder="0" applyAlignment="0" applyProtection="0"/>
    <xf numFmtId="0" fontId="79" fillId="50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0" applyNumberFormat="0" applyFont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79" fillId="63" borderId="0" applyNumberFormat="0" applyBorder="0" applyAlignment="0" applyProtection="0"/>
    <xf numFmtId="0" fontId="54" fillId="50" borderId="0" applyNumberFormat="0" applyBorder="0" applyAlignment="0" applyProtection="0"/>
    <xf numFmtId="0" fontId="1" fillId="14" borderId="40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54" fillId="53" borderId="0" applyNumberFormat="0" applyBorder="0" applyAlignment="0" applyProtection="0"/>
    <xf numFmtId="0" fontId="79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8" borderId="0" applyNumberFormat="0" applyBorder="0" applyAlignment="0" applyProtection="0"/>
    <xf numFmtId="0" fontId="54" fillId="63" borderId="0" applyNumberFormat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0" fontId="54" fillId="63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54" fillId="50" borderId="0" applyNumberFormat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54" fillId="51" borderId="0" applyNumberFormat="0" applyBorder="0" applyAlignment="0" applyProtection="0"/>
    <xf numFmtId="0" fontId="54" fillId="69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4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0" fontId="54" fillId="63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54" fillId="69" borderId="0" applyNumberFormat="0" applyBorder="0" applyAlignment="0" applyProtection="0"/>
    <xf numFmtId="0" fontId="54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40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4" fillId="69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4" borderId="40" applyNumberFormat="0" applyFont="0" applyAlignment="0" applyProtection="0"/>
    <xf numFmtId="0" fontId="54" fillId="58" borderId="0" applyNumberFormat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79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28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25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14" borderId="40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6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164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79" fillId="53" borderId="0" applyNumberFormat="0" applyBorder="0" applyAlignment="0" applyProtection="0"/>
    <xf numFmtId="0" fontId="54" fillId="50" borderId="0" applyNumberFormat="0" applyBorder="0" applyAlignment="0" applyProtection="0"/>
    <xf numFmtId="43" fontId="4" fillId="0" borderId="0" applyFont="0" applyFill="0" applyBorder="0" applyAlignment="0" applyProtection="0"/>
    <xf numFmtId="0" fontId="54" fillId="5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4" borderId="40" applyNumberFormat="0" applyFont="0" applyAlignment="0" applyProtection="0"/>
    <xf numFmtId="0" fontId="4" fillId="0" borderId="0"/>
    <xf numFmtId="0" fontId="1" fillId="14" borderId="40" applyNumberFormat="0" applyFont="0" applyAlignment="0" applyProtection="0"/>
    <xf numFmtId="0" fontId="54" fillId="53" borderId="0" applyNumberFormat="0" applyBorder="0" applyAlignment="0" applyProtection="0"/>
    <xf numFmtId="0" fontId="1" fillId="37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0" fontId="54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164" fontId="77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4" fillId="63" borderId="0" applyNumberFormat="0" applyBorder="0" applyAlignment="0" applyProtection="0"/>
    <xf numFmtId="0" fontId="1" fillId="29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9" fillId="69" borderId="0" applyNumberFormat="0" applyBorder="0" applyAlignment="0" applyProtection="0"/>
    <xf numFmtId="0" fontId="1" fillId="21" borderId="0" applyNumberFormat="0" applyBorder="0" applyAlignment="0" applyProtection="0"/>
    <xf numFmtId="0" fontId="79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164" fontId="77" fillId="0" borderId="0" applyFont="0" applyFill="0" applyBorder="0" applyAlignment="0" applyProtection="0"/>
    <xf numFmtId="0" fontId="4" fillId="0" borderId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0" fontId="54" fillId="5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4" borderId="40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14" borderId="40" applyNumberFormat="0" applyFont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54" fillId="63" borderId="0" applyNumberFormat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54" fillId="58" borderId="0" applyNumberFormat="0" applyBorder="0" applyAlignment="0" applyProtection="0"/>
    <xf numFmtId="0" fontId="1" fillId="0" borderId="0"/>
    <xf numFmtId="0" fontId="1" fillId="14" borderId="40" applyNumberFormat="0" applyFont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4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79" fillId="53" borderId="0" applyNumberFormat="0" applyBorder="0" applyAlignment="0" applyProtection="0"/>
    <xf numFmtId="0" fontId="79" fillId="58" borderId="0" applyNumberFormat="0" applyBorder="0" applyAlignment="0" applyProtection="0"/>
    <xf numFmtId="0" fontId="79" fillId="63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69" borderId="0" applyNumberFormat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79" fillId="69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79" fillId="53" borderId="0" applyNumberFormat="0" applyBorder="0" applyAlignment="0" applyProtection="0"/>
    <xf numFmtId="0" fontId="79" fillId="50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79" borderId="48" applyNumberFormat="0" applyFont="0" applyAlignment="0" applyProtection="0"/>
    <xf numFmtId="0" fontId="1" fillId="32" borderId="0" applyNumberFormat="0" applyBorder="0" applyAlignment="0" applyProtection="0"/>
    <xf numFmtId="0" fontId="79" fillId="51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0" applyNumberFormat="0" applyFont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0" applyNumberFormat="0" applyFont="0" applyAlignment="0" applyProtection="0"/>
    <xf numFmtId="0" fontId="1" fillId="0" borderId="0"/>
    <xf numFmtId="0" fontId="1" fillId="0" borderId="0"/>
    <xf numFmtId="0" fontId="79" fillId="6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79" fillId="58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164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14" borderId="40" applyNumberFormat="0" applyFont="0" applyAlignment="0" applyProtection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4" borderId="40" applyNumberFormat="0" applyFont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0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4" borderId="40" applyNumberFormat="0" applyFont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14" borderId="4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14" borderId="40" applyNumberFormat="0" applyFont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43" fontId="4" fillId="0" borderId="0" applyFont="0" applyFill="0" applyBorder="0" applyAlignment="0" applyProtection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4" fillId="69" borderId="0" applyNumberFormat="0" applyBorder="0" applyAlignment="0" applyProtection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4" borderId="40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54" fillId="5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40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4" fillId="53" borderId="0" applyNumberFormat="0" applyBorder="0" applyAlignment="0" applyProtection="0"/>
  </cellStyleXfs>
  <cellXfs count="231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2" fontId="32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32" fillId="0" borderId="0" xfId="0" applyNumberFormat="1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0" fontId="3" fillId="0" borderId="0" xfId="15" applyAlignment="1">
      <alignment horizontal="right"/>
    </xf>
    <xf numFmtId="4" fontId="3" fillId="0" borderId="0" xfId="16" applyNumberFormat="1" applyAlignment="1">
      <alignment horizontal="right"/>
    </xf>
    <xf numFmtId="14" fontId="3" fillId="0" borderId="0" xfId="17" applyNumberFormat="1" applyAlignment="1">
      <alignment horizontal="right"/>
    </xf>
    <xf numFmtId="164" fontId="8" fillId="0" borderId="31" xfId="13" applyFont="1" applyFill="1" applyBorder="1" applyAlignment="1">
      <alignment horizontal="right"/>
    </xf>
    <xf numFmtId="169" fontId="8" fillId="0" borderId="31" xfId="7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2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readingOrder="2"/>
    </xf>
    <xf numFmtId="0" fontId="31" fillId="0" borderId="0" xfId="18" applyFont="1" applyFill="1" applyBorder="1" applyAlignment="1">
      <alignment horizontal="right" indent="3"/>
    </xf>
    <xf numFmtId="0" fontId="31" fillId="0" borderId="0" xfId="19" applyFont="1" applyFill="1" applyBorder="1" applyAlignment="1">
      <alignment horizontal="right" indent="3"/>
    </xf>
    <xf numFmtId="0" fontId="13" fillId="0" borderId="0" xfId="0" applyFont="1" applyFill="1" applyAlignment="1">
      <alignment horizontal="right" readingOrder="2"/>
    </xf>
    <xf numFmtId="10" fontId="34" fillId="0" borderId="0" xfId="0" applyNumberFormat="1" applyFont="1" applyFill="1" applyBorder="1"/>
    <xf numFmtId="10" fontId="33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4" fontId="3" fillId="0" borderId="0" xfId="16" applyNumberFormat="1" applyFill="1" applyAlignment="1">
      <alignment horizontal="right"/>
    </xf>
    <xf numFmtId="14" fontId="3" fillId="0" borderId="0" xfId="17" applyNumberFormat="1" applyFill="1" applyAlignment="1">
      <alignment horizontal="right"/>
    </xf>
    <xf numFmtId="0" fontId="0" fillId="0" borderId="32" xfId="0" applyFill="1" applyBorder="1" applyAlignment="1">
      <alignment horizontal="right"/>
    </xf>
    <xf numFmtId="0" fontId="31" fillId="0" borderId="0" xfId="0" applyFont="1" applyFill="1" applyBorder="1" applyAlignment="1"/>
    <xf numFmtId="0" fontId="4" fillId="0" borderId="32" xfId="0" applyFont="1" applyFill="1" applyBorder="1" applyAlignment="1">
      <alignment horizontal="right"/>
    </xf>
    <xf numFmtId="0" fontId="3" fillId="0" borderId="0" xfId="15" applyFill="1" applyAlignment="1">
      <alignment horizontal="right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7" fillId="0" borderId="0" xfId="215" applyFont="1" applyAlignment="1">
      <alignment horizontal="center"/>
    </xf>
    <xf numFmtId="0" fontId="7" fillId="0" borderId="0" xfId="215" applyFont="1" applyAlignment="1">
      <alignment horizontal="right"/>
    </xf>
    <xf numFmtId="0" fontId="35" fillId="0" borderId="0" xfId="215"/>
    <xf numFmtId="0" fontId="9" fillId="0" borderId="0" xfId="215" applyFont="1" applyAlignment="1">
      <alignment horizontal="center" vertical="center" wrapText="1"/>
    </xf>
    <xf numFmtId="0" fontId="11" fillId="0" borderId="0" xfId="215" applyFont="1" applyAlignment="1">
      <alignment horizontal="center" wrapText="1"/>
    </xf>
    <xf numFmtId="0" fontId="14" fillId="2" borderId="1" xfId="215" applyFont="1" applyFill="1" applyBorder="1" applyAlignment="1">
      <alignment horizontal="center" vertical="center" wrapText="1"/>
    </xf>
    <xf numFmtId="0" fontId="8" fillId="2" borderId="2" xfId="215" applyFont="1" applyFill="1" applyBorder="1" applyAlignment="1">
      <alignment horizontal="center" vertical="center" wrapText="1"/>
    </xf>
    <xf numFmtId="0" fontId="12" fillId="2" borderId="1" xfId="215" applyFont="1" applyFill="1" applyBorder="1" applyAlignment="1">
      <alignment horizontal="center" vertical="center" wrapText="1"/>
    </xf>
    <xf numFmtId="0" fontId="12" fillId="2" borderId="2" xfId="215" applyFont="1" applyFill="1" applyBorder="1" applyAlignment="1">
      <alignment horizontal="center" vertical="center" wrapText="1"/>
    </xf>
    <xf numFmtId="49" fontId="8" fillId="2" borderId="1" xfId="215" applyNumberFormat="1" applyFont="1" applyFill="1" applyBorder="1" applyAlignment="1">
      <alignment horizontal="center" wrapText="1"/>
    </xf>
    <xf numFmtId="49" fontId="8" fillId="2" borderId="2" xfId="215" applyNumberFormat="1" applyFont="1" applyFill="1" applyBorder="1" applyAlignment="1">
      <alignment horizontal="center" wrapText="1"/>
    </xf>
    <xf numFmtId="0" fontId="31" fillId="0" borderId="0" xfId="215" applyFont="1" applyFill="1" applyBorder="1" applyAlignment="1">
      <alignment horizontal="right"/>
    </xf>
    <xf numFmtId="0" fontId="31" fillId="0" borderId="0" xfId="215" applyNumberFormat="1" applyFont="1" applyFill="1" applyBorder="1" applyAlignment="1">
      <alignment horizontal="right"/>
    </xf>
    <xf numFmtId="0" fontId="30" fillId="0" borderId="0" xfId="215" applyNumberFormat="1" applyFont="1" applyFill="1" applyBorder="1" applyAlignment="1">
      <alignment horizontal="right"/>
    </xf>
    <xf numFmtId="0" fontId="31" fillId="0" borderId="0" xfId="215" applyFont="1" applyFill="1" applyBorder="1" applyAlignment="1">
      <alignment horizontal="right" indent="2"/>
    </xf>
    <xf numFmtId="0" fontId="31" fillId="0" borderId="0" xfId="215" applyFont="1" applyFill="1" applyBorder="1" applyAlignment="1">
      <alignment horizontal="right" indent="3"/>
    </xf>
    <xf numFmtId="4" fontId="31" fillId="0" borderId="0" xfId="215" applyNumberFormat="1" applyFont="1" applyFill="1" applyBorder="1" applyAlignment="1">
      <alignment horizontal="right"/>
    </xf>
    <xf numFmtId="10" fontId="31" fillId="0" borderId="0" xfId="215" applyNumberFormat="1" applyFont="1" applyFill="1" applyBorder="1" applyAlignment="1">
      <alignment horizontal="right"/>
    </xf>
    <xf numFmtId="4" fontId="30" fillId="0" borderId="0" xfId="215" applyNumberFormat="1" applyFont="1" applyFill="1" applyBorder="1" applyAlignment="1">
      <alignment horizontal="right"/>
    </xf>
    <xf numFmtId="10" fontId="30" fillId="0" borderId="0" xfId="215" applyNumberFormat="1" applyFont="1" applyFill="1" applyBorder="1" applyAlignment="1">
      <alignment horizontal="right"/>
    </xf>
    <xf numFmtId="49" fontId="31" fillId="0" borderId="0" xfId="215" applyNumberFormat="1" applyFont="1" applyFill="1" applyBorder="1" applyAlignment="1">
      <alignment horizontal="right"/>
    </xf>
    <xf numFmtId="167" fontId="31" fillId="0" borderId="0" xfId="215" applyNumberFormat="1" applyFont="1" applyFill="1" applyBorder="1" applyAlignment="1">
      <alignment horizontal="right"/>
    </xf>
    <xf numFmtId="0" fontId="30" fillId="0" borderId="0" xfId="215" applyFont="1" applyFill="1" applyBorder="1" applyAlignment="1">
      <alignment horizontal="right" indent="2"/>
    </xf>
    <xf numFmtId="0" fontId="9" fillId="0" borderId="0" xfId="215" applyFont="1" applyAlignment="1">
      <alignment horizontal="right"/>
    </xf>
    <xf numFmtId="0" fontId="32" fillId="0" borderId="0" xfId="215" applyFont="1" applyFill="1" applyBorder="1" applyAlignment="1">
      <alignment horizontal="right"/>
    </xf>
    <xf numFmtId="0" fontId="32" fillId="0" borderId="0" xfId="215" applyNumberFormat="1" applyFont="1" applyFill="1" applyBorder="1" applyAlignment="1">
      <alignment horizontal="right"/>
    </xf>
    <xf numFmtId="4" fontId="32" fillId="0" borderId="0" xfId="215" applyNumberFormat="1" applyFont="1" applyFill="1" applyBorder="1" applyAlignment="1">
      <alignment horizontal="right"/>
    </xf>
    <xf numFmtId="10" fontId="32" fillId="0" borderId="0" xfId="215" applyNumberFormat="1" applyFont="1" applyFill="1" applyBorder="1" applyAlignment="1">
      <alignment horizontal="right"/>
    </xf>
    <xf numFmtId="0" fontId="32" fillId="0" borderId="0" xfId="215" applyFont="1" applyFill="1" applyBorder="1" applyAlignment="1">
      <alignment horizontal="right" indent="1"/>
    </xf>
    <xf numFmtId="0" fontId="11" fillId="0" borderId="0" xfId="215" applyFont="1" applyFill="1" applyAlignment="1">
      <alignment horizontal="center" wrapText="1"/>
    </xf>
    <xf numFmtId="0" fontId="9" fillId="0" borderId="0" xfId="215" applyFont="1" applyFill="1" applyAlignment="1">
      <alignment horizontal="center"/>
    </xf>
    <xf numFmtId="0" fontId="7" fillId="0" borderId="0" xfId="215" applyFont="1" applyFill="1" applyAlignment="1">
      <alignment horizontal="center"/>
    </xf>
    <xf numFmtId="0" fontId="8" fillId="0" borderId="0" xfId="215" applyFont="1" applyAlignment="1">
      <alignment horizontal="right" readingOrder="2"/>
    </xf>
    <xf numFmtId="0" fontId="31" fillId="0" borderId="0" xfId="215" applyFont="1" applyFill="1" applyBorder="1" applyAlignment="1">
      <alignment horizontal="right" indent="1"/>
    </xf>
    <xf numFmtId="0" fontId="9" fillId="0" borderId="0" xfId="210" applyFont="1" applyAlignment="1">
      <alignment horizontal="center" vertical="center" wrapText="1"/>
    </xf>
    <xf numFmtId="0" fontId="11" fillId="0" borderId="0" xfId="210" applyFont="1" applyAlignment="1">
      <alignment horizontal="center" wrapText="1"/>
    </xf>
    <xf numFmtId="0" fontId="32" fillId="0" borderId="0" xfId="210" applyFont="1" applyFill="1" applyBorder="1" applyAlignment="1">
      <alignment horizontal="right"/>
    </xf>
    <xf numFmtId="4" fontId="32" fillId="0" borderId="0" xfId="210" applyNumberFormat="1" applyFont="1" applyFill="1" applyBorder="1" applyAlignment="1">
      <alignment horizontal="right"/>
    </xf>
    <xf numFmtId="0" fontId="32" fillId="0" borderId="0" xfId="210" applyNumberFormat="1" applyFont="1" applyFill="1" applyBorder="1" applyAlignment="1">
      <alignment horizontal="right"/>
    </xf>
    <xf numFmtId="0" fontId="31" fillId="0" borderId="0" xfId="210" applyFont="1" applyFill="1" applyBorder="1" applyAlignment="1"/>
    <xf numFmtId="0" fontId="31" fillId="0" borderId="0" xfId="210" applyNumberFormat="1" applyFont="1" applyFill="1" applyBorder="1" applyAlignment="1">
      <alignment horizontal="right"/>
    </xf>
    <xf numFmtId="10" fontId="31" fillId="0" borderId="0" xfId="210" applyNumberFormat="1" applyFont="1" applyFill="1" applyBorder="1" applyAlignment="1">
      <alignment horizontal="right"/>
    </xf>
    <xf numFmtId="10" fontId="32" fillId="0" borderId="0" xfId="210" applyNumberFormat="1" applyFont="1" applyFill="1" applyBorder="1" applyAlignment="1">
      <alignment horizontal="right"/>
    </xf>
    <xf numFmtId="0" fontId="32" fillId="0" borderId="0" xfId="210" applyFont="1" applyFill="1" applyBorder="1" applyAlignment="1">
      <alignment horizontal="right" indent="1"/>
    </xf>
    <xf numFmtId="4" fontId="31" fillId="0" borderId="0" xfId="210" applyNumberFormat="1" applyFont="1" applyFill="1" applyBorder="1" applyAlignment="1">
      <alignment horizontal="right"/>
    </xf>
    <xf numFmtId="0" fontId="35" fillId="0" borderId="0" xfId="210"/>
    <xf numFmtId="0" fontId="9" fillId="0" borderId="0" xfId="210" applyFont="1" applyAlignment="1">
      <alignment horizontal="center"/>
    </xf>
    <xf numFmtId="4" fontId="104" fillId="0" borderId="0" xfId="420" applyNumberFormat="1" applyFont="1"/>
    <xf numFmtId="0" fontId="2" fillId="0" borderId="0" xfId="420" applyAlignment="1">
      <alignment horizontal="right"/>
    </xf>
    <xf numFmtId="0" fontId="2" fillId="0" borderId="0" xfId="420" applyAlignment="1">
      <alignment horizontal="right" indent="1"/>
    </xf>
    <xf numFmtId="0" fontId="2" fillId="0" borderId="0" xfId="420" applyNumberFormat="1"/>
    <xf numFmtId="0" fontId="31" fillId="0" borderId="0" xfId="1072" applyFont="1" applyFill="1" applyBorder="1" applyAlignment="1"/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215" applyFont="1" applyFill="1" applyBorder="1" applyAlignment="1">
      <alignment horizontal="center" vertical="center" wrapText="1" readingOrder="2"/>
    </xf>
    <xf numFmtId="0" fontId="10" fillId="2" borderId="25" xfId="215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</cellXfs>
  <cellStyles count="2292">
    <cellStyle name="20% - Accent1" xfId="74"/>
    <cellStyle name="20% - Accent1 2" xfId="259"/>
    <cellStyle name="20% - Accent1 3" xfId="492"/>
    <cellStyle name="20% - Accent1 4" xfId="225"/>
    <cellStyle name="20% - Accent1 5" xfId="860"/>
    <cellStyle name="20% - Accent2" xfId="75"/>
    <cellStyle name="20% - Accent2 2" xfId="260"/>
    <cellStyle name="20% - Accent2 3" xfId="507"/>
    <cellStyle name="20% - Accent2 4" xfId="220"/>
    <cellStyle name="20% - Accent2 5" xfId="861"/>
    <cellStyle name="20% - Accent3" xfId="76"/>
    <cellStyle name="20% - Accent3 2" xfId="261"/>
    <cellStyle name="20% - Accent3 3" xfId="493"/>
    <cellStyle name="20% - Accent3 4" xfId="226"/>
    <cellStyle name="20% - Accent3 5" xfId="862"/>
    <cellStyle name="20% - Accent4" xfId="77"/>
    <cellStyle name="20% - Accent4 2" xfId="262"/>
    <cellStyle name="20% - Accent4 3" xfId="516"/>
    <cellStyle name="20% - Accent4 4" xfId="223"/>
    <cellStyle name="20% - Accent4 5" xfId="863"/>
    <cellStyle name="20% - Accent5" xfId="78"/>
    <cellStyle name="20% - Accent5 2" xfId="263"/>
    <cellStyle name="20% - Accent5 3" xfId="494"/>
    <cellStyle name="20% - Accent5 4" xfId="216"/>
    <cellStyle name="20% - Accent5 5" xfId="864"/>
    <cellStyle name="20% - Accent6" xfId="79"/>
    <cellStyle name="20% - Accent6 2" xfId="264"/>
    <cellStyle name="20% - Accent6 3" xfId="517"/>
    <cellStyle name="20% - Accent6 4" xfId="219"/>
    <cellStyle name="20% - Accent6 5" xfId="865"/>
    <cellStyle name="20% - הדגשה1" xfId="37" builtinId="30" customBuiltin="1"/>
    <cellStyle name="20% - הדגשה1 10" xfId="1081"/>
    <cellStyle name="20% - הדגשה1 2" xfId="191"/>
    <cellStyle name="20% - הדגשה1 2 2" xfId="349"/>
    <cellStyle name="20% - הדגשה1 2 2 2" xfId="1370"/>
    <cellStyle name="20% - הדגשה1 2 2 3" xfId="1933"/>
    <cellStyle name="20% - הדגשה1 2 2 4" xfId="1706"/>
    <cellStyle name="20% - הדגשה1 2 2 5" xfId="2282"/>
    <cellStyle name="20% - הדגשה1 2 2 6" xfId="1103"/>
    <cellStyle name="20% - הדגשה1 2 3" xfId="348"/>
    <cellStyle name="20% - הדגשה1 2 3 2" xfId="1369"/>
    <cellStyle name="20% - הדגשה1 2 3 3" xfId="2120"/>
    <cellStyle name="20% - הדגשה1 2 3 4" xfId="1622"/>
    <cellStyle name="20% - הדגשה1 2 3 5" xfId="1760"/>
    <cellStyle name="20% - הדגשה1 2 3 6" xfId="1263"/>
    <cellStyle name="20% - הדגשה1 2 4" xfId="910"/>
    <cellStyle name="20% - הדגשה1 2 5" xfId="1932"/>
    <cellStyle name="20% - הדגשה1 2 6" xfId="1612"/>
    <cellStyle name="20% - הדגשה1 2 7" xfId="2278"/>
    <cellStyle name="20% - הדגשה1 2 8" xfId="1102"/>
    <cellStyle name="20% - הדגשה1 3" xfId="350"/>
    <cellStyle name="20% - הדגשה1 3 2" xfId="351"/>
    <cellStyle name="20% - הדגשה1 3 2 2" xfId="1372"/>
    <cellStyle name="20% - הדגשה1 3 2 3" xfId="1935"/>
    <cellStyle name="20% - הדגשה1 3 2 4" xfId="1717"/>
    <cellStyle name="20% - הדגשה1 3 2 5" xfId="2275"/>
    <cellStyle name="20% - הדגשה1 3 2 6" xfId="1105"/>
    <cellStyle name="20% - הדגשה1 3 3" xfId="1371"/>
    <cellStyle name="20% - הדגשה1 3 4" xfId="1934"/>
    <cellStyle name="20% - הדגשה1 3 5" xfId="1639"/>
    <cellStyle name="20% - הדגשה1 3 6" xfId="2277"/>
    <cellStyle name="20% - הדגשה1 3 7" xfId="1104"/>
    <cellStyle name="20% - הדגשה1 4" xfId="352"/>
    <cellStyle name="20% - הדגשה1 4 2" xfId="1373"/>
    <cellStyle name="20% - הדגשה1 4 3" xfId="1936"/>
    <cellStyle name="20% - הדגשה1 4 4" xfId="1791"/>
    <cellStyle name="20% - הדגשה1 4 5" xfId="2189"/>
    <cellStyle name="20% - הדגשה1 4 6" xfId="1106"/>
    <cellStyle name="20% - הדגשה1 5" xfId="581"/>
    <cellStyle name="20% - הדגשה1 6" xfId="1313"/>
    <cellStyle name="20% - הדגשה1 7" xfId="1911"/>
    <cellStyle name="20% - הדגשה1 8" xfId="1833"/>
    <cellStyle name="20% - הדגשה1 9" xfId="2153"/>
    <cellStyle name="20% - הדגשה2" xfId="41" builtinId="34" customBuiltin="1"/>
    <cellStyle name="20% - הדגשה2 10" xfId="1083"/>
    <cellStyle name="20% - הדגשה2 2" xfId="192"/>
    <cellStyle name="20% - הדגשה2 2 2" xfId="354"/>
    <cellStyle name="20% - הדגשה2 2 2 2" xfId="1375"/>
    <cellStyle name="20% - הדגשה2 2 2 3" xfId="1938"/>
    <cellStyle name="20% - הדגשה2 2 2 4" xfId="1772"/>
    <cellStyle name="20% - הדגשה2 2 2 5" xfId="1876"/>
    <cellStyle name="20% - הדגשה2 2 2 6" xfId="1108"/>
    <cellStyle name="20% - הדגשה2 2 3" xfId="353"/>
    <cellStyle name="20% - הדגשה2 2 3 2" xfId="1374"/>
    <cellStyle name="20% - הדגשה2 2 3 3" xfId="2121"/>
    <cellStyle name="20% - הדגשה2 2 3 4" xfId="2077"/>
    <cellStyle name="20% - הדגשה2 2 3 5" xfId="1573"/>
    <cellStyle name="20% - הדגשה2 2 3 6" xfId="1264"/>
    <cellStyle name="20% - הדגשה2 2 4" xfId="911"/>
    <cellStyle name="20% - הדגשה2 2 5" xfId="1937"/>
    <cellStyle name="20% - הדגשה2 2 6" xfId="1832"/>
    <cellStyle name="20% - הדגשה2 2 7" xfId="1659"/>
    <cellStyle name="20% - הדגשה2 2 8" xfId="1107"/>
    <cellStyle name="20% - הדגשה2 3" xfId="355"/>
    <cellStyle name="20% - הדגשה2 3 2" xfId="356"/>
    <cellStyle name="20% - הדגשה2 3 2 2" xfId="1377"/>
    <cellStyle name="20% - הדגשה2 3 2 3" xfId="1940"/>
    <cellStyle name="20% - הדגשה2 3 2 4" xfId="1851"/>
    <cellStyle name="20% - הדגשה2 3 2 5" xfId="2264"/>
    <cellStyle name="20% - הדגשה2 3 2 6" xfId="1110"/>
    <cellStyle name="20% - הדגשה2 3 3" xfId="1376"/>
    <cellStyle name="20% - הדגשה2 3 4" xfId="1939"/>
    <cellStyle name="20% - הדגשה2 3 5" xfId="1807"/>
    <cellStyle name="20% - הדגשה2 3 6" xfId="2191"/>
    <cellStyle name="20% - הדגשה2 3 7" xfId="1109"/>
    <cellStyle name="20% - הדגשה2 4" xfId="357"/>
    <cellStyle name="20% - הדגשה2 4 2" xfId="1378"/>
    <cellStyle name="20% - הדגשה2 4 3" xfId="1941"/>
    <cellStyle name="20% - הדגשה2 4 4" xfId="1583"/>
    <cellStyle name="20% - הדגשה2 4 5" xfId="1900"/>
    <cellStyle name="20% - הדגשה2 4 6" xfId="1111"/>
    <cellStyle name="20% - הדגשה2 5" xfId="582"/>
    <cellStyle name="20% - הדגשה2 6" xfId="1333"/>
    <cellStyle name="20% - הדגשה2 7" xfId="1913"/>
    <cellStyle name="20% - הדגשה2 8" xfId="1572"/>
    <cellStyle name="20% - הדגשה2 9" xfId="1701"/>
    <cellStyle name="20% - הדגשה3" xfId="45" builtinId="38" customBuiltin="1"/>
    <cellStyle name="20% - הדגשה3 10" xfId="1085"/>
    <cellStyle name="20% - הדגשה3 2" xfId="193"/>
    <cellStyle name="20% - הדגשה3 2 2" xfId="359"/>
    <cellStyle name="20% - הדגשה3 2 2 2" xfId="1380"/>
    <cellStyle name="20% - הדגשה3 2 2 3" xfId="1943"/>
    <cellStyle name="20% - הדגשה3 2 2 4" xfId="1868"/>
    <cellStyle name="20% - הדגשה3 2 2 5" xfId="1895"/>
    <cellStyle name="20% - הדגשה3 2 2 6" xfId="1113"/>
    <cellStyle name="20% - הדגשה3 2 3" xfId="358"/>
    <cellStyle name="20% - הדגשה3 2 3 2" xfId="1379"/>
    <cellStyle name="20% - הדגשה3 2 3 3" xfId="2122"/>
    <cellStyle name="20% - הדגשה3 2 3 4" xfId="1724"/>
    <cellStyle name="20% - הדגשה3 2 3 5" xfId="1627"/>
    <cellStyle name="20% - הדגשה3 2 3 6" xfId="1265"/>
    <cellStyle name="20% - הדגשה3 2 4" xfId="912"/>
    <cellStyle name="20% - הדגשה3 2 5" xfId="1942"/>
    <cellStyle name="20% - הדגשה3 2 6" xfId="1847"/>
    <cellStyle name="20% - הדגשה3 2 7" xfId="2072"/>
    <cellStyle name="20% - הדגשה3 2 8" xfId="1112"/>
    <cellStyle name="20% - הדגשה3 3" xfId="360"/>
    <cellStyle name="20% - הדגשה3 3 2" xfId="361"/>
    <cellStyle name="20% - הדגשה3 3 2 2" xfId="1382"/>
    <cellStyle name="20% - הדגשה3 3 2 3" xfId="1945"/>
    <cellStyle name="20% - הדגשה3 3 2 4" xfId="1841"/>
    <cellStyle name="20% - הדגשה3 3 2 5" xfId="1815"/>
    <cellStyle name="20% - הדגשה3 3 2 6" xfId="1115"/>
    <cellStyle name="20% - הדגשה3 3 3" xfId="1381"/>
    <cellStyle name="20% - הדגשה3 3 4" xfId="1944"/>
    <cellStyle name="20% - הדגשה3 3 5" xfId="1781"/>
    <cellStyle name="20% - הדגשה3 3 6" xfId="1749"/>
    <cellStyle name="20% - הדגשה3 3 7" xfId="1114"/>
    <cellStyle name="20% - הדגשה3 4" xfId="362"/>
    <cellStyle name="20% - הדגשה3 4 2" xfId="1383"/>
    <cellStyle name="20% - הדגשה3 4 3" xfId="1946"/>
    <cellStyle name="20% - הדגשה3 4 4" xfId="1586"/>
    <cellStyle name="20% - הדגשה3 4 5" xfId="2174"/>
    <cellStyle name="20% - הדגשה3 4 6" xfId="1116"/>
    <cellStyle name="20% - הדגשה3 5" xfId="583"/>
    <cellStyle name="20% - הדגשה3 6" xfId="1327"/>
    <cellStyle name="20% - הדגשה3 7" xfId="1915"/>
    <cellStyle name="20% - הדגשה3 8" xfId="1599"/>
    <cellStyle name="20% - הדגשה3 9" xfId="1615"/>
    <cellStyle name="20% - הדגשה4" xfId="49" builtinId="42" customBuiltin="1"/>
    <cellStyle name="20% - הדגשה4 10" xfId="1087"/>
    <cellStyle name="20% - הדגשה4 2" xfId="194"/>
    <cellStyle name="20% - הדגשה4 2 2" xfId="364"/>
    <cellStyle name="20% - הדגשה4 2 2 2" xfId="1385"/>
    <cellStyle name="20% - הדגשה4 2 2 3" xfId="1948"/>
    <cellStyle name="20% - הדגשה4 2 2 4" xfId="1620"/>
    <cellStyle name="20% - הדגשה4 2 2 5" xfId="1664"/>
    <cellStyle name="20% - הדגשה4 2 2 6" xfId="1118"/>
    <cellStyle name="20% - הדגשה4 2 3" xfId="363"/>
    <cellStyle name="20% - הדגשה4 2 3 2" xfId="1384"/>
    <cellStyle name="20% - הדגשה4 2 3 3" xfId="2123"/>
    <cellStyle name="20% - הדגשה4 2 3 4" xfId="1656"/>
    <cellStyle name="20% - הדגשה4 2 3 5" xfId="2250"/>
    <cellStyle name="20% - הדגשה4 2 3 6" xfId="1266"/>
    <cellStyle name="20% - הדגשה4 2 4" xfId="913"/>
    <cellStyle name="20% - הדגשה4 2 5" xfId="1947"/>
    <cellStyle name="20% - הדגשה4 2 6" xfId="1678"/>
    <cellStyle name="20% - הדגשה4 2 7" xfId="1824"/>
    <cellStyle name="20% - הדגשה4 2 8" xfId="1117"/>
    <cellStyle name="20% - הדגשה4 3" xfId="365"/>
    <cellStyle name="20% - הדגשה4 3 2" xfId="366"/>
    <cellStyle name="20% - הדגשה4 3 2 2" xfId="1387"/>
    <cellStyle name="20% - הדגשה4 3 2 3" xfId="1950"/>
    <cellStyle name="20% - הדגשה4 3 2 4" xfId="1733"/>
    <cellStyle name="20% - הדגשה4 3 2 5" xfId="2184"/>
    <cellStyle name="20% - הדגשה4 3 2 6" xfId="1120"/>
    <cellStyle name="20% - הדגשה4 3 3" xfId="1386"/>
    <cellStyle name="20% - הדגשה4 3 4" xfId="1949"/>
    <cellStyle name="20% - הדגשה4 3 5" xfId="1732"/>
    <cellStyle name="20% - הדגשה4 3 6" xfId="1720"/>
    <cellStyle name="20% - הדגשה4 3 7" xfId="1119"/>
    <cellStyle name="20% - הדגשה4 4" xfId="367"/>
    <cellStyle name="20% - הדגשה4 4 2" xfId="1388"/>
    <cellStyle name="20% - הדגשה4 4 3" xfId="1951"/>
    <cellStyle name="20% - הדגשה4 4 4" xfId="1840"/>
    <cellStyle name="20% - הדגשה4 4 5" xfId="2179"/>
    <cellStyle name="20% - הדגשה4 4 6" xfId="1121"/>
    <cellStyle name="20% - הדגשה4 5" xfId="584"/>
    <cellStyle name="20% - הדגשה4 6" xfId="1330"/>
    <cellStyle name="20% - הדגשה4 7" xfId="1917"/>
    <cellStyle name="20% - הדגשה4 8" xfId="1759"/>
    <cellStyle name="20% - הדגשה4 9" xfId="2167"/>
    <cellStyle name="20% - הדגשה5" xfId="53" builtinId="46" customBuiltin="1"/>
    <cellStyle name="20% - הדגשה5 10" xfId="1089"/>
    <cellStyle name="20% - הדגשה5 2" xfId="195"/>
    <cellStyle name="20% - הדגשה5 2 2" xfId="369"/>
    <cellStyle name="20% - הדגשה5 2 2 2" xfId="1390"/>
    <cellStyle name="20% - הדגשה5 2 2 3" xfId="1953"/>
    <cellStyle name="20% - הדגשה5 2 2 4" xfId="1896"/>
    <cellStyle name="20% - הדגשה5 2 2 5" xfId="1705"/>
    <cellStyle name="20% - הדגשה5 2 2 6" xfId="1123"/>
    <cellStyle name="20% - הדגשה5 2 3" xfId="368"/>
    <cellStyle name="20% - הדגשה5 2 3 2" xfId="1389"/>
    <cellStyle name="20% - הדגשה5 2 3 3" xfId="2124"/>
    <cellStyle name="20% - הדגשה5 2 3 4" xfId="1823"/>
    <cellStyle name="20% - הדגשה5 2 3 5" xfId="1753"/>
    <cellStyle name="20% - הדגשה5 2 3 6" xfId="1267"/>
    <cellStyle name="20% - הדגשה5 2 4" xfId="914"/>
    <cellStyle name="20% - הדגשה5 2 5" xfId="1952"/>
    <cellStyle name="20% - הדגשה5 2 6" xfId="1812"/>
    <cellStyle name="20% - הדגשה5 2 7" xfId="2108"/>
    <cellStyle name="20% - הדגשה5 2 8" xfId="1122"/>
    <cellStyle name="20% - הדגשה5 3" xfId="370"/>
    <cellStyle name="20% - הדגשה5 3 2" xfId="371"/>
    <cellStyle name="20% - הדגשה5 3 2 2" xfId="1392"/>
    <cellStyle name="20% - הדגשה5 3 2 3" xfId="1955"/>
    <cellStyle name="20% - הדגשה5 3 2 4" xfId="1655"/>
    <cellStyle name="20% - הדגשה5 3 2 5" xfId="2169"/>
    <cellStyle name="20% - הדגשה5 3 2 6" xfId="1125"/>
    <cellStyle name="20% - הדגשה5 3 3" xfId="1391"/>
    <cellStyle name="20% - הדגשה5 3 4" xfId="1954"/>
    <cellStyle name="20% - הדגשה5 3 5" xfId="1848"/>
    <cellStyle name="20% - הדגשה5 3 6" xfId="2158"/>
    <cellStyle name="20% - הדגשה5 3 7" xfId="1124"/>
    <cellStyle name="20% - הדגשה5 4" xfId="372"/>
    <cellStyle name="20% - הדגשה5 4 2" xfId="1393"/>
    <cellStyle name="20% - הדגשה5 4 3" xfId="1956"/>
    <cellStyle name="20% - הדגשה5 4 4" xfId="1726"/>
    <cellStyle name="20% - הדגשה5 4 5" xfId="2170"/>
    <cellStyle name="20% - הדגשה5 4 6" xfId="1126"/>
    <cellStyle name="20% - הדגשה5 5" xfId="585"/>
    <cellStyle name="20% - הדגשה5 6" xfId="1355"/>
    <cellStyle name="20% - הדגשה5 7" xfId="1919"/>
    <cellStyle name="20% - הדגשה5 8" xfId="1699"/>
    <cellStyle name="20% - הדגשה5 9" xfId="2182"/>
    <cellStyle name="20% - הדגשה6" xfId="57" builtinId="50" customBuiltin="1"/>
    <cellStyle name="20% - הדגשה6 10" xfId="1091"/>
    <cellStyle name="20% - הדגשה6 2" xfId="196"/>
    <cellStyle name="20% - הדגשה6 2 2" xfId="374"/>
    <cellStyle name="20% - הדגשה6 2 2 2" xfId="1395"/>
    <cellStyle name="20% - הדגשה6 2 2 3" xfId="1958"/>
    <cellStyle name="20% - הדגשה6 2 2 4" xfId="1813"/>
    <cellStyle name="20% - הדגשה6 2 2 5" xfId="1778"/>
    <cellStyle name="20% - הדגשה6 2 2 6" xfId="1128"/>
    <cellStyle name="20% - הדגשה6 2 3" xfId="373"/>
    <cellStyle name="20% - הדגשה6 2 3 2" xfId="1394"/>
    <cellStyle name="20% - הדגשה6 2 3 3" xfId="2125"/>
    <cellStyle name="20% - הדגשה6 2 3 4" xfId="1623"/>
    <cellStyle name="20% - הדגשה6 2 3 5" xfId="1776"/>
    <cellStyle name="20% - הדגשה6 2 3 6" xfId="1268"/>
    <cellStyle name="20% - הדגשה6 2 4" xfId="915"/>
    <cellStyle name="20% - הדגשה6 2 5" xfId="1957"/>
    <cellStyle name="20% - הדגשה6 2 6" xfId="1852"/>
    <cellStyle name="20% - הדגשה6 2 7" xfId="1863"/>
    <cellStyle name="20% - הדגשה6 2 8" xfId="1127"/>
    <cellStyle name="20% - הדגשה6 3" xfId="375"/>
    <cellStyle name="20% - הדגשה6 3 2" xfId="376"/>
    <cellStyle name="20% - הדגשה6 3 2 2" xfId="1397"/>
    <cellStyle name="20% - הדגשה6 3 2 3" xfId="1960"/>
    <cellStyle name="20% - הדגשה6 3 2 4" xfId="1856"/>
    <cellStyle name="20% - הדגשה6 3 2 5" xfId="2171"/>
    <cellStyle name="20% - הדגשה6 3 2 6" xfId="1130"/>
    <cellStyle name="20% - הדגשה6 3 3" xfId="1396"/>
    <cellStyle name="20% - הדגשה6 3 4" xfId="1959"/>
    <cellStyle name="20% - הדגשה6 3 5" xfId="1727"/>
    <cellStyle name="20% - הדגשה6 3 6" xfId="1698"/>
    <cellStyle name="20% - הדגשה6 3 7" xfId="1129"/>
    <cellStyle name="20% - הדגשה6 4" xfId="377"/>
    <cellStyle name="20% - הדגשה6 4 2" xfId="1398"/>
    <cellStyle name="20% - הדגשה6 4 3" xfId="1961"/>
    <cellStyle name="20% - הדגשה6 4 4" xfId="1836"/>
    <cellStyle name="20% - הדגשה6 4 5" xfId="1693"/>
    <cellStyle name="20% - הדגשה6 4 6" xfId="1131"/>
    <cellStyle name="20% - הדגשה6 5" xfId="586"/>
    <cellStyle name="20% - הדגשה6 6" xfId="1350"/>
    <cellStyle name="20% - הדגשה6 7" xfId="1921"/>
    <cellStyle name="20% - הדגשה6 8" xfId="1786"/>
    <cellStyle name="20% - הדגשה6 9" xfId="2258"/>
    <cellStyle name="40% - Accent1" xfId="80"/>
    <cellStyle name="40% - Accent1 2" xfId="265"/>
    <cellStyle name="40% - Accent1 3" xfId="508"/>
    <cellStyle name="40% - Accent1 4" xfId="218"/>
    <cellStyle name="40% - Accent1 5" xfId="866"/>
    <cellStyle name="40% - Accent2" xfId="81"/>
    <cellStyle name="40% - Accent2 2" xfId="266"/>
    <cellStyle name="40% - Accent2 3" xfId="518"/>
    <cellStyle name="40% - Accent2 4" xfId="221"/>
    <cellStyle name="40% - Accent2 5" xfId="867"/>
    <cellStyle name="40% - Accent3" xfId="82"/>
    <cellStyle name="40% - Accent3 2" xfId="267"/>
    <cellStyle name="40% - Accent3 3" xfId="495"/>
    <cellStyle name="40% - Accent3 4" xfId="217"/>
    <cellStyle name="40% - Accent3 5" xfId="868"/>
    <cellStyle name="40% - Accent4" xfId="83"/>
    <cellStyle name="40% - Accent4 2" xfId="268"/>
    <cellStyle name="40% - Accent4 3" xfId="519"/>
    <cellStyle name="40% - Accent4 4" xfId="222"/>
    <cellStyle name="40% - Accent4 5" xfId="869"/>
    <cellStyle name="40% - Accent5" xfId="84"/>
    <cellStyle name="40% - Accent5 2" xfId="269"/>
    <cellStyle name="40% - Accent5 3" xfId="509"/>
    <cellStyle name="40% - Accent5 4" xfId="227"/>
    <cellStyle name="40% - Accent5 5" xfId="870"/>
    <cellStyle name="40% - Accent6" xfId="85"/>
    <cellStyle name="40% - Accent6 2" xfId="270"/>
    <cellStyle name="40% - Accent6 3" xfId="520"/>
    <cellStyle name="40% - Accent6 4" xfId="228"/>
    <cellStyle name="40% - Accent6 5" xfId="871"/>
    <cellStyle name="40% - הדגשה1" xfId="38" builtinId="31" customBuiltin="1"/>
    <cellStyle name="40% - הדגשה1 10" xfId="1082"/>
    <cellStyle name="40% - הדגשה1 2" xfId="197"/>
    <cellStyle name="40% - הדגשה1 2 2" xfId="379"/>
    <cellStyle name="40% - הדגשה1 2 2 2" xfId="1400"/>
    <cellStyle name="40% - הדגשה1 2 2 3" xfId="1963"/>
    <cellStyle name="40% - הדגשה1 2 2 4" xfId="1677"/>
    <cellStyle name="40% - הדגשה1 2 2 5" xfId="1640"/>
    <cellStyle name="40% - הדגשה1 2 2 6" xfId="1133"/>
    <cellStyle name="40% - הדגשה1 2 3" xfId="378"/>
    <cellStyle name="40% - הדגשה1 2 3 2" xfId="1399"/>
    <cellStyle name="40% - הדגשה1 2 3 3" xfId="2126"/>
    <cellStyle name="40% - הדגשה1 2 3 4" xfId="2076"/>
    <cellStyle name="40% - הדגשה1 2 3 5" xfId="1671"/>
    <cellStyle name="40% - הדגשה1 2 3 6" xfId="1269"/>
    <cellStyle name="40% - הדגשה1 2 4" xfId="916"/>
    <cellStyle name="40% - הדגשה1 2 5" xfId="1962"/>
    <cellStyle name="40% - הדגשה1 2 6" xfId="1568"/>
    <cellStyle name="40% - הדגשה1 2 7" xfId="1709"/>
    <cellStyle name="40% - הדגשה1 2 8" xfId="1132"/>
    <cellStyle name="40% - הדגשה1 3" xfId="380"/>
    <cellStyle name="40% - הדגשה1 3 2" xfId="381"/>
    <cellStyle name="40% - הדגשה1 3 2 2" xfId="1402"/>
    <cellStyle name="40% - הדגשה1 3 2 3" xfId="1965"/>
    <cellStyle name="40% - הדגשה1 3 2 4" xfId="1825"/>
    <cellStyle name="40% - הדגשה1 3 2 5" xfId="2236"/>
    <cellStyle name="40% - הדגשה1 3 2 6" xfId="1135"/>
    <cellStyle name="40% - הדגשה1 3 3" xfId="1401"/>
    <cellStyle name="40% - הדגשה1 3 4" xfId="1964"/>
    <cellStyle name="40% - הדגשה1 3 5" xfId="1838"/>
    <cellStyle name="40% - הדגשה1 3 6" xfId="1901"/>
    <cellStyle name="40% - הדגשה1 3 7" xfId="1134"/>
    <cellStyle name="40% - הדגשה1 4" xfId="382"/>
    <cellStyle name="40% - הדגשה1 4 2" xfId="1403"/>
    <cellStyle name="40% - הדגשה1 4 3" xfId="1966"/>
    <cellStyle name="40% - הדגשה1 4 4" xfId="1864"/>
    <cellStyle name="40% - הדגשה1 4 5" xfId="1715"/>
    <cellStyle name="40% - הדגשה1 4 6" xfId="1136"/>
    <cellStyle name="40% - הדגשה1 5" xfId="587"/>
    <cellStyle name="40% - הדגשה1 6" xfId="1338"/>
    <cellStyle name="40% - הדגשה1 7" xfId="1912"/>
    <cellStyle name="40% - הדגשה1 8" xfId="1785"/>
    <cellStyle name="40% - הדגשה1 9" xfId="2154"/>
    <cellStyle name="40% - הדגשה2" xfId="42" builtinId="35" customBuiltin="1"/>
    <cellStyle name="40% - הדגשה2 10" xfId="1084"/>
    <cellStyle name="40% - הדגשה2 2" xfId="198"/>
    <cellStyle name="40% - הדגשה2 2 2" xfId="384"/>
    <cellStyle name="40% - הדגשה2 2 2 2" xfId="1405"/>
    <cellStyle name="40% - הדגשה2 2 2 3" xfId="1968"/>
    <cellStyle name="40% - הדגשה2 2 2 4" xfId="1784"/>
    <cellStyle name="40% - הדגשה2 2 2 5" xfId="1712"/>
    <cellStyle name="40% - הדגשה2 2 2 6" xfId="1138"/>
    <cellStyle name="40% - הדגשה2 2 3" xfId="383"/>
    <cellStyle name="40% - הדגשה2 2 3 2" xfId="1404"/>
    <cellStyle name="40% - הדגשה2 2 3 3" xfId="2127"/>
    <cellStyle name="40% - הדגשה2 2 3 4" xfId="1617"/>
    <cellStyle name="40% - הדגשה2 2 3 5" xfId="1608"/>
    <cellStyle name="40% - הדגשה2 2 3 6" xfId="1270"/>
    <cellStyle name="40% - הדגשה2 2 4" xfId="917"/>
    <cellStyle name="40% - הדגשה2 2 5" xfId="1967"/>
    <cellStyle name="40% - הדגשה2 2 6" xfId="1844"/>
    <cellStyle name="40% - הדגשה2 2 7" xfId="1668"/>
    <cellStyle name="40% - הדגשה2 2 8" xfId="1137"/>
    <cellStyle name="40% - הדגשה2 3" xfId="385"/>
    <cellStyle name="40% - הדגשה2 3 2" xfId="386"/>
    <cellStyle name="40% - הדגשה2 3 2 2" xfId="1407"/>
    <cellStyle name="40% - הדגשה2 3 2 3" xfId="1970"/>
    <cellStyle name="40% - הדגשה2 3 2 4" xfId="1826"/>
    <cellStyle name="40% - הדגשה2 3 2 5" xfId="1638"/>
    <cellStyle name="40% - הדגשה2 3 2 6" xfId="1140"/>
    <cellStyle name="40% - הדגשה2 3 3" xfId="1406"/>
    <cellStyle name="40% - הדגשה2 3 4" xfId="1969"/>
    <cellStyle name="40% - הדגשה2 3 5" xfId="2084"/>
    <cellStyle name="40% - הדגשה2 3 6" xfId="1575"/>
    <cellStyle name="40% - הדגשה2 3 7" xfId="1139"/>
    <cellStyle name="40% - הדגשה2 4" xfId="387"/>
    <cellStyle name="40% - הדגשה2 4 2" xfId="1408"/>
    <cellStyle name="40% - הדגשה2 4 3" xfId="1971"/>
    <cellStyle name="40% - הדגשה2 4 4" xfId="1587"/>
    <cellStyle name="40% - הדגשה2 4 5" xfId="2156"/>
    <cellStyle name="40% - הדגשה2 4 6" xfId="1141"/>
    <cellStyle name="40% - הדגשה2 5" xfId="588"/>
    <cellStyle name="40% - הדגשה2 6" xfId="1332"/>
    <cellStyle name="40% - הדגשה2 7" xfId="1914"/>
    <cellStyle name="40% - הדגשה2 8" xfId="1805"/>
    <cellStyle name="40% - הדגשה2 9" xfId="2239"/>
    <cellStyle name="40% - הדגשה3" xfId="46" builtinId="39" customBuiltin="1"/>
    <cellStyle name="40% - הדגשה3 10" xfId="1086"/>
    <cellStyle name="40% - הדגשה3 2" xfId="199"/>
    <cellStyle name="40% - הדגשה3 2 2" xfId="389"/>
    <cellStyle name="40% - הדגשה3 2 2 2" xfId="1410"/>
    <cellStyle name="40% - הדגשה3 2 2 3" xfId="1973"/>
    <cellStyle name="40% - הדגשה3 2 2 4" xfId="1630"/>
    <cellStyle name="40% - הדגשה3 2 2 5" xfId="2147"/>
    <cellStyle name="40% - הדגשה3 2 2 6" xfId="1143"/>
    <cellStyle name="40% - הדגשה3 2 3" xfId="388"/>
    <cellStyle name="40% - הדגשה3 2 3 2" xfId="1409"/>
    <cellStyle name="40% - הדגשה3 2 3 3" xfId="2128"/>
    <cellStyle name="40% - הדגשה3 2 3 4" xfId="1775"/>
    <cellStyle name="40% - הדגשה3 2 3 5" xfId="2246"/>
    <cellStyle name="40% - הדגשה3 2 3 6" xfId="1271"/>
    <cellStyle name="40% - הדגשה3 2 4" xfId="918"/>
    <cellStyle name="40% - הדגשה3 2 5" xfId="1972"/>
    <cellStyle name="40% - הדגשה3 2 6" xfId="1827"/>
    <cellStyle name="40% - הדגשה3 2 7" xfId="1672"/>
    <cellStyle name="40% - הדגשה3 2 8" xfId="1142"/>
    <cellStyle name="40% - הדגשה3 3" xfId="390"/>
    <cellStyle name="40% - הדגשה3 3 2" xfId="391"/>
    <cellStyle name="40% - הדגשה3 3 2 2" xfId="1412"/>
    <cellStyle name="40% - הדגשה3 3 2 3" xfId="1975"/>
    <cellStyle name="40% - הדגשה3 3 2 4" xfId="1816"/>
    <cellStyle name="40% - הדגשה3 3 2 5" xfId="2177"/>
    <cellStyle name="40% - הדגשה3 3 2 6" xfId="1145"/>
    <cellStyle name="40% - הדגשה3 3 3" xfId="1411"/>
    <cellStyle name="40% - הדגשה3 3 4" xfId="1974"/>
    <cellStyle name="40% - הדגשה3 3 5" xfId="2083"/>
    <cellStyle name="40% - הדגשה3 3 6" xfId="1774"/>
    <cellStyle name="40% - הדגשה3 3 7" xfId="1144"/>
    <cellStyle name="40% - הדגשה3 4" xfId="392"/>
    <cellStyle name="40% - הדגשה3 4 2" xfId="1413"/>
    <cellStyle name="40% - הדגשה3 4 3" xfId="1976"/>
    <cellStyle name="40% - הדגשה3 4 4" xfId="1862"/>
    <cellStyle name="40% - הדגשה3 4 5" xfId="2148"/>
    <cellStyle name="40% - הדגשה3 4 6" xfId="1146"/>
    <cellStyle name="40% - הדגשה3 5" xfId="589"/>
    <cellStyle name="40% - הדגשה3 6" xfId="1312"/>
    <cellStyle name="40% - הדגשה3 7" xfId="1916"/>
    <cellStyle name="40% - הדגשה3 8" xfId="1696"/>
    <cellStyle name="40% - הדגשה3 9" xfId="1614"/>
    <cellStyle name="40% - הדגשה4" xfId="50" builtinId="43" customBuiltin="1"/>
    <cellStyle name="40% - הדגשה4 10" xfId="1088"/>
    <cellStyle name="40% - הדגשה4 2" xfId="200"/>
    <cellStyle name="40% - הדגשה4 2 2" xfId="394"/>
    <cellStyle name="40% - הדגשה4 2 2 2" xfId="1415"/>
    <cellStyle name="40% - הדגשה4 2 2 3" xfId="1978"/>
    <cellStyle name="40% - הדגשה4 2 2 4" xfId="1734"/>
    <cellStyle name="40% - הדגשה4 2 2 5" xfId="1839"/>
    <cellStyle name="40% - הדגשה4 2 2 6" xfId="1148"/>
    <cellStyle name="40% - הדגשה4 2 3" xfId="393"/>
    <cellStyle name="40% - הדגשה4 2 3 2" xfId="1414"/>
    <cellStyle name="40% - הדגשה4 2 3 3" xfId="2129"/>
    <cellStyle name="40% - הדגשה4 2 3 4" xfId="1820"/>
    <cellStyle name="40% - הדגשה4 2 3 5" xfId="2237"/>
    <cellStyle name="40% - הדגשה4 2 3 6" xfId="1272"/>
    <cellStyle name="40% - הדגשה4 2 4" xfId="919"/>
    <cellStyle name="40% - הדגשה4 2 5" xfId="1977"/>
    <cellStyle name="40% - הדגשה4 2 6" xfId="1688"/>
    <cellStyle name="40% - הדגשה4 2 7" xfId="1795"/>
    <cellStyle name="40% - הדגשה4 2 8" xfId="1147"/>
    <cellStyle name="40% - הדגשה4 3" xfId="395"/>
    <cellStyle name="40% - הדגשה4 3 2" xfId="396"/>
    <cellStyle name="40% - הדגשה4 3 2 2" xfId="1417"/>
    <cellStyle name="40% - הדגשה4 3 2 3" xfId="1980"/>
    <cellStyle name="40% - הדגשה4 3 2 4" xfId="1818"/>
    <cellStyle name="40% - הדגשה4 3 2 5" xfId="1783"/>
    <cellStyle name="40% - הדגשה4 3 2 6" xfId="1150"/>
    <cellStyle name="40% - הדגשה4 3 3" xfId="1416"/>
    <cellStyle name="40% - הדגשה4 3 4" xfId="1979"/>
    <cellStyle name="40% - הדגשה4 3 5" xfId="2082"/>
    <cellStyle name="40% - הדגשה4 3 6" xfId="1716"/>
    <cellStyle name="40% - הדגשה4 3 7" xfId="1149"/>
    <cellStyle name="40% - הדגשה4 4" xfId="397"/>
    <cellStyle name="40% - הדגשה4 4 2" xfId="1418"/>
    <cellStyle name="40% - הדגשה4 4 3" xfId="1981"/>
    <cellStyle name="40% - הדגשה4 4 4" xfId="1589"/>
    <cellStyle name="40% - הדגשה4 4 5" xfId="1710"/>
    <cellStyle name="40% - הדגשה4 4 6" xfId="1151"/>
    <cellStyle name="40% - הדגשה4 5" xfId="590"/>
    <cellStyle name="40% - הדגשה4 6" xfId="1347"/>
    <cellStyle name="40% - הדגשה4 7" xfId="1918"/>
    <cellStyle name="40% - הדגשה4 8" xfId="1697"/>
    <cellStyle name="40% - הדגשה4 9" xfId="2155"/>
    <cellStyle name="40% - הדגשה5" xfId="54" builtinId="47" customBuiltin="1"/>
    <cellStyle name="40% - הדגשה5 10" xfId="1090"/>
    <cellStyle name="40% - הדגשה5 2" xfId="201"/>
    <cellStyle name="40% - הדגשה5 2 2" xfId="399"/>
    <cellStyle name="40% - הדגשה5 2 2 2" xfId="1420"/>
    <cellStyle name="40% - הדגשה5 2 2 3" xfId="1983"/>
    <cellStyle name="40% - הדגשה5 2 2 4" xfId="1735"/>
    <cellStyle name="40% - הדגשה5 2 2 5" xfId="1651"/>
    <cellStyle name="40% - הדגשה5 2 2 6" xfId="1153"/>
    <cellStyle name="40% - הדגשה5 2 3" xfId="398"/>
    <cellStyle name="40% - הדגשה5 2 3 2" xfId="1419"/>
    <cellStyle name="40% - הדגשה5 2 3 3" xfId="2130"/>
    <cellStyle name="40% - הדגשה5 2 3 4" xfId="1739"/>
    <cellStyle name="40% - הדגשה5 2 3 5" xfId="1645"/>
    <cellStyle name="40% - הדגשה5 2 3 6" xfId="1273"/>
    <cellStyle name="40% - הדגשה5 2 4" xfId="920"/>
    <cellStyle name="40% - הדגשה5 2 5" xfId="1982"/>
    <cellStyle name="40% - הדגשה5 2 6" xfId="1642"/>
    <cellStyle name="40% - הדגשה5 2 7" xfId="1574"/>
    <cellStyle name="40% - הדגשה5 2 8" xfId="1152"/>
    <cellStyle name="40% - הדגשה5 3" xfId="400"/>
    <cellStyle name="40% - הדגשה5 3 2" xfId="401"/>
    <cellStyle name="40% - הדגשה5 3 2 2" xfId="1422"/>
    <cellStyle name="40% - הדגשה5 3 2 3" xfId="1985"/>
    <cellStyle name="40% - הדגשה5 3 2 4" xfId="1658"/>
    <cellStyle name="40% - הדגשה5 3 2 5" xfId="2161"/>
    <cellStyle name="40% - הדגשה5 3 2 6" xfId="1155"/>
    <cellStyle name="40% - הדגשה5 3 3" xfId="1421"/>
    <cellStyle name="40% - הדגשה5 3 4" xfId="1984"/>
    <cellStyle name="40% - הדגשה5 3 5" xfId="2081"/>
    <cellStyle name="40% - הדגשה5 3 6" xfId="2152"/>
    <cellStyle name="40% - הדגשה5 3 7" xfId="1154"/>
    <cellStyle name="40% - הדגשה5 4" xfId="402"/>
    <cellStyle name="40% - הדגשה5 4 2" xfId="1423"/>
    <cellStyle name="40% - הדגשה5 4 3" xfId="1986"/>
    <cellStyle name="40% - הדגשה5 4 4" xfId="1811"/>
    <cellStyle name="40% - הדגשה5 4 5" xfId="1670"/>
    <cellStyle name="40% - הדגשה5 4 6" xfId="1156"/>
    <cellStyle name="40% - הדגשה5 5" xfId="591"/>
    <cellStyle name="40% - הדגשה5 6" xfId="1307"/>
    <cellStyle name="40% - הדגשה5 7" xfId="1920"/>
    <cellStyle name="40% - הדגשה5 8" xfId="1637"/>
    <cellStyle name="40% - הדגשה5 9" xfId="2252"/>
    <cellStyle name="40% - הדגשה6" xfId="58" builtinId="51" customBuiltin="1"/>
    <cellStyle name="40% - הדגשה6 10" xfId="1092"/>
    <cellStyle name="40% - הדגשה6 2" xfId="202"/>
    <cellStyle name="40% - הדגשה6 2 2" xfId="404"/>
    <cellStyle name="40% - הדגשה6 2 2 2" xfId="1425"/>
    <cellStyle name="40% - הדגשה6 2 2 3" xfId="1988"/>
    <cellStyle name="40% - הדגשה6 2 2 4" xfId="1626"/>
    <cellStyle name="40% - הדגשה6 2 2 5" xfId="1648"/>
    <cellStyle name="40% - הדגשה6 2 2 6" xfId="1158"/>
    <cellStyle name="40% - הדגשה6 2 3" xfId="403"/>
    <cellStyle name="40% - הדגשה6 2 3 2" xfId="1424"/>
    <cellStyle name="40% - הדגשה6 2 3 3" xfId="2131"/>
    <cellStyle name="40% - הדגשה6 2 3 4" xfId="2075"/>
    <cellStyle name="40% - הדגשה6 2 3 5" xfId="1744"/>
    <cellStyle name="40% - הדגשה6 2 3 6" xfId="1274"/>
    <cellStyle name="40% - הדגשה6 2 4" xfId="921"/>
    <cellStyle name="40% - הדגשה6 2 5" xfId="1987"/>
    <cellStyle name="40% - הדגשה6 2 6" xfId="1782"/>
    <cellStyle name="40% - הדגשה6 2 7" xfId="2175"/>
    <cellStyle name="40% - הדגשה6 2 8" xfId="1157"/>
    <cellStyle name="40% - הדגשה6 3" xfId="405"/>
    <cellStyle name="40% - הדגשה6 3 2" xfId="406"/>
    <cellStyle name="40% - הדגשה6 3 2 2" xfId="1427"/>
    <cellStyle name="40% - הדגשה6 3 2 3" xfId="1990"/>
    <cellStyle name="40% - הדגשה6 3 2 4" xfId="1621"/>
    <cellStyle name="40% - הדגשה6 3 2 5" xfId="2166"/>
    <cellStyle name="40% - הדגשה6 3 2 6" xfId="1160"/>
    <cellStyle name="40% - הדגשה6 3 3" xfId="1426"/>
    <cellStyle name="40% - הדגשה6 3 4" xfId="1989"/>
    <cellStyle name="40% - הדגשה6 3 5" xfId="2080"/>
    <cellStyle name="40% - הדגשה6 3 6" xfId="2151"/>
    <cellStyle name="40% - הדגשה6 3 7" xfId="1159"/>
    <cellStyle name="40% - הדגשה6 4" xfId="407"/>
    <cellStyle name="40% - הדגשה6 4 2" xfId="1428"/>
    <cellStyle name="40% - הדגשה6 4 3" xfId="1991"/>
    <cellStyle name="40% - הדגשה6 4 4" xfId="1590"/>
    <cellStyle name="40% - הדגשה6 4 5" xfId="2172"/>
    <cellStyle name="40% - הדגשה6 4 6" xfId="1161"/>
    <cellStyle name="40% - הדגשה6 5" xfId="592"/>
    <cellStyle name="40% - הדגשה6 6" xfId="1363"/>
    <cellStyle name="40% - הדגשה6 7" xfId="1922"/>
    <cellStyle name="40% - הדגשה6 8" xfId="1700"/>
    <cellStyle name="40% - הדגשה6 9" xfId="2241"/>
    <cellStyle name="60% - Accent1" xfId="86"/>
    <cellStyle name="60% - Accent1 2" xfId="271"/>
    <cellStyle name="60% - Accent1 3" xfId="496"/>
    <cellStyle name="60% - Accent1 4" xfId="229"/>
    <cellStyle name="60% - Accent1 5" xfId="872"/>
    <cellStyle name="60% - Accent2" xfId="87"/>
    <cellStyle name="60% - Accent2 2" xfId="272"/>
    <cellStyle name="60% - Accent2 3" xfId="521"/>
    <cellStyle name="60% - Accent2 4" xfId="230"/>
    <cellStyle name="60% - Accent2 5" xfId="873"/>
    <cellStyle name="60% - Accent3" xfId="88"/>
    <cellStyle name="60% - Accent3 2" xfId="273"/>
    <cellStyle name="60% - Accent3 3" xfId="510"/>
    <cellStyle name="60% - Accent3 4" xfId="231"/>
    <cellStyle name="60% - Accent3 5" xfId="874"/>
    <cellStyle name="60% - Accent4" xfId="89"/>
    <cellStyle name="60% - Accent4 2" xfId="274"/>
    <cellStyle name="60% - Accent4 3" xfId="522"/>
    <cellStyle name="60% - Accent4 4" xfId="232"/>
    <cellStyle name="60% - Accent4 5" xfId="875"/>
    <cellStyle name="60% - Accent5" xfId="90"/>
    <cellStyle name="60% - Accent5 2" xfId="275"/>
    <cellStyle name="60% - Accent5 3" xfId="497"/>
    <cellStyle name="60% - Accent5 4" xfId="233"/>
    <cellStyle name="60% - Accent5 5" xfId="876"/>
    <cellStyle name="60% - Accent6" xfId="91"/>
    <cellStyle name="60% - Accent6 2" xfId="276"/>
    <cellStyle name="60% - Accent6 3" xfId="523"/>
    <cellStyle name="60% - Accent6 4" xfId="234"/>
    <cellStyle name="60% - Accent6 5" xfId="877"/>
    <cellStyle name="60% - הדגשה1" xfId="39" builtinId="32" customBuiltin="1"/>
    <cellStyle name="60% - הדגשה1 2" xfId="409"/>
    <cellStyle name="60% - הדגשה1 3" xfId="593"/>
    <cellStyle name="60% - הדגשה2" xfId="43" builtinId="36" customBuiltin="1"/>
    <cellStyle name="60% - הדגשה2 2" xfId="410"/>
    <cellStyle name="60% - הדגשה2 3" xfId="594"/>
    <cellStyle name="60% - הדגשה3" xfId="47" builtinId="40" customBuiltin="1"/>
    <cellStyle name="60% - הדגשה3 2" xfId="411"/>
    <cellStyle name="60% - הדגשה3 3" xfId="595"/>
    <cellStyle name="60% - הדגשה4" xfId="51" builtinId="44" customBuiltin="1"/>
    <cellStyle name="60% - הדגשה4 2" xfId="412"/>
    <cellStyle name="60% - הדגשה4 3" xfId="596"/>
    <cellStyle name="60% - הדגשה5" xfId="55" builtinId="48" customBuiltin="1"/>
    <cellStyle name="60% - הדגשה5 2" xfId="413"/>
    <cellStyle name="60% - הדגשה5 3" xfId="597"/>
    <cellStyle name="60% - הדגשה6" xfId="59" builtinId="52" customBuiltin="1"/>
    <cellStyle name="60% - הדגשה6 2" xfId="414"/>
    <cellStyle name="60% - הדגשה6 3" xfId="598"/>
    <cellStyle name="Accent1" xfId="92"/>
    <cellStyle name="Accent1 - 20%" xfId="93"/>
    <cellStyle name="Accent1 - 40%" xfId="94"/>
    <cellStyle name="Accent1 - 60%" xfId="95"/>
    <cellStyle name="Accent1 10" xfId="546"/>
    <cellStyle name="Accent1 11" xfId="568"/>
    <cellStyle name="Accent1 12" xfId="550"/>
    <cellStyle name="Accent1 13" xfId="564"/>
    <cellStyle name="Accent1 14" xfId="543"/>
    <cellStyle name="Accent1 15" xfId="599"/>
    <cellStyle name="Accent1 16" xfId="616"/>
    <cellStyle name="Accent1 17" xfId="644"/>
    <cellStyle name="Accent1 18" xfId="655"/>
    <cellStyle name="Accent1 19" xfId="659"/>
    <cellStyle name="Accent1 2" xfId="277"/>
    <cellStyle name="Accent1 20" xfId="676"/>
    <cellStyle name="Accent1 21" xfId="718"/>
    <cellStyle name="Accent1 22" xfId="724"/>
    <cellStyle name="Accent1 23" xfId="753"/>
    <cellStyle name="Accent1 24" xfId="731"/>
    <cellStyle name="Accent1 25" xfId="750"/>
    <cellStyle name="Accent1 26" xfId="730"/>
    <cellStyle name="Accent1 27" xfId="749"/>
    <cellStyle name="Accent1 28" xfId="760"/>
    <cellStyle name="Accent1 29" xfId="768"/>
    <cellStyle name="Accent1 3" xfId="307"/>
    <cellStyle name="Accent1 30" xfId="785"/>
    <cellStyle name="Accent1 31" xfId="766"/>
    <cellStyle name="Accent1 32" xfId="790"/>
    <cellStyle name="Accent1 33" xfId="810"/>
    <cellStyle name="Accent1 34" xfId="789"/>
    <cellStyle name="Accent1 35" xfId="804"/>
    <cellStyle name="Accent1 36" xfId="815"/>
    <cellStyle name="Accent1 37" xfId="822"/>
    <cellStyle name="Accent1 38" xfId="846"/>
    <cellStyle name="Accent1 39" xfId="823"/>
    <cellStyle name="Accent1 4" xfId="320"/>
    <cellStyle name="Accent1 4 2" xfId="511"/>
    <cellStyle name="Accent1 40" xfId="844"/>
    <cellStyle name="Accent1 41" xfId="821"/>
    <cellStyle name="Accent1 42" xfId="235"/>
    <cellStyle name="Accent1 43" xfId="303"/>
    <cellStyle name="Accent1 44" xfId="878"/>
    <cellStyle name="Accent1 45" xfId="943"/>
    <cellStyle name="Accent1 46" xfId="905"/>
    <cellStyle name="Accent1 47" xfId="983"/>
    <cellStyle name="Accent1 48" xfId="995"/>
    <cellStyle name="Accent1 49" xfId="904"/>
    <cellStyle name="Accent1 5" xfId="338"/>
    <cellStyle name="Accent1 5 2" xfId="536"/>
    <cellStyle name="Accent1 50" xfId="859"/>
    <cellStyle name="Accent1 51" xfId="1015"/>
    <cellStyle name="Accent1 52" xfId="1023"/>
    <cellStyle name="Accent1 53" xfId="1032"/>
    <cellStyle name="Accent1 54" xfId="1056"/>
    <cellStyle name="Accent1 55" xfId="1030"/>
    <cellStyle name="Accent1 56" xfId="1041"/>
    <cellStyle name="Accent1 57" xfId="1069"/>
    <cellStyle name="Accent1 58" xfId="1060"/>
    <cellStyle name="Accent1 59" xfId="69"/>
    <cellStyle name="Accent1 6" xfId="327"/>
    <cellStyle name="Accent1 60" xfId="1012"/>
    <cellStyle name="Accent1 61" xfId="1305"/>
    <cellStyle name="Accent1 62" xfId="1314"/>
    <cellStyle name="Accent1 63" xfId="1310"/>
    <cellStyle name="Accent1 64" xfId="1324"/>
    <cellStyle name="Accent1 65" xfId="1517"/>
    <cellStyle name="Accent1 66" xfId="1579"/>
    <cellStyle name="Accent1 67" xfId="1904"/>
    <cellStyle name="Accent1 68" xfId="1743"/>
    <cellStyle name="Accent1 69" xfId="2095"/>
    <cellStyle name="Accent1 7" xfId="340"/>
    <cellStyle name="Accent1 70" xfId="1570"/>
    <cellStyle name="Accent1 71" xfId="1728"/>
    <cellStyle name="Accent1 72" xfId="1846"/>
    <cellStyle name="Accent1 73" xfId="2291"/>
    <cellStyle name="Accent1 74" xfId="1074"/>
    <cellStyle name="Accent1 8" xfId="481"/>
    <cellStyle name="Accent1 9" xfId="489"/>
    <cellStyle name="Accent1_30 6 11 (3)" xfId="96"/>
    <cellStyle name="Accent2" xfId="97"/>
    <cellStyle name="Accent2 - 20%" xfId="98"/>
    <cellStyle name="Accent2 - 40%" xfId="99"/>
    <cellStyle name="Accent2 - 60%" xfId="100"/>
    <cellStyle name="Accent2 10" xfId="547"/>
    <cellStyle name="Accent2 11" xfId="567"/>
    <cellStyle name="Accent2 12" xfId="553"/>
    <cellStyle name="Accent2 13" xfId="562"/>
    <cellStyle name="Accent2 14" xfId="544"/>
    <cellStyle name="Accent2 15" xfId="600"/>
    <cellStyle name="Accent2 16" xfId="643"/>
    <cellStyle name="Accent2 17" xfId="645"/>
    <cellStyle name="Accent2 18" xfId="654"/>
    <cellStyle name="Accent2 19" xfId="660"/>
    <cellStyle name="Accent2 2" xfId="278"/>
    <cellStyle name="Accent2 20" xfId="674"/>
    <cellStyle name="Accent2 21" xfId="719"/>
    <cellStyle name="Accent2 22" xfId="725"/>
    <cellStyle name="Accent2 23" xfId="747"/>
    <cellStyle name="Accent2 24" xfId="733"/>
    <cellStyle name="Accent2 25" xfId="754"/>
    <cellStyle name="Accent2 26" xfId="732"/>
    <cellStyle name="Accent2 27" xfId="756"/>
    <cellStyle name="Accent2 28" xfId="761"/>
    <cellStyle name="Accent2 29" xfId="769"/>
    <cellStyle name="Accent2 3" xfId="308"/>
    <cellStyle name="Accent2 30" xfId="784"/>
    <cellStyle name="Accent2 31" xfId="767"/>
    <cellStyle name="Accent2 32" xfId="792"/>
    <cellStyle name="Accent2 33" xfId="809"/>
    <cellStyle name="Accent2 34" xfId="791"/>
    <cellStyle name="Accent2 35" xfId="813"/>
    <cellStyle name="Accent2 36" xfId="816"/>
    <cellStyle name="Accent2 37" xfId="824"/>
    <cellStyle name="Accent2 38" xfId="845"/>
    <cellStyle name="Accent2 39" xfId="827"/>
    <cellStyle name="Accent2 4" xfId="321"/>
    <cellStyle name="Accent2 4 2" xfId="524"/>
    <cellStyle name="Accent2 40" xfId="842"/>
    <cellStyle name="Accent2 41" xfId="825"/>
    <cellStyle name="Accent2 42" xfId="236"/>
    <cellStyle name="Accent2 43" xfId="302"/>
    <cellStyle name="Accent2 44" xfId="882"/>
    <cellStyle name="Accent2 45" xfId="972"/>
    <cellStyle name="Accent2 46" xfId="906"/>
    <cellStyle name="Accent2 47" xfId="991"/>
    <cellStyle name="Accent2 48" xfId="1002"/>
    <cellStyle name="Accent2 49" xfId="1003"/>
    <cellStyle name="Accent2 5" xfId="337"/>
    <cellStyle name="Accent2 5 2" xfId="537"/>
    <cellStyle name="Accent2 50" xfId="857"/>
    <cellStyle name="Accent2 51" xfId="1016"/>
    <cellStyle name="Accent2 52" xfId="1018"/>
    <cellStyle name="Accent2 53" xfId="1033"/>
    <cellStyle name="Accent2 54" xfId="1045"/>
    <cellStyle name="Accent2 55" xfId="1049"/>
    <cellStyle name="Accent2 56" xfId="1061"/>
    <cellStyle name="Accent2 57" xfId="1067"/>
    <cellStyle name="Accent2 58" xfId="1051"/>
    <cellStyle name="Accent2 59" xfId="64"/>
    <cellStyle name="Accent2 6" xfId="328"/>
    <cellStyle name="Accent2 60" xfId="1010"/>
    <cellStyle name="Accent2 61" xfId="1311"/>
    <cellStyle name="Accent2 62" xfId="1339"/>
    <cellStyle name="Accent2 63" xfId="1309"/>
    <cellStyle name="Accent2 64" xfId="1325"/>
    <cellStyle name="Accent2 65" xfId="1518"/>
    <cellStyle name="Accent2 66" xfId="1580"/>
    <cellStyle name="Accent2 67" xfId="1905"/>
    <cellStyle name="Accent2 68" xfId="1731"/>
    <cellStyle name="Accent2 69" xfId="2149"/>
    <cellStyle name="Accent2 7" xfId="341"/>
    <cellStyle name="Accent2 70" xfId="1887"/>
    <cellStyle name="Accent2 71" xfId="1806"/>
    <cellStyle name="Accent2 72" xfId="1629"/>
    <cellStyle name="Accent2 73" xfId="1647"/>
    <cellStyle name="Accent2 74" xfId="1075"/>
    <cellStyle name="Accent2 8" xfId="482"/>
    <cellStyle name="Accent2 9" xfId="490"/>
    <cellStyle name="Accent2_30 6 11 (3)" xfId="101"/>
    <cellStyle name="Accent3" xfId="102"/>
    <cellStyle name="Accent3 - 20%" xfId="103"/>
    <cellStyle name="Accent3 - 40%" xfId="104"/>
    <cellStyle name="Accent3 - 60%" xfId="105"/>
    <cellStyle name="Accent3 10" xfId="549"/>
    <cellStyle name="Accent3 11" xfId="566"/>
    <cellStyle name="Accent3 12" xfId="556"/>
    <cellStyle name="Accent3 13" xfId="571"/>
    <cellStyle name="Accent3 14" xfId="545"/>
    <cellStyle name="Accent3 15" xfId="601"/>
    <cellStyle name="Accent3 16" xfId="609"/>
    <cellStyle name="Accent3 17" xfId="646"/>
    <cellStyle name="Accent3 18" xfId="653"/>
    <cellStyle name="Accent3 19" xfId="661"/>
    <cellStyle name="Accent3 2" xfId="279"/>
    <cellStyle name="Accent3 20" xfId="673"/>
    <cellStyle name="Accent3 21" xfId="720"/>
    <cellStyle name="Accent3 22" xfId="726"/>
    <cellStyle name="Accent3 23" xfId="746"/>
    <cellStyle name="Accent3 24" xfId="735"/>
    <cellStyle name="Accent3 25" xfId="748"/>
    <cellStyle name="Accent3 26" xfId="734"/>
    <cellStyle name="Accent3 27" xfId="758"/>
    <cellStyle name="Accent3 28" xfId="762"/>
    <cellStyle name="Accent3 29" xfId="771"/>
    <cellStyle name="Accent3 3" xfId="309"/>
    <cellStyle name="Accent3 30" xfId="783"/>
    <cellStyle name="Accent3 31" xfId="770"/>
    <cellStyle name="Accent3 32" xfId="794"/>
    <cellStyle name="Accent3 33" xfId="808"/>
    <cellStyle name="Accent3 34" xfId="793"/>
    <cellStyle name="Accent3 35" xfId="812"/>
    <cellStyle name="Accent3 36" xfId="817"/>
    <cellStyle name="Accent3 37" xfId="826"/>
    <cellStyle name="Accent3 38" xfId="843"/>
    <cellStyle name="Accent3 39" xfId="830"/>
    <cellStyle name="Accent3 4" xfId="322"/>
    <cellStyle name="Accent3 4 2" xfId="498"/>
    <cellStyle name="Accent3 40" xfId="840"/>
    <cellStyle name="Accent3 41" xfId="829"/>
    <cellStyle name="Accent3 42" xfId="237"/>
    <cellStyle name="Accent3 43" xfId="301"/>
    <cellStyle name="Accent3 44" xfId="883"/>
    <cellStyle name="Accent3 45" xfId="970"/>
    <cellStyle name="Accent3 46" xfId="907"/>
    <cellStyle name="Accent3 47" xfId="976"/>
    <cellStyle name="Accent3 48" xfId="971"/>
    <cellStyle name="Accent3 49" xfId="984"/>
    <cellStyle name="Accent3 5" xfId="333"/>
    <cellStyle name="Accent3 5 2" xfId="538"/>
    <cellStyle name="Accent3 50" xfId="855"/>
    <cellStyle name="Accent3 51" xfId="1020"/>
    <cellStyle name="Accent3 52" xfId="1022"/>
    <cellStyle name="Accent3 53" xfId="1034"/>
    <cellStyle name="Accent3 54" xfId="1055"/>
    <cellStyle name="Accent3 55" xfId="1054"/>
    <cellStyle name="Accent3 56" xfId="1063"/>
    <cellStyle name="Accent3 57" xfId="1065"/>
    <cellStyle name="Accent3 58" xfId="1050"/>
    <cellStyle name="Accent3 59" xfId="63"/>
    <cellStyle name="Accent3 6" xfId="324"/>
    <cellStyle name="Accent3 60" xfId="1008"/>
    <cellStyle name="Accent3 61" xfId="1308"/>
    <cellStyle name="Accent3 62" xfId="1316"/>
    <cellStyle name="Accent3 63" xfId="1321"/>
    <cellStyle name="Accent3 64" xfId="1348"/>
    <cellStyle name="Accent3 65" xfId="1519"/>
    <cellStyle name="Accent3 66" xfId="1584"/>
    <cellStyle name="Accent3 67" xfId="1906"/>
    <cellStyle name="Accent3 68" xfId="1619"/>
    <cellStyle name="Accent3 69" xfId="2142"/>
    <cellStyle name="Accent3 7" xfId="342"/>
    <cellStyle name="Accent3 70" xfId="1865"/>
    <cellStyle name="Accent3 71" xfId="1565"/>
    <cellStyle name="Accent3 72" xfId="1581"/>
    <cellStyle name="Accent3 73" xfId="1794"/>
    <cellStyle name="Accent3 74" xfId="1076"/>
    <cellStyle name="Accent3 8" xfId="483"/>
    <cellStyle name="Accent3 9" xfId="504"/>
    <cellStyle name="Accent3_30 6 11 (3)" xfId="106"/>
    <cellStyle name="Accent4" xfId="107"/>
    <cellStyle name="Accent4 - 20%" xfId="108"/>
    <cellStyle name="Accent4 - 40%" xfId="109"/>
    <cellStyle name="Accent4 - 60%" xfId="110"/>
    <cellStyle name="Accent4 10" xfId="552"/>
    <cellStyle name="Accent4 11" xfId="565"/>
    <cellStyle name="Accent4 12" xfId="558"/>
    <cellStyle name="Accent4 13" xfId="570"/>
    <cellStyle name="Accent4 14" xfId="548"/>
    <cellStyle name="Accent4 15" xfId="602"/>
    <cellStyle name="Accent4 16" xfId="608"/>
    <cellStyle name="Accent4 17" xfId="647"/>
    <cellStyle name="Accent4 18" xfId="652"/>
    <cellStyle name="Accent4 19" xfId="663"/>
    <cellStyle name="Accent4 2" xfId="280"/>
    <cellStyle name="Accent4 20" xfId="671"/>
    <cellStyle name="Accent4 21" xfId="721"/>
    <cellStyle name="Accent4 22" xfId="727"/>
    <cellStyle name="Accent4 23" xfId="745"/>
    <cellStyle name="Accent4 24" xfId="736"/>
    <cellStyle name="Accent4 25" xfId="755"/>
    <cellStyle name="Accent4 26" xfId="751"/>
    <cellStyle name="Accent4 27" xfId="741"/>
    <cellStyle name="Accent4 28" xfId="763"/>
    <cellStyle name="Accent4 29" xfId="773"/>
    <cellStyle name="Accent4 3" xfId="310"/>
    <cellStyle name="Accent4 30" xfId="781"/>
    <cellStyle name="Accent4 31" xfId="772"/>
    <cellStyle name="Accent4 32" xfId="795"/>
    <cellStyle name="Accent4 33" xfId="807"/>
    <cellStyle name="Accent4 34" xfId="796"/>
    <cellStyle name="Accent4 35" xfId="803"/>
    <cellStyle name="Accent4 36" xfId="818"/>
    <cellStyle name="Accent4 37" xfId="828"/>
    <cellStyle name="Accent4 38" xfId="841"/>
    <cellStyle name="Accent4 39" xfId="832"/>
    <cellStyle name="Accent4 4" xfId="323"/>
    <cellStyle name="Accent4 4 2" xfId="525"/>
    <cellStyle name="Accent4 40" xfId="837"/>
    <cellStyle name="Accent4 41" xfId="834"/>
    <cellStyle name="Accent4 42" xfId="238"/>
    <cellStyle name="Accent4 43" xfId="300"/>
    <cellStyle name="Accent4 44" xfId="884"/>
    <cellStyle name="Accent4 45" xfId="968"/>
    <cellStyle name="Accent4 46" xfId="931"/>
    <cellStyle name="Accent4 47" xfId="903"/>
    <cellStyle name="Accent4 48" xfId="1001"/>
    <cellStyle name="Accent4 49" xfId="1004"/>
    <cellStyle name="Accent4 5" xfId="336"/>
    <cellStyle name="Accent4 5 2" xfId="539"/>
    <cellStyle name="Accent4 50" xfId="858"/>
    <cellStyle name="Accent4 51" xfId="1013"/>
    <cellStyle name="Accent4 52" xfId="1019"/>
    <cellStyle name="Accent4 53" xfId="1036"/>
    <cellStyle name="Accent4 54" xfId="1044"/>
    <cellStyle name="Accent4 55" xfId="1046"/>
    <cellStyle name="Accent4 56" xfId="1039"/>
    <cellStyle name="Accent4 57" xfId="1068"/>
    <cellStyle name="Accent4 58" xfId="1035"/>
    <cellStyle name="Accent4 59" xfId="214"/>
    <cellStyle name="Accent4 6" xfId="330"/>
    <cellStyle name="Accent4 60" xfId="1011"/>
    <cellStyle name="Accent4 61" xfId="1336"/>
    <cellStyle name="Accent4 62" xfId="1356"/>
    <cellStyle name="Accent4 63" xfId="1306"/>
    <cellStyle name="Accent4 64" xfId="1331"/>
    <cellStyle name="Accent4 65" xfId="1520"/>
    <cellStyle name="Accent4 66" xfId="1588"/>
    <cellStyle name="Accent4 67" xfId="1907"/>
    <cellStyle name="Accent4 68" xfId="1729"/>
    <cellStyle name="Accent4 69" xfId="2096"/>
    <cellStyle name="Accent4 7" xfId="343"/>
    <cellStyle name="Accent4 70" xfId="1566"/>
    <cellStyle name="Accent4 71" xfId="1571"/>
    <cellStyle name="Accent4 72" xfId="1899"/>
    <cellStyle name="Accent4 73" xfId="2280"/>
    <cellStyle name="Accent4 74" xfId="1077"/>
    <cellStyle name="Accent4 8" xfId="484"/>
    <cellStyle name="Accent4 9" xfId="491"/>
    <cellStyle name="Accent4_30 6 11 (3)" xfId="111"/>
    <cellStyle name="Accent5" xfId="112"/>
    <cellStyle name="Accent5 - 20%" xfId="113"/>
    <cellStyle name="Accent5 - 40%" xfId="114"/>
    <cellStyle name="Accent5 - 60%" xfId="115"/>
    <cellStyle name="Accent5 10" xfId="554"/>
    <cellStyle name="Accent5 11" xfId="563"/>
    <cellStyle name="Accent5 12" xfId="569"/>
    <cellStyle name="Accent5 13" xfId="542"/>
    <cellStyle name="Accent5 14" xfId="551"/>
    <cellStyle name="Accent5 15" xfId="603"/>
    <cellStyle name="Accent5 16" xfId="607"/>
    <cellStyle name="Accent5 17" xfId="648"/>
    <cellStyle name="Accent5 18" xfId="651"/>
    <cellStyle name="Accent5 19" xfId="664"/>
    <cellStyle name="Accent5 2" xfId="281"/>
    <cellStyle name="Accent5 20" xfId="670"/>
    <cellStyle name="Accent5 21" xfId="722"/>
    <cellStyle name="Accent5 22" xfId="728"/>
    <cellStyle name="Accent5 23" xfId="743"/>
    <cellStyle name="Accent5 24" xfId="737"/>
    <cellStyle name="Accent5 25" xfId="744"/>
    <cellStyle name="Accent5 26" xfId="752"/>
    <cellStyle name="Accent5 27" xfId="740"/>
    <cellStyle name="Accent5 28" xfId="764"/>
    <cellStyle name="Accent5 29" xfId="775"/>
    <cellStyle name="Accent5 3" xfId="311"/>
    <cellStyle name="Accent5 30" xfId="779"/>
    <cellStyle name="Accent5 31" xfId="774"/>
    <cellStyle name="Accent5 32" xfId="797"/>
    <cellStyle name="Accent5 33" xfId="806"/>
    <cellStyle name="Accent5 34" xfId="798"/>
    <cellStyle name="Accent5 35" xfId="814"/>
    <cellStyle name="Accent5 36" xfId="819"/>
    <cellStyle name="Accent5 37" xfId="831"/>
    <cellStyle name="Accent5 38" xfId="839"/>
    <cellStyle name="Accent5 39" xfId="835"/>
    <cellStyle name="Accent5 4" xfId="325"/>
    <cellStyle name="Accent5 4 2" xfId="512"/>
    <cellStyle name="Accent5 40" xfId="848"/>
    <cellStyle name="Accent5 41" xfId="836"/>
    <cellStyle name="Accent5 42" xfId="239"/>
    <cellStyle name="Accent5 43" xfId="299"/>
    <cellStyle name="Accent5 44" xfId="885"/>
    <cellStyle name="Accent5 45" xfId="989"/>
    <cellStyle name="Accent5 46" xfId="993"/>
    <cellStyle name="Accent5 47" xfId="982"/>
    <cellStyle name="Accent5 48" xfId="1006"/>
    <cellStyle name="Accent5 49" xfId="1005"/>
    <cellStyle name="Accent5 5" xfId="335"/>
    <cellStyle name="Accent5 5 2" xfId="540"/>
    <cellStyle name="Accent5 50" xfId="856"/>
    <cellStyle name="Accent5 51" xfId="1021"/>
    <cellStyle name="Accent5 52" xfId="1017"/>
    <cellStyle name="Accent5 53" xfId="1037"/>
    <cellStyle name="Accent5 54" xfId="1031"/>
    <cellStyle name="Accent5 55" xfId="1040"/>
    <cellStyle name="Accent5 56" xfId="1042"/>
    <cellStyle name="Accent5 57" xfId="1066"/>
    <cellStyle name="Accent5 58" xfId="1052"/>
    <cellStyle name="Accent5 59" xfId="213"/>
    <cellStyle name="Accent5 6" xfId="331"/>
    <cellStyle name="Accent5 60" xfId="1009"/>
    <cellStyle name="Accent5 61" xfId="1328"/>
    <cellStyle name="Accent5 62" xfId="1342"/>
    <cellStyle name="Accent5 63" xfId="1344"/>
    <cellStyle name="Accent5 64" xfId="1353"/>
    <cellStyle name="Accent5 65" xfId="1521"/>
    <cellStyle name="Accent5 66" xfId="1592"/>
    <cellStyle name="Accent5 67" xfId="1908"/>
    <cellStyle name="Accent5 68" xfId="1796"/>
    <cellStyle name="Accent5 69" xfId="2109"/>
    <cellStyle name="Accent5 7" xfId="344"/>
    <cellStyle name="Accent5 70" xfId="1600"/>
    <cellStyle name="Accent5 71" xfId="1657"/>
    <cellStyle name="Accent5 72" xfId="1607"/>
    <cellStyle name="Accent5 73" xfId="1834"/>
    <cellStyle name="Accent5 74" xfId="1078"/>
    <cellStyle name="Accent5 8" xfId="485"/>
    <cellStyle name="Accent5 9" xfId="505"/>
    <cellStyle name="Accent5_30 6 11 (3)" xfId="116"/>
    <cellStyle name="Accent6" xfId="117"/>
    <cellStyle name="Accent6 - 20%" xfId="118"/>
    <cellStyle name="Accent6 - 40%" xfId="119"/>
    <cellStyle name="Accent6 - 60%" xfId="120"/>
    <cellStyle name="Accent6 10" xfId="557"/>
    <cellStyle name="Accent6 11" xfId="561"/>
    <cellStyle name="Accent6 12" xfId="559"/>
    <cellStyle name="Accent6 13" xfId="560"/>
    <cellStyle name="Accent6 14" xfId="555"/>
    <cellStyle name="Accent6 15" xfId="604"/>
    <cellStyle name="Accent6 16" xfId="606"/>
    <cellStyle name="Accent6 17" xfId="649"/>
    <cellStyle name="Accent6 18" xfId="650"/>
    <cellStyle name="Accent6 19" xfId="665"/>
    <cellStyle name="Accent6 2" xfId="282"/>
    <cellStyle name="Accent6 20" xfId="669"/>
    <cellStyle name="Accent6 21" xfId="723"/>
    <cellStyle name="Accent6 22" xfId="729"/>
    <cellStyle name="Accent6 23" xfId="742"/>
    <cellStyle name="Accent6 24" xfId="738"/>
    <cellStyle name="Accent6 25" xfId="757"/>
    <cellStyle name="Accent6 26" xfId="739"/>
    <cellStyle name="Accent6 27" xfId="759"/>
    <cellStyle name="Accent6 28" xfId="765"/>
    <cellStyle name="Accent6 29" xfId="776"/>
    <cellStyle name="Accent6 3" xfId="312"/>
    <cellStyle name="Accent6 30" xfId="778"/>
    <cellStyle name="Accent6 31" xfId="777"/>
    <cellStyle name="Accent6 32" xfId="799"/>
    <cellStyle name="Accent6 33" xfId="805"/>
    <cellStyle name="Accent6 34" xfId="800"/>
    <cellStyle name="Accent6 35" xfId="802"/>
    <cellStyle name="Accent6 36" xfId="820"/>
    <cellStyle name="Accent6 37" xfId="833"/>
    <cellStyle name="Accent6 38" xfId="838"/>
    <cellStyle name="Accent6 39" xfId="847"/>
    <cellStyle name="Accent6 4" xfId="329"/>
    <cellStyle name="Accent6 4 2" xfId="526"/>
    <cellStyle name="Accent6 40" xfId="850"/>
    <cellStyle name="Accent6 41" xfId="849"/>
    <cellStyle name="Accent6 42" xfId="240"/>
    <cellStyle name="Accent6 43" xfId="298"/>
    <cellStyle name="Accent6 44" xfId="886"/>
    <cellStyle name="Accent6 45" xfId="944"/>
    <cellStyle name="Accent6 46" xfId="973"/>
    <cellStyle name="Accent6 47" xfId="965"/>
    <cellStyle name="Accent6 48" xfId="954"/>
    <cellStyle name="Accent6 49" xfId="1000"/>
    <cellStyle name="Accent6 5" xfId="334"/>
    <cellStyle name="Accent6 5 2" xfId="541"/>
    <cellStyle name="Accent6 50" xfId="854"/>
    <cellStyle name="Accent6 51" xfId="1014"/>
    <cellStyle name="Accent6 52" xfId="1029"/>
    <cellStyle name="Accent6 53" xfId="1038"/>
    <cellStyle name="Accent6 54" xfId="1043"/>
    <cellStyle name="Accent6 55" xfId="1053"/>
    <cellStyle name="Accent6 56" xfId="1048"/>
    <cellStyle name="Accent6 57" xfId="1064"/>
    <cellStyle name="Accent6 58" xfId="1062"/>
    <cellStyle name="Accent6 59" xfId="212"/>
    <cellStyle name="Accent6 6" xfId="319"/>
    <cellStyle name="Accent6 60" xfId="1007"/>
    <cellStyle name="Accent6 61" xfId="1340"/>
    <cellStyle name="Accent6 62" xfId="1317"/>
    <cellStyle name="Accent6 63" xfId="1346"/>
    <cellStyle name="Accent6 64" xfId="1354"/>
    <cellStyle name="Accent6 65" xfId="1522"/>
    <cellStyle name="Accent6 66" xfId="1593"/>
    <cellStyle name="Accent6 67" xfId="1909"/>
    <cellStyle name="Accent6 68" xfId="1635"/>
    <cellStyle name="Accent6 69" xfId="2085"/>
    <cellStyle name="Accent6 7" xfId="345"/>
    <cellStyle name="Accent6 70" xfId="1628"/>
    <cellStyle name="Accent6 71" xfId="1804"/>
    <cellStyle name="Accent6 72" xfId="2255"/>
    <cellStyle name="Accent6 73" xfId="1761"/>
    <cellStyle name="Accent6 74" xfId="1079"/>
    <cellStyle name="Accent6 8" xfId="486"/>
    <cellStyle name="Accent6 9" xfId="506"/>
    <cellStyle name="Accent6_30 6 11 (3)" xfId="121"/>
    <cellStyle name="Bad" xfId="122"/>
    <cellStyle name="Bad 2" xfId="283"/>
    <cellStyle name="Bad 3" xfId="487"/>
    <cellStyle name="Bad 4" xfId="241"/>
    <cellStyle name="Bad 5" xfId="887"/>
    <cellStyle name="Calculation" xfId="123"/>
    <cellStyle name="Calculation 2" xfId="284"/>
    <cellStyle name="Calculation 2 2" xfId="415"/>
    <cellStyle name="Calculation 3" xfId="527"/>
    <cellStyle name="Calculation 4" xfId="242"/>
    <cellStyle name="Calculation 5" xfId="888"/>
    <cellStyle name="Check Cell" xfId="124"/>
    <cellStyle name="Check Cell 2" xfId="285"/>
    <cellStyle name="Check Cell 3" xfId="488"/>
    <cellStyle name="Check Cell 4" xfId="243"/>
    <cellStyle name="Check Cell 5" xfId="889"/>
    <cellStyle name="Comma" xfId="13" builtinId="3"/>
    <cellStyle name="Comma 10" xfId="801"/>
    <cellStyle name="Comma 10 2" xfId="2064"/>
    <cellStyle name="Comma 10 3" xfId="2209"/>
    <cellStyle name="Comma 10 4" xfId="1885"/>
    <cellStyle name="Comma 10 5" xfId="1234"/>
    <cellStyle name="Comma 11" xfId="986"/>
    <cellStyle name="Comma 11 2" xfId="1514"/>
    <cellStyle name="Comma 11 3" xfId="2144"/>
    <cellStyle name="Comma 11 4" xfId="1751"/>
    <cellStyle name="Comma 11 5" xfId="2288"/>
    <cellStyle name="Comma 11 6" xfId="1295"/>
    <cellStyle name="Comma 12" xfId="211"/>
    <cellStyle name="Comma 12 2" xfId="2196"/>
    <cellStyle name="Comma 12 3" xfId="2287"/>
    <cellStyle name="Comma 12 4" xfId="1301"/>
    <cellStyle name="Comma 13" xfId="1351"/>
    <cellStyle name="Comma 14" xfId="2063"/>
    <cellStyle name="Comma 15" xfId="2208"/>
    <cellStyle name="Comma 16" xfId="2178"/>
    <cellStyle name="Comma 17" xfId="1233"/>
    <cellStyle name="Comma 2" xfId="1"/>
    <cellStyle name="Comma 2 10" xfId="244"/>
    <cellStyle name="Comma 2 10 2" xfId="1663"/>
    <cellStyle name="Comma 2 10 3" xfId="2112"/>
    <cellStyle name="Comma 2 10 4" xfId="2201"/>
    <cellStyle name="Comma 2 10 5" xfId="2093"/>
    <cellStyle name="Comma 2 10 6" xfId="1253"/>
    <cellStyle name="Comma 2 11" xfId="881"/>
    <cellStyle name="Comma 2 11 2" xfId="1494"/>
    <cellStyle name="Comma 2 11 3" xfId="2088"/>
    <cellStyle name="Comma 2 11 4" xfId="1771"/>
    <cellStyle name="Comma 2 11 5" xfId="1822"/>
    <cellStyle name="Comma 2 11 6" xfId="1241"/>
    <cellStyle name="Comma 2 12" xfId="62"/>
    <cellStyle name="Comma 2 12 2" xfId="1801"/>
    <cellStyle name="Comma 2 12 3" xfId="2163"/>
    <cellStyle name="Comma 2 12 4" xfId="1300"/>
    <cellStyle name="Comma 2 13" xfId="1349"/>
    <cellStyle name="Comma 2 14" xfId="1542"/>
    <cellStyle name="Comma 2 15" xfId="1910"/>
    <cellStyle name="Comma 2 16" xfId="1649"/>
    <cellStyle name="Comma 2 17" xfId="1674"/>
    <cellStyle name="Comma 2 18" xfId="1080"/>
    <cellStyle name="Comma 2 2" xfId="125"/>
    <cellStyle name="Comma 2 2 10" xfId="2243"/>
    <cellStyle name="Comma 2 2 11" xfId="1093"/>
    <cellStyle name="Comma 2 2 2" xfId="417"/>
    <cellStyle name="Comma 2 2 2 2" xfId="574"/>
    <cellStyle name="Comma 2 2 2 2 2" xfId="1453"/>
    <cellStyle name="Comma 2 2 2 2 2 2" xfId="2272"/>
    <cellStyle name="Comma 2 2 2 2 3" xfId="1531"/>
    <cellStyle name="Comma 2 2 2 2 4" xfId="1550"/>
    <cellStyle name="Comma 2 2 2 2 5" xfId="2022"/>
    <cellStyle name="Comma 2 2 2 2 6" xfId="2102"/>
    <cellStyle name="Comma 2 2 2 2 7" xfId="1652"/>
    <cellStyle name="Comma 2 2 2 2 8" xfId="1192"/>
    <cellStyle name="Comma 2 2 2 3" xfId="709"/>
    <cellStyle name="Comma 2 2 2 3 2" xfId="1486"/>
    <cellStyle name="Comma 2 2 2 3 2 2" xfId="2285"/>
    <cellStyle name="Comma 2 2 2 3 3" xfId="1830"/>
    <cellStyle name="Comma 2 2 2 3 4" xfId="2058"/>
    <cellStyle name="Comma 2 2 2 3 5" xfId="1604"/>
    <cellStyle name="Comma 2 2 2 3 6" xfId="2157"/>
    <cellStyle name="Comma 2 2 2 3 7" xfId="1228"/>
    <cellStyle name="Comma 2 2 2 4" xfId="1430"/>
    <cellStyle name="Comma 2 2 2 4 2" xfId="2270"/>
    <cellStyle name="Comma 2 2 2 5" xfId="1993"/>
    <cellStyle name="Comma 2 2 2 6" xfId="1736"/>
    <cellStyle name="Comma 2 2 2 7" xfId="2260"/>
    <cellStyle name="Comma 2 2 2 8" xfId="1163"/>
    <cellStyle name="Comma 2 2 3" xfId="702"/>
    <cellStyle name="Comma 2 2 3 2" xfId="1481"/>
    <cellStyle name="Comma 2 2 3 2 2" xfId="1713"/>
    <cellStyle name="Comma 2 2 3 3" xfId="1539"/>
    <cellStyle name="Comma 2 2 3 4" xfId="1556"/>
    <cellStyle name="Comma 2 2 3 5" xfId="2053"/>
    <cellStyle name="Comma 2 2 3 6" xfId="2211"/>
    <cellStyle name="Comma 2 2 3 7" xfId="2091"/>
    <cellStyle name="Comma 2 2 3 8" xfId="1223"/>
    <cellStyle name="Comma 2 2 4" xfId="698"/>
    <cellStyle name="Comma 2 2 4 2" xfId="1477"/>
    <cellStyle name="Comma 2 2 4 2 2" xfId="2069"/>
    <cellStyle name="Comma 2 2 4 3" xfId="1538"/>
    <cellStyle name="Comma 2 2 4 4" xfId="1555"/>
    <cellStyle name="Comma 2 2 4 5" xfId="2049"/>
    <cellStyle name="Comma 2 2 4 6" xfId="2214"/>
    <cellStyle name="Comma 2 2 4 7" xfId="1790"/>
    <cellStyle name="Comma 2 2 4 8" xfId="1219"/>
    <cellStyle name="Comma 2 2 5" xfId="852"/>
    <cellStyle name="Comma 2 2 5 2" xfId="1491"/>
    <cellStyle name="Comma 2 2 5 3" xfId="2067"/>
    <cellStyle name="Comma 2 2 5 4" xfId="2099"/>
    <cellStyle name="Comma 2 2 5 5" xfId="2106"/>
    <cellStyle name="Comma 2 2 5 6" xfId="1237"/>
    <cellStyle name="Comma 2 2 6" xfId="313"/>
    <cellStyle name="Comma 2 2 6 2" xfId="1364"/>
    <cellStyle name="Comma 2 2 6 2 2" xfId="1702"/>
    <cellStyle name="Comma 2 2 6 3" xfId="1681"/>
    <cellStyle name="Comma 2 2 6 4" xfId="2115"/>
    <cellStyle name="Comma 2 2 6 5" xfId="1595"/>
    <cellStyle name="Comma 2 2 6 6" xfId="1789"/>
    <cellStyle name="Comma 2 2 6 7" xfId="1256"/>
    <cellStyle name="Comma 2 2 7" xfId="890"/>
    <cellStyle name="Comma 2 2 7 2" xfId="1738"/>
    <cellStyle name="Comma 2 2 7 3" xfId="1892"/>
    <cellStyle name="Comma 2 2 7 4" xfId="1242"/>
    <cellStyle name="Comma 2 2 8" xfId="1923"/>
    <cellStyle name="Comma 2 2 9" xfId="1703"/>
    <cellStyle name="Comma 2 3" xfId="416"/>
    <cellStyle name="Comma 2 3 10" xfId="1162"/>
    <cellStyle name="Comma 2 3 2" xfId="573"/>
    <cellStyle name="Comma 2 3 2 2" xfId="1452"/>
    <cellStyle name="Comma 2 3 2 2 2" xfId="2271"/>
    <cellStyle name="Comma 2 3 2 3" xfId="1530"/>
    <cellStyle name="Comma 2 3 2 4" xfId="1549"/>
    <cellStyle name="Comma 2 3 2 5" xfId="2021"/>
    <cellStyle name="Comma 2 3 2 6" xfId="1859"/>
    <cellStyle name="Comma 2 3 2 7" xfId="2192"/>
    <cellStyle name="Comma 2 3 2 8" xfId="1191"/>
    <cellStyle name="Comma 2 3 3" xfId="708"/>
    <cellStyle name="Comma 2 3 3 2" xfId="1485"/>
    <cellStyle name="Comma 2 3 3 2 2" xfId="2284"/>
    <cellStyle name="Comma 2 3 3 3" xfId="1829"/>
    <cellStyle name="Comma 2 3 3 4" xfId="2057"/>
    <cellStyle name="Comma 2 3 3 5" xfId="1632"/>
    <cellStyle name="Comma 2 3 3 6" xfId="1675"/>
    <cellStyle name="Comma 2 3 3 7" xfId="1227"/>
    <cellStyle name="Comma 2 3 4" xfId="957"/>
    <cellStyle name="Comma 2 3 4 2" xfId="1503"/>
    <cellStyle name="Comma 2 3 4 2 2" xfId="1618"/>
    <cellStyle name="Comma 2 3 4 3" xfId="1721"/>
    <cellStyle name="Comma 2 3 4 4" xfId="1757"/>
    <cellStyle name="Comma 2 3 4 5" xfId="1768"/>
    <cellStyle name="Comma 2 3 4 6" xfId="1275"/>
    <cellStyle name="Comma 2 3 5" xfId="929"/>
    <cellStyle name="Comma 2 3 5 2" xfId="1497"/>
    <cellStyle name="Comma 2 3 5 3" xfId="2205"/>
    <cellStyle name="Comma 2 3 5 4" xfId="2105"/>
    <cellStyle name="Comma 2 3 5 5" xfId="1246"/>
    <cellStyle name="Comma 2 3 6" xfId="1429"/>
    <cellStyle name="Comma 2 3 6 2" xfId="1669"/>
    <cellStyle name="Comma 2 3 7" xfId="1992"/>
    <cellStyle name="Comma 2 3 8" xfId="1817"/>
    <cellStyle name="Comma 2 3 9" xfId="2253"/>
    <cellStyle name="Comma 2 4" xfId="473"/>
    <cellStyle name="Comma 2 4 10" xfId="2188"/>
    <cellStyle name="Comma 2 4 11" xfId="1186"/>
    <cellStyle name="Comma 2 4 2" xfId="697"/>
    <cellStyle name="Comma 2 4 2 2" xfId="1537"/>
    <cellStyle name="Comma 2 4 2 3" xfId="1554"/>
    <cellStyle name="Comma 2 4 2 4" xfId="2048"/>
    <cellStyle name="Comma 2 4 2 5" xfId="2213"/>
    <cellStyle name="Comma 2 4 2 6" xfId="2159"/>
    <cellStyle name="Comma 2 4 2 7" xfId="1218"/>
    <cellStyle name="Comma 2 4 3" xfId="714"/>
    <cellStyle name="Comma 2 4 3 2" xfId="1489"/>
    <cellStyle name="Comma 2 4 3 2 2" xfId="2267"/>
    <cellStyle name="Comma 2 4 3 3" xfId="1540"/>
    <cellStyle name="Comma 2 4 3 4" xfId="1557"/>
    <cellStyle name="Comma 2 4 3 5" xfId="2061"/>
    <cellStyle name="Comma 2 4 3 6" xfId="2210"/>
    <cellStyle name="Comma 2 4 3 7" xfId="2092"/>
    <cellStyle name="Comma 2 4 3 8" xfId="1231"/>
    <cellStyle name="Comma 2 4 4" xfId="977"/>
    <cellStyle name="Comma 2 4 4 2" xfId="1745"/>
    <cellStyle name="Comma 2 4 4 3" xfId="2200"/>
    <cellStyle name="Comma 2 4 4 4" xfId="2240"/>
    <cellStyle name="Comma 2 4 4 5" xfId="1291"/>
    <cellStyle name="Comma 2 4 5" xfId="946"/>
    <cellStyle name="Comma 2 4 5 2" xfId="1499"/>
    <cellStyle name="Comma 2 4 5 3" xfId="1750"/>
    <cellStyle name="Comma 2 4 5 4" xfId="1723"/>
    <cellStyle name="Comma 2 4 5 5" xfId="1250"/>
    <cellStyle name="Comma 2 4 6" xfId="1526"/>
    <cellStyle name="Comma 2 4 7" xfId="1545"/>
    <cellStyle name="Comma 2 4 8" xfId="2016"/>
    <cellStyle name="Comma 2 4 9" xfId="2225"/>
    <cellStyle name="Comma 2 5" xfId="629"/>
    <cellStyle name="Comma 2 6" xfId="677"/>
    <cellStyle name="Comma 2 6 2" xfId="1535"/>
    <cellStyle name="Comma 2 6 3" xfId="1552"/>
    <cellStyle name="Comma 2 6 4" xfId="2035"/>
    <cellStyle name="Comma 2 6 5" xfId="1873"/>
    <cellStyle name="Comma 2 6 6" xfId="1788"/>
    <cellStyle name="Comma 2 6 7" xfId="1205"/>
    <cellStyle name="Comma 2 7" xfId="715"/>
    <cellStyle name="Comma 2 7 2" xfId="1541"/>
    <cellStyle name="Comma 2 7 3" xfId="1558"/>
    <cellStyle name="Comma 2 7 4" xfId="2062"/>
    <cellStyle name="Comma 2 7 5" xfId="1666"/>
    <cellStyle name="Comma 2 7 6" xfId="2114"/>
    <cellStyle name="Comma 2 7 7" xfId="1232"/>
    <cellStyle name="Comma 2 8" xfId="811"/>
    <cellStyle name="Comma 2 8 2" xfId="2065"/>
    <cellStyle name="Comma 2 8 3" xfId="1898"/>
    <cellStyle name="Comma 2 8 4" xfId="1725"/>
    <cellStyle name="Comma 2 8 5" xfId="1235"/>
    <cellStyle name="Comma 2 9" xfId="851"/>
    <cellStyle name="Comma 2 9 2" xfId="1490"/>
    <cellStyle name="Comma 2 9 3" xfId="2066"/>
    <cellStyle name="Comma 2 9 4" xfId="1690"/>
    <cellStyle name="Comma 2 9 5" xfId="1613"/>
    <cellStyle name="Comma 2 9 6" xfId="1236"/>
    <cellStyle name="Comma 2_זכויות מקרקעין" xfId="938"/>
    <cellStyle name="Comma 3" xfId="72"/>
    <cellStyle name="Comma 3 2" xfId="203"/>
    <cellStyle name="Comma 3 2 10" xfId="1098"/>
    <cellStyle name="Comma 3 2 2" xfId="535"/>
    <cellStyle name="Comma 3 2 3" xfId="318"/>
    <cellStyle name="Comma 3 2 3 2" xfId="1684"/>
    <cellStyle name="Comma 3 2 3 3" xfId="2119"/>
    <cellStyle name="Comma 3 2 3 4" xfId="1691"/>
    <cellStyle name="Comma 3 2 3 5" xfId="2150"/>
    <cellStyle name="Comma 3 2 3 6" xfId="1260"/>
    <cellStyle name="Comma 3 2 4" xfId="922"/>
    <cellStyle name="Comma 3 2 4 2" xfId="1809"/>
    <cellStyle name="Comma 3 2 4 3" xfId="1777"/>
    <cellStyle name="Comma 3 2 4 4" xfId="1243"/>
    <cellStyle name="Comma 3 2 5" xfId="1525"/>
    <cellStyle name="Comma 3 2 6" xfId="1544"/>
    <cellStyle name="Comma 3 2 7" xfId="1928"/>
    <cellStyle name="Comma 3 2 8" xfId="1578"/>
    <cellStyle name="Comma 3 2 9" xfId="1643"/>
    <cellStyle name="Comma 3 3" xfId="408"/>
    <cellStyle name="Comma 3 4" xfId="630"/>
    <cellStyle name="Comma 3 4 2" xfId="1802"/>
    <cellStyle name="Comma 3 4 3" xfId="2029"/>
    <cellStyle name="Comma 3 4 4" xfId="2181"/>
    <cellStyle name="Comma 3 4 5" xfId="1730"/>
    <cellStyle name="Comma 3 4 6" xfId="1199"/>
    <cellStyle name="Comma 3 5" xfId="656"/>
    <cellStyle name="Comma 3 6" xfId="853"/>
    <cellStyle name="Comma 3 6 2" xfId="1560"/>
    <cellStyle name="Comma 3 6 3" xfId="1523"/>
    <cellStyle name="Comma 3 6 4" xfId="2068"/>
    <cellStyle name="Comma 3 6 5" xfId="2206"/>
    <cellStyle name="Comma 3 6 6" xfId="2242"/>
    <cellStyle name="Comma 3 6 7" xfId="1238"/>
    <cellStyle name="Comma 3 7" xfId="286"/>
    <cellStyle name="Comma 3 8" xfId="987"/>
    <cellStyle name="Comma 3 8 2" xfId="2145"/>
    <cellStyle name="Comma 3 8 3" xfId="1665"/>
    <cellStyle name="Comma 3 8 4" xfId="2268"/>
    <cellStyle name="Comma 3 8 5" xfId="1296"/>
    <cellStyle name="Comma 3 9" xfId="1047"/>
    <cellStyle name="Comma 3 9 2" xfId="1315"/>
    <cellStyle name="Comma 3_זכויות מקרקעין" xfId="937"/>
    <cellStyle name="Comma 4" xfId="70"/>
    <cellStyle name="Comma 4 2" xfId="224"/>
    <cellStyle name="Comma 4 2 2" xfId="997"/>
    <cellStyle name="Comma 4 2 2 2" xfId="1897"/>
    <cellStyle name="Comma 4 2 2 3" xfId="1653"/>
    <cellStyle name="Comma 4 2 2 4" xfId="2244"/>
    <cellStyle name="Comma 4 2 2 5" xfId="1298"/>
    <cellStyle name="Comma 4 2 3" xfId="947"/>
    <cellStyle name="Comma 4 2 3 2" xfId="1057"/>
    <cellStyle name="Comma 4 2 3 2 2" xfId="1360"/>
    <cellStyle name="Comma 4 2 3 2 3" xfId="1322"/>
    <cellStyle name="Comma 4 2 3 3" xfId="1070"/>
    <cellStyle name="Comma 4 2 3 3 2" xfId="1345"/>
    <cellStyle name="Comma 4 2 3 4" xfId="1025"/>
    <cellStyle name="Comma 4 2 3 4 2" xfId="1358"/>
    <cellStyle name="Comma 4 2 3 5" xfId="1361"/>
    <cellStyle name="Comma 4 2 3 6" xfId="1597"/>
    <cellStyle name="Comma 4 2 3 7" xfId="2232"/>
    <cellStyle name="Comma 4 2 3 8" xfId="1304"/>
    <cellStyle name="Comma 4 2 4" xfId="2111"/>
    <cellStyle name="Comma 4 2 5" xfId="1758"/>
    <cellStyle name="Comma 4 2 6" xfId="1870"/>
    <cellStyle name="Comma 4 2 7" xfId="1251"/>
    <cellStyle name="Comma 4 3" xfId="950"/>
    <cellStyle name="Comma 4 3 2" xfId="1673"/>
    <cellStyle name="Comma 4 3 3" xfId="1596"/>
    <cellStyle name="Comma 4 3 4" xfId="1582"/>
    <cellStyle name="Comma 4 3 5" xfId="1254"/>
    <cellStyle name="Comma 4 4" xfId="930"/>
    <cellStyle name="Comma 4 4 2" xfId="1694"/>
    <cellStyle name="Comma 4 4 3" xfId="1692"/>
    <cellStyle name="Comma 4 4 4" xfId="1247"/>
    <cellStyle name="Comma 4 5" xfId="1532"/>
    <cellStyle name="Comma 4 6" xfId="1903"/>
    <cellStyle name="Comma 4 7" xfId="1644"/>
    <cellStyle name="Comma 4 8" xfId="2238"/>
    <cellStyle name="Comma 4 9" xfId="1073"/>
    <cellStyle name="Comma 5" xfId="204"/>
    <cellStyle name="Comma 5 10" xfId="1927"/>
    <cellStyle name="Comma 5 11" xfId="1576"/>
    <cellStyle name="Comma 5 12" xfId="1754"/>
    <cellStyle name="Comma 5 13" xfId="1097"/>
    <cellStyle name="Comma 5 2" xfId="479"/>
    <cellStyle name="Comma 5 2 2" xfId="980"/>
    <cellStyle name="Comma 5 2 2 2" xfId="1748"/>
    <cellStyle name="Comma 5 2 2 3" xfId="2198"/>
    <cellStyle name="Comma 5 2 2 4" xfId="2269"/>
    <cellStyle name="Comma 5 2 2 5" xfId="1293"/>
    <cellStyle name="Comma 5 2 3" xfId="940"/>
    <cellStyle name="Comma 5 2 3 2" xfId="1498"/>
    <cellStyle name="Comma 5 2 3 3" xfId="2203"/>
    <cellStyle name="Comma 5 2 3 4" xfId="1883"/>
    <cellStyle name="Comma 5 2 3 5" xfId="1248"/>
    <cellStyle name="Comma 5 2 4" xfId="1529"/>
    <cellStyle name="Comma 5 2 5" xfId="1548"/>
    <cellStyle name="Comma 5 2 6" xfId="2020"/>
    <cellStyle name="Comma 5 2 7" xfId="1860"/>
    <cellStyle name="Comma 5 2 8" xfId="1625"/>
    <cellStyle name="Comma 5 2 9" xfId="1190"/>
    <cellStyle name="Comma 5 3" xfId="477"/>
    <cellStyle name="Comma 5 3 2" xfId="979"/>
    <cellStyle name="Comma 5 3 2 2" xfId="1747"/>
    <cellStyle name="Comma 5 3 2 3" xfId="1654"/>
    <cellStyle name="Comma 5 3 2 4" xfId="2290"/>
    <cellStyle name="Comma 5 3 2 5" xfId="1292"/>
    <cellStyle name="Comma 5 3 3" xfId="951"/>
    <cellStyle name="Comma 5 3 3 2" xfId="1501"/>
    <cellStyle name="Comma 5 3 3 3" xfId="2202"/>
    <cellStyle name="Comma 5 3 3 4" xfId="2259"/>
    <cellStyle name="Comma 5 3 3 5" xfId="1255"/>
    <cellStyle name="Comma 5 3 4" xfId="1528"/>
    <cellStyle name="Comma 5 3 5" xfId="1547"/>
    <cellStyle name="Comma 5 3 6" xfId="2019"/>
    <cellStyle name="Comma 5 3 7" xfId="2224"/>
    <cellStyle name="Comma 5 3 8" xfId="1882"/>
    <cellStyle name="Comma 5 3 9" xfId="1189"/>
    <cellStyle name="Comma 5 4" xfId="317"/>
    <cellStyle name="Comma 5 4 2" xfId="1683"/>
    <cellStyle name="Comma 5 4 3" xfId="2118"/>
    <cellStyle name="Comma 5 4 4" xfId="2078"/>
    <cellStyle name="Comma 5 4 5" xfId="1679"/>
    <cellStyle name="Comma 5 4 6" xfId="1259"/>
    <cellStyle name="Comma 5 5" xfId="923"/>
    <cellStyle name="Comma 5 5 2" xfId="1495"/>
    <cellStyle name="Comma 5 5 3" xfId="2104"/>
    <cellStyle name="Comma 5 5 4" xfId="2176"/>
    <cellStyle name="Comma 5 5 5" xfId="1793"/>
    <cellStyle name="Comma 5 5 6" xfId="1244"/>
    <cellStyle name="Comma 5 6" xfId="1059"/>
    <cellStyle name="Comma 5 6 2" xfId="1326"/>
    <cellStyle name="Comma 5 7" xfId="1334"/>
    <cellStyle name="Comma 5 8" xfId="1524"/>
    <cellStyle name="Comma 5 9" xfId="1543"/>
    <cellStyle name="Comma 6" xfId="346"/>
    <cellStyle name="Comma 6 2" xfId="956"/>
    <cellStyle name="Comma 6 2 2" xfId="1695"/>
    <cellStyle name="Comma 6 2 3" xfId="1746"/>
    <cellStyle name="Comma 6 2 4" xfId="1594"/>
    <cellStyle name="Comma 6 2 5" xfId="1262"/>
    <cellStyle name="Comma 6 3" xfId="927"/>
    <cellStyle name="Comma 6 3 2" xfId="1496"/>
    <cellStyle name="Comma 6 3 3" xfId="1879"/>
    <cellStyle name="Comma 6 3 4" xfId="1661"/>
    <cellStyle name="Comma 6 3 5" xfId="1245"/>
    <cellStyle name="Comma 6 4" xfId="1930"/>
    <cellStyle name="Comma 6 5" xfId="1714"/>
    <cellStyle name="Comma 6 6" xfId="2247"/>
    <cellStyle name="Comma 6 7" xfId="1100"/>
    <cellStyle name="Comma 7" xfId="474"/>
    <cellStyle name="Comma 7 2" xfId="1450"/>
    <cellStyle name="Comma 7 2 2" xfId="2273"/>
    <cellStyle name="Comma 7 3" xfId="1527"/>
    <cellStyle name="Comma 7 4" xfId="1546"/>
    <cellStyle name="Comma 7 5" xfId="2017"/>
    <cellStyle name="Comma 7 6" xfId="1680"/>
    <cellStyle name="Comma 7 7" xfId="2070"/>
    <cellStyle name="Comma 7 8" xfId="1187"/>
    <cellStyle name="Comma 8" xfId="667"/>
    <cellStyle name="Comma 8 2" xfId="1464"/>
    <cellStyle name="Comma 8 2 2" xfId="1660"/>
    <cellStyle name="Comma 8 3" xfId="1534"/>
    <cellStyle name="Comma 8 4" xfId="1551"/>
    <cellStyle name="Comma 8 5" xfId="2034"/>
    <cellStyle name="Comma 8 6" xfId="2219"/>
    <cellStyle name="Comma 8 7" xfId="2234"/>
    <cellStyle name="Comma 8 8" xfId="1204"/>
    <cellStyle name="Comma 9" xfId="685"/>
    <cellStyle name="Comma 9 2" xfId="1466"/>
    <cellStyle name="Comma 9 2 2" xfId="1682"/>
    <cellStyle name="Comma 9 3" xfId="1536"/>
    <cellStyle name="Comma 9 4" xfId="1553"/>
    <cellStyle name="Comma 9 5" xfId="2037"/>
    <cellStyle name="Comma 9 6" xfId="2101"/>
    <cellStyle name="Comma 9 7" xfId="2186"/>
    <cellStyle name="Comma 9 8" xfId="1207"/>
    <cellStyle name="Currency [0] _1" xfId="2"/>
    <cellStyle name="Emphasis 1" xfId="126"/>
    <cellStyle name="Emphasis 2" xfId="127"/>
    <cellStyle name="Emphasis 3" xfId="128"/>
    <cellStyle name="Euro" xfId="605"/>
    <cellStyle name="Euro 2" xfId="631"/>
    <cellStyle name="Explanatory Text" xfId="129"/>
    <cellStyle name="Explanatory Text 2" xfId="287"/>
    <cellStyle name="Explanatory Text 3" xfId="528"/>
    <cellStyle name="Explanatory Text 4" xfId="245"/>
    <cellStyle name="Explanatory Text 5" xfId="891"/>
    <cellStyle name="Good" xfId="130"/>
    <cellStyle name="Good 2" xfId="288"/>
    <cellStyle name="Good 3" xfId="513"/>
    <cellStyle name="Good 4" xfId="246"/>
    <cellStyle name="Good 5" xfId="892"/>
    <cellStyle name="Heading 1" xfId="131"/>
    <cellStyle name="Heading 1 2" xfId="289"/>
    <cellStyle name="Heading 1 3" xfId="529"/>
    <cellStyle name="Heading 1 4" xfId="247"/>
    <cellStyle name="Heading 1 5" xfId="893"/>
    <cellStyle name="Heading 2" xfId="132"/>
    <cellStyle name="Heading 2 2" xfId="290"/>
    <cellStyle name="Heading 2 3" xfId="502"/>
    <cellStyle name="Heading 2 4" xfId="248"/>
    <cellStyle name="Heading 2 5" xfId="894"/>
    <cellStyle name="Heading 3" xfId="133"/>
    <cellStyle name="Heading 3 2" xfId="291"/>
    <cellStyle name="Heading 3 3" xfId="530"/>
    <cellStyle name="Heading 3 4" xfId="249"/>
    <cellStyle name="Heading 3 5" xfId="895"/>
    <cellStyle name="Heading 4" xfId="134"/>
    <cellStyle name="Heading 4 2" xfId="292"/>
    <cellStyle name="Heading 4 3" xfId="499"/>
    <cellStyle name="Heading 4 4" xfId="250"/>
    <cellStyle name="Heading 4 5" xfId="896"/>
    <cellStyle name="Hyperlink 2" xfId="3"/>
    <cellStyle name="Input" xfId="135"/>
    <cellStyle name="Input 2" xfId="293"/>
    <cellStyle name="Input 2 2" xfId="418"/>
    <cellStyle name="Input 3" xfId="531"/>
    <cellStyle name="Input 4" xfId="251"/>
    <cellStyle name="Input 5" xfId="897"/>
    <cellStyle name="Linked Cell" xfId="136"/>
    <cellStyle name="Linked Cell 2" xfId="294"/>
    <cellStyle name="Linked Cell 3" xfId="514"/>
    <cellStyle name="Linked Cell 4" xfId="252"/>
    <cellStyle name="Linked Cell 5" xfId="898"/>
    <cellStyle name="Neutral" xfId="137"/>
    <cellStyle name="Neutral 2" xfId="295"/>
    <cellStyle name="Neutral 3" xfId="532"/>
    <cellStyle name="Neutral 4" xfId="253"/>
    <cellStyle name="Neutral 5" xfId="899"/>
    <cellStyle name="Normal" xfId="0" builtinId="0"/>
    <cellStyle name="Normal 10" xfId="19"/>
    <cellStyle name="Normal 10 2" xfId="420"/>
    <cellStyle name="Normal 10 2 2" xfId="958"/>
    <cellStyle name="Normal 10 2 2 2" xfId="1504"/>
    <cellStyle name="Normal 10 2 2 3" xfId="1819"/>
    <cellStyle name="Normal 10 2 2 4" xfId="2136"/>
    <cellStyle name="Normal 10 2 2 5" xfId="1277"/>
    <cellStyle name="Normal 10 2 3" xfId="953"/>
    <cellStyle name="Normal 10 2 3 2" xfId="1028"/>
    <cellStyle name="Normal 10 2 3 3" xfId="1561"/>
    <cellStyle name="Normal 10 2 3 4" xfId="1810"/>
    <cellStyle name="Normal 10 2 4" xfId="1432"/>
    <cellStyle name="Normal 10 2 5" xfId="1995"/>
    <cellStyle name="Normal 10 2 6" xfId="1569"/>
    <cellStyle name="Normal 10 2 7" xfId="2141"/>
    <cellStyle name="Normal 10 2 8" xfId="1165"/>
    <cellStyle name="Normal 10 3" xfId="419"/>
    <cellStyle name="Normal 10 3 2" xfId="1431"/>
    <cellStyle name="Normal 10 3 3" xfId="2133"/>
    <cellStyle name="Normal 10 3 4" xfId="1869"/>
    <cellStyle name="Normal 10 3 5" xfId="2180"/>
    <cellStyle name="Normal 10 3 6" xfId="1276"/>
    <cellStyle name="Normal 10 4" xfId="932"/>
    <cellStyle name="Normal 10 5" xfId="215"/>
    <cellStyle name="Normal 10 5 2" xfId="1357"/>
    <cellStyle name="Normal 10 5 3" xfId="1320"/>
    <cellStyle name="Normal 10 6" xfId="1994"/>
    <cellStyle name="Normal 10 7" xfId="2079"/>
    <cellStyle name="Normal 10 8" xfId="2231"/>
    <cellStyle name="Normal 10 9" xfId="1164"/>
    <cellStyle name="Normal 11" xfId="4"/>
    <cellStyle name="Normal 11 10" xfId="1924"/>
    <cellStyle name="Normal 11 11" xfId="1762"/>
    <cellStyle name="Normal 11 12" xfId="2248"/>
    <cellStyle name="Normal 11 13" xfId="1094"/>
    <cellStyle name="Normal 11 2" xfId="326"/>
    <cellStyle name="Normal 11 2 10" xfId="1099"/>
    <cellStyle name="Normal 11 2 2" xfId="576"/>
    <cellStyle name="Normal 11 2 2 2" xfId="695"/>
    <cellStyle name="Normal 11 2 2 2 2" xfId="1475"/>
    <cellStyle name="Normal 11 2 2 2 3" xfId="2046"/>
    <cellStyle name="Normal 11 2 2 2 4" xfId="2215"/>
    <cellStyle name="Normal 11 2 2 2 5" xfId="2160"/>
    <cellStyle name="Normal 11 2 2 2 6" xfId="1216"/>
    <cellStyle name="Normal 11 2 2 3" xfId="1455"/>
    <cellStyle name="Normal 11 2 2 4" xfId="2024"/>
    <cellStyle name="Normal 11 2 2 5" xfId="1874"/>
    <cellStyle name="Normal 11 2 2 6" xfId="2168"/>
    <cellStyle name="Normal 11 2 2 7" xfId="1194"/>
    <cellStyle name="Normal 11 2 3" xfId="713"/>
    <cellStyle name="Normal 11 2 3 2" xfId="1488"/>
    <cellStyle name="Normal 11 2 3 3" xfId="2060"/>
    <cellStyle name="Normal 11 2 3 4" xfId="1878"/>
    <cellStyle name="Normal 11 2 3 5" xfId="1821"/>
    <cellStyle name="Normal 11 2 3 6" xfId="1230"/>
    <cellStyle name="Normal 11 2 4" xfId="704"/>
    <cellStyle name="Normal 11 2 4 2" xfId="1482"/>
    <cellStyle name="Normal 11 2 4 3" xfId="2054"/>
    <cellStyle name="Normal 11 2 4 4" xfId="1893"/>
    <cellStyle name="Normal 11 2 4 5" xfId="1636"/>
    <cellStyle name="Normal 11 2 4 6" xfId="1224"/>
    <cellStyle name="Normal 11 2 5" xfId="955"/>
    <cellStyle name="Normal 11 2 5 2" xfId="1502"/>
    <cellStyle name="Normal 11 2 5 3" xfId="1591"/>
    <cellStyle name="Normal 11 2 5 4" xfId="2261"/>
    <cellStyle name="Normal 11 2 5 5" xfId="1261"/>
    <cellStyle name="Normal 11 2 6" xfId="1367"/>
    <cellStyle name="Normal 11 2 7" xfId="1929"/>
    <cellStyle name="Normal 11 2 8" xfId="1787"/>
    <cellStyle name="Normal 11 2 9" xfId="2249"/>
    <cellStyle name="Normal 11 3" xfId="421"/>
    <cellStyle name="Normal 11 3 2" xfId="575"/>
    <cellStyle name="Normal 11 3 2 2" xfId="1454"/>
    <cellStyle name="Normal 11 3 2 3" xfId="2023"/>
    <cellStyle name="Normal 11 3 2 4" xfId="2221"/>
    <cellStyle name="Normal 11 3 2 5" xfId="1603"/>
    <cellStyle name="Normal 11 3 2 6" xfId="1193"/>
    <cellStyle name="Normal 11 3 3" xfId="681"/>
    <cellStyle name="Normal 11 3 4" xfId="959"/>
    <cellStyle name="Normal 11 4" xfId="476"/>
    <cellStyle name="Normal 11 4 2" xfId="696"/>
    <cellStyle name="Normal 11 4 2 2" xfId="1476"/>
    <cellStyle name="Normal 11 4 2 3" xfId="2047"/>
    <cellStyle name="Normal 11 4 2 4" xfId="1891"/>
    <cellStyle name="Normal 11 4 2 5" xfId="1585"/>
    <cellStyle name="Normal 11 4 2 6" xfId="1217"/>
    <cellStyle name="Normal 11 4 3" xfId="1451"/>
    <cellStyle name="Normal 11 4 4" xfId="2018"/>
    <cellStyle name="Normal 11 4 5" xfId="2223"/>
    <cellStyle name="Normal 11 4 6" xfId="1598"/>
    <cellStyle name="Normal 11 4 7" xfId="1188"/>
    <cellStyle name="Normal 11 5" xfId="689"/>
    <cellStyle name="Normal 11 5 2" xfId="1469"/>
    <cellStyle name="Normal 11 5 3" xfId="2040"/>
    <cellStyle name="Normal 11 5 4" xfId="2217"/>
    <cellStyle name="Normal 11 5 5" xfId="1808"/>
    <cellStyle name="Normal 11 5 6" xfId="1210"/>
    <cellStyle name="Normal 11 6" xfId="688"/>
    <cellStyle name="Normal 11 6 2" xfId="1468"/>
    <cellStyle name="Normal 11 6 3" xfId="2039"/>
    <cellStyle name="Normal 11 6 4" xfId="1888"/>
    <cellStyle name="Normal 11 6 5" xfId="1611"/>
    <cellStyle name="Normal 11 6 6" xfId="1209"/>
    <cellStyle name="Normal 11 7" xfId="880"/>
    <cellStyle name="Normal 11 7 2" xfId="1493"/>
    <cellStyle name="Normal 11 7 3" xfId="2087"/>
    <cellStyle name="Normal 11 7 4" xfId="2207"/>
    <cellStyle name="Normal 11 7 5" xfId="1719"/>
    <cellStyle name="Normal 11 7 6" xfId="1240"/>
    <cellStyle name="Normal 11 8" xfId="65"/>
    <cellStyle name="Normal 11 8 2" xfId="2194"/>
    <cellStyle name="Normal 11 8 3" xfId="2263"/>
    <cellStyle name="Normal 11 8 4" xfId="1303"/>
    <cellStyle name="Normal 11 9" xfId="1359"/>
    <cellStyle name="Normal 12" xfId="422"/>
    <cellStyle name="Normal 12 2" xfId="1433"/>
    <cellStyle name="Normal 12 3" xfId="1996"/>
    <cellStyle name="Normal 12 4" xfId="1857"/>
    <cellStyle name="Normal 12 5" xfId="2132"/>
    <cellStyle name="Normal 12 6" xfId="1166"/>
    <cellStyle name="Normal 13" xfId="467"/>
    <cellStyle name="Normal 14" xfId="470"/>
    <cellStyle name="Normal 14 2" xfId="1449"/>
    <cellStyle name="Normal 14 3" xfId="2015"/>
    <cellStyle name="Normal 14 4" xfId="1867"/>
    <cellStyle name="Normal 14 5" xfId="2071"/>
    <cellStyle name="Normal 14 6" xfId="1185"/>
    <cellStyle name="Normal 15" xfId="18"/>
    <cellStyle name="Normal 15 2" xfId="974"/>
    <cellStyle name="Normal 15 2 2" xfId="1512"/>
    <cellStyle name="Normal 15 2 3" xfId="2140"/>
    <cellStyle name="Normal 15 2 4" xfId="1881"/>
    <cellStyle name="Normal 15 2 5" xfId="2266"/>
    <cellStyle name="Normal 15 2 6" xfId="1290"/>
    <cellStyle name="Normal 15 3" xfId="933"/>
    <cellStyle name="Normal 15 4" xfId="469"/>
    <cellStyle name="Normal 15 4 2" xfId="1319"/>
    <cellStyle name="Normal 15 5" xfId="1448"/>
    <cellStyle name="Normal 15 6" xfId="2014"/>
    <cellStyle name="Normal 15 7" xfId="2162"/>
    <cellStyle name="Normal 15 8" xfId="1763"/>
    <cellStyle name="Normal 15 9" xfId="1184"/>
    <cellStyle name="Normal 16" xfId="480"/>
    <cellStyle name="Normal 16 2" xfId="703"/>
    <cellStyle name="Normal 17" xfId="666"/>
    <cellStyle name="Normal 17 2" xfId="1463"/>
    <cellStyle name="Normal 17 3" xfId="2033"/>
    <cellStyle name="Normal 17 4" xfId="2218"/>
    <cellStyle name="Normal 17 5" xfId="2110"/>
    <cellStyle name="Normal 17 6" xfId="1203"/>
    <cellStyle name="Normal 18" xfId="686"/>
    <cellStyle name="Normal 18 2" xfId="1467"/>
    <cellStyle name="Normal 18 3" xfId="2038"/>
    <cellStyle name="Normal 18 4" xfId="2216"/>
    <cellStyle name="Normal 18 5" xfId="1766"/>
    <cellStyle name="Normal 18 6" xfId="1208"/>
    <cellStyle name="Normal 19" xfId="788"/>
    <cellStyle name="Normal 19 2" xfId="994"/>
    <cellStyle name="Normal 19 3" xfId="1559"/>
    <cellStyle name="Normal 2" xfId="5"/>
    <cellStyle name="Normal 2 2" xfId="139"/>
    <cellStyle name="Normal 2 2 2" xfId="140"/>
    <cellStyle name="Normal 2 2 2 2" xfId="423"/>
    <cellStyle name="Normal 2 2 2 2 2" xfId="1434"/>
    <cellStyle name="Normal 2 2 2 2 3" xfId="2135"/>
    <cellStyle name="Normal 2 2 2 2 4" xfId="1800"/>
    <cellStyle name="Normal 2 2 2 2 5" xfId="1687"/>
    <cellStyle name="Normal 2 2 2 2 6" xfId="1278"/>
    <cellStyle name="Normal 2 2 2 3" xfId="900"/>
    <cellStyle name="Normal 2 2 2 4" xfId="1997"/>
    <cellStyle name="Normal 2 2 2 5" xfId="1722"/>
    <cellStyle name="Normal 2 2 2 6" xfId="1890"/>
    <cellStyle name="Normal 2 2 2 7" xfId="1167"/>
    <cellStyle name="Normal 2 2_גולמי" xfId="190"/>
    <cellStyle name="Normal 2 3" xfId="138"/>
    <cellStyle name="Normal 2 4" xfId="141"/>
    <cellStyle name="Normal 2 5" xfId="786"/>
    <cellStyle name="Normal 2 6" xfId="66"/>
    <cellStyle name="Normal 2_גולמי" xfId="189"/>
    <cellStyle name="Normal 20" xfId="985"/>
    <cellStyle name="Normal 20 2" xfId="1513"/>
    <cellStyle name="Normal 20 3" xfId="2143"/>
    <cellStyle name="Normal 20 4" xfId="2199"/>
    <cellStyle name="Normal 20 5" xfId="2134"/>
    <cellStyle name="Normal 20 6" xfId="1294"/>
    <cellStyle name="Normal 21" xfId="60"/>
    <cellStyle name="Normal 21 2" xfId="1814"/>
    <cellStyle name="Normal 21 3" xfId="2257"/>
    <cellStyle name="Normal 21 4" xfId="1286"/>
    <cellStyle name="Normal 22" xfId="1341"/>
    <cellStyle name="Normal 23" xfId="1902"/>
    <cellStyle name="Normal 24" xfId="1884"/>
    <cellStyle name="Normal 25" xfId="1564"/>
    <cellStyle name="Normal 26" xfId="1072"/>
    <cellStyle name="Normal 3" xfId="6"/>
    <cellStyle name="Normal 3 2" xfId="205"/>
    <cellStyle name="Normal 3 2 10" xfId="1095"/>
    <cellStyle name="Normal 3 2 2" xfId="578"/>
    <cellStyle name="Normal 3 2 2 2" xfId="694"/>
    <cellStyle name="Normal 3 2 2 2 2" xfId="1474"/>
    <cellStyle name="Normal 3 2 2 2 3" xfId="2045"/>
    <cellStyle name="Normal 3 2 2 2 4" xfId="1866"/>
    <cellStyle name="Normal 3 2 2 2 5" xfId="1634"/>
    <cellStyle name="Normal 3 2 2 2 6" xfId="1215"/>
    <cellStyle name="Normal 3 2 2 3" xfId="1457"/>
    <cellStyle name="Normal 3 2 2 4" xfId="2026"/>
    <cellStyle name="Normal 3 2 2 5" xfId="1871"/>
    <cellStyle name="Normal 3 2 2 6" xfId="1609"/>
    <cellStyle name="Normal 3 2 2 7" xfId="1196"/>
    <cellStyle name="Normal 3 2 3" xfId="662"/>
    <cellStyle name="Normal 3 2 3 2" xfId="1462"/>
    <cellStyle name="Normal 3 2 3 3" xfId="2032"/>
    <cellStyle name="Normal 3 2 3 4" xfId="1872"/>
    <cellStyle name="Normal 3 2 3 5" xfId="1765"/>
    <cellStyle name="Normal 3 2 3 6" xfId="1202"/>
    <cellStyle name="Normal 3 2 4" xfId="680"/>
    <cellStyle name="Normal 3 2 4 2" xfId="1465"/>
    <cellStyle name="Normal 3 2 4 3" xfId="2036"/>
    <cellStyle name="Normal 3 2 4 4" xfId="1880"/>
    <cellStyle name="Normal 3 2 4 5" xfId="1842"/>
    <cellStyle name="Normal 3 2 4 6" xfId="1206"/>
    <cellStyle name="Normal 3 2 5" xfId="314"/>
    <cellStyle name="Normal 3 2 5 2" xfId="1365"/>
    <cellStyle name="Normal 3 2 5 3" xfId="2116"/>
    <cellStyle name="Normal 3 2 5 4" xfId="1799"/>
    <cellStyle name="Normal 3 2 5 5" xfId="1633"/>
    <cellStyle name="Normal 3 2 5 6" xfId="1257"/>
    <cellStyle name="Normal 3 2 6" xfId="924"/>
    <cellStyle name="Normal 3 2 7" xfId="1925"/>
    <cellStyle name="Normal 3 2 8" xfId="1704"/>
    <cellStyle name="Normal 3 2 9" xfId="1606"/>
    <cellStyle name="Normal 3 3" xfId="471"/>
    <cellStyle name="Normal 3 3 2" xfId="577"/>
    <cellStyle name="Normal 3 3 2 2" xfId="1456"/>
    <cellStyle name="Normal 3 3 2 3" xfId="2025"/>
    <cellStyle name="Normal 3 3 2 4" xfId="2222"/>
    <cellStyle name="Normal 3 3 2 5" xfId="1769"/>
    <cellStyle name="Normal 3 3 2 6" xfId="1195"/>
    <cellStyle name="Normal 3 3 3" xfId="672"/>
    <cellStyle name="Normal 3 3 4" xfId="975"/>
    <cellStyle name="Normal 3 4" xfId="679"/>
    <cellStyle name="Normal 3 4 2" xfId="716"/>
    <cellStyle name="Normal 3 4 3" xfId="701"/>
    <cellStyle name="Normal 3 4 3 2" xfId="1480"/>
    <cellStyle name="Normal 3 4 3 3" xfId="2052"/>
    <cellStyle name="Normal 3 4 3 4" xfId="2100"/>
    <cellStyle name="Normal 3 4 3 5" xfId="1577"/>
    <cellStyle name="Normal 3 4 3 6" xfId="1222"/>
    <cellStyle name="Normal 3 4 4" xfId="990"/>
    <cellStyle name="Normal 3 5" xfId="682"/>
    <cellStyle name="Normal 3 6" xfId="258"/>
    <cellStyle name="Normal 3 7" xfId="879"/>
    <cellStyle name="Normal 3 7 2" xfId="1492"/>
    <cellStyle name="Normal 3 7 3" xfId="2086"/>
    <cellStyle name="Normal 3 7 4" xfId="1685"/>
    <cellStyle name="Normal 3 7 5" xfId="2262"/>
    <cellStyle name="Normal 3 7 6" xfId="1239"/>
    <cellStyle name="Normal 3 8" xfId="67"/>
    <cellStyle name="Normal 3 8 2" xfId="2204"/>
    <cellStyle name="Normal 3 8 3" xfId="1875"/>
    <cellStyle name="Normal 3 8 4" xfId="1249"/>
    <cellStyle name="Normal 3 9" xfId="1329"/>
    <cellStyle name="Normal 3_יתרת התחייבות להשקעה" xfId="941"/>
    <cellStyle name="Normal 4" xfId="12"/>
    <cellStyle name="Normal 4 2" xfId="339"/>
    <cellStyle name="Normal 4 2 2" xfId="424"/>
    <cellStyle name="Normal 4 2 2 2" xfId="1435"/>
    <cellStyle name="Normal 4 2 2 3" xfId="1998"/>
    <cellStyle name="Normal 4 2 2 4" xfId="1797"/>
    <cellStyle name="Normal 4 2 2 5" xfId="1667"/>
    <cellStyle name="Normal 4 2 2 6" xfId="1168"/>
    <cellStyle name="Normal 4 3" xfId="347"/>
    <cellStyle name="Normal 4 3 2" xfId="1368"/>
    <cellStyle name="Normal 4 3 3" xfId="1931"/>
    <cellStyle name="Normal 4 3 4" xfId="1708"/>
    <cellStyle name="Normal 4 3 5" xfId="2094"/>
    <cellStyle name="Normal 4 3 6" xfId="1101"/>
    <cellStyle name="Normal 4 4" xfId="668"/>
    <cellStyle name="Normal 4 5" xfId="684"/>
    <cellStyle name="Normal 5" xfId="15"/>
    <cellStyle name="Normal 5 10" xfId="1169"/>
    <cellStyle name="Normal 5 2" xfId="425"/>
    <cellStyle name="Normal 5 2 2" xfId="780"/>
    <cellStyle name="Normal 5 2 3" xfId="960"/>
    <cellStyle name="Normal 5 2 3 2" xfId="1505"/>
    <cellStyle name="Normal 5 2 3 3" xfId="2074"/>
    <cellStyle name="Normal 5 2 3 4" xfId="1662"/>
    <cellStyle name="Normal 5 2 3 5" xfId="1279"/>
    <cellStyle name="Normal 5 2 4" xfId="1436"/>
    <cellStyle name="Normal 5 2 5" xfId="2000"/>
    <cellStyle name="Normal 5 2 6" xfId="1855"/>
    <cellStyle name="Normal 5 2 7" xfId="1616"/>
    <cellStyle name="Normal 5 2 8" xfId="1170"/>
    <cellStyle name="Normal 5 3" xfId="503"/>
    <cellStyle name="Normal 5 3 2" xfId="706"/>
    <cellStyle name="Normal 5 3 3" xfId="981"/>
    <cellStyle name="Normal 5 3 4" xfId="949"/>
    <cellStyle name="Normal 5 3 4 2" xfId="1500"/>
    <cellStyle name="Normal 5 3 4 3" xfId="2098"/>
    <cellStyle name="Normal 5 3 4 4" xfId="2251"/>
    <cellStyle name="Normal 5 3 4 5" xfId="1252"/>
    <cellStyle name="Normal 5 4" xfId="572"/>
    <cellStyle name="Normal 5 5" xfId="705"/>
    <cellStyle name="Normal 5 5 2" xfId="1483"/>
    <cellStyle name="Normal 5 5 3" xfId="2055"/>
    <cellStyle name="Normal 5 5 4" xfId="2212"/>
    <cellStyle name="Normal 5 5 5" xfId="1602"/>
    <cellStyle name="Normal 5 5 6" xfId="1225"/>
    <cellStyle name="Normal 5 6" xfId="73"/>
    <cellStyle name="Normal 5 6 2" xfId="1335"/>
    <cellStyle name="Normal 5 7" xfId="1999"/>
    <cellStyle name="Normal 5 8" xfId="2187"/>
    <cellStyle name="Normal 5 9" xfId="1792"/>
    <cellStyle name="Normal 6" xfId="16"/>
    <cellStyle name="Normal 6 2" xfId="426"/>
    <cellStyle name="Normal 6 2 2" xfId="690"/>
    <cellStyle name="Normal 6 2 2 2" xfId="1470"/>
    <cellStyle name="Normal 6 2 2 3" xfId="2041"/>
    <cellStyle name="Normal 6 2 2 4" xfId="1886"/>
    <cellStyle name="Normal 6 2 2 5" xfId="1707"/>
    <cellStyle name="Normal 6 2 2 6" xfId="1211"/>
    <cellStyle name="Normal 6 2 3" xfId="961"/>
    <cellStyle name="Normal 6 2 3 2" xfId="1506"/>
    <cellStyle name="Normal 6 2 3 3" xfId="1861"/>
    <cellStyle name="Normal 6 2 3 4" xfId="1770"/>
    <cellStyle name="Normal 6 2 3 5" xfId="1280"/>
    <cellStyle name="Normal 6 2 4" xfId="1437"/>
    <cellStyle name="Normal 6 2 5" xfId="2002"/>
    <cellStyle name="Normal 6 2 6" xfId="1849"/>
    <cellStyle name="Normal 6 2 7" xfId="2256"/>
    <cellStyle name="Normal 6 2 8" xfId="1172"/>
    <cellStyle name="Normal 6 3" xfId="712"/>
    <cellStyle name="Normal 6 3 2" xfId="1487"/>
    <cellStyle name="Normal 6 3 3" xfId="2059"/>
    <cellStyle name="Normal 6 3 4" xfId="2173"/>
    <cellStyle name="Normal 6 3 5" xfId="1601"/>
    <cellStyle name="Normal 6 3 6" xfId="1229"/>
    <cellStyle name="Normal 6 4" xfId="692"/>
    <cellStyle name="Normal 6 4 2" xfId="1472"/>
    <cellStyle name="Normal 6 4 3" xfId="2043"/>
    <cellStyle name="Normal 6 4 4" xfId="1756"/>
    <cellStyle name="Normal 6 4 5" xfId="1752"/>
    <cellStyle name="Normal 6 4 6" xfId="1213"/>
    <cellStyle name="Normal 6 5" xfId="208"/>
    <cellStyle name="Normal 6 5 2" xfId="1343"/>
    <cellStyle name="Normal 6 6" xfId="2001"/>
    <cellStyle name="Normal 6 7" xfId="2230"/>
    <cellStyle name="Normal 6 8" xfId="1773"/>
    <cellStyle name="Normal 6 9" xfId="1171"/>
    <cellStyle name="Normal 7" xfId="17"/>
    <cellStyle name="Normal 7 2" xfId="427"/>
    <cellStyle name="Normal 7 2 2" xfId="691"/>
    <cellStyle name="Normal 7 2 2 2" xfId="1471"/>
    <cellStyle name="Normal 7 2 2 3" xfId="2042"/>
    <cellStyle name="Normal 7 2 2 4" xfId="1798"/>
    <cellStyle name="Normal 7 2 2 5" xfId="1610"/>
    <cellStyle name="Normal 7 2 2 6" xfId="1212"/>
    <cellStyle name="Normal 7 2 3" xfId="962"/>
    <cellStyle name="Normal 7 2 3 2" xfId="1507"/>
    <cellStyle name="Normal 7 2 3 3" xfId="1779"/>
    <cellStyle name="Normal 7 2 3 4" xfId="1563"/>
    <cellStyle name="Normal 7 2 3 5" xfId="1281"/>
    <cellStyle name="Normal 7 2 4" xfId="1438"/>
    <cellStyle name="Normal 7 2 5" xfId="2004"/>
    <cellStyle name="Normal 7 2 6" xfId="2229"/>
    <cellStyle name="Normal 7 2 7" xfId="1676"/>
    <cellStyle name="Normal 7 2 8" xfId="1174"/>
    <cellStyle name="Normal 7 3" xfId="700"/>
    <cellStyle name="Normal 7 3 2" xfId="1479"/>
    <cellStyle name="Normal 7 3 3" xfId="2051"/>
    <cellStyle name="Normal 7 3 4" xfId="1764"/>
    <cellStyle name="Normal 7 3 5" xfId="1835"/>
    <cellStyle name="Normal 7 3 6" xfId="1221"/>
    <cellStyle name="Normal 7 4" xfId="707"/>
    <cellStyle name="Normal 7 4 2" xfId="1484"/>
    <cellStyle name="Normal 7 4 3" xfId="2056"/>
    <cellStyle name="Normal 7 4 4" xfId="1894"/>
    <cellStyle name="Normal 7 4 5" xfId="1711"/>
    <cellStyle name="Normal 7 4 6" xfId="1226"/>
    <cellStyle name="Normal 7 5" xfId="209"/>
    <cellStyle name="Normal 7 5 2" xfId="1318"/>
    <cellStyle name="Normal 7 6" xfId="2003"/>
    <cellStyle name="Normal 7 7" xfId="2228"/>
    <cellStyle name="Normal 7 8" xfId="2254"/>
    <cellStyle name="Normal 7 9" xfId="1173"/>
    <cellStyle name="Normal 8" xfId="61"/>
    <cellStyle name="Normal 8 2" xfId="429"/>
    <cellStyle name="Normal 8 2 2" xfId="963"/>
    <cellStyle name="Normal 8 2 2 2" xfId="1508"/>
    <cellStyle name="Normal 8 2 2 3" xfId="1624"/>
    <cellStyle name="Normal 8 2 2 4" xfId="1780"/>
    <cellStyle name="Normal 8 2 2 5" xfId="1283"/>
    <cellStyle name="Normal 8 2 3" xfId="945"/>
    <cellStyle name="Normal 8 2 3 2" xfId="1024"/>
    <cellStyle name="Normal 8 2 3 3" xfId="2235"/>
    <cellStyle name="Normal 8 2 4" xfId="1440"/>
    <cellStyle name="Normal 8 2 5" xfId="2006"/>
    <cellStyle name="Normal 8 2 6" xfId="1850"/>
    <cellStyle name="Normal 8 2 7" xfId="2281"/>
    <cellStyle name="Normal 8 2 8" xfId="1176"/>
    <cellStyle name="Normal 8 3" xfId="428"/>
    <cellStyle name="Normal 8 3 2" xfId="1439"/>
    <cellStyle name="Normal 8 3 3" xfId="2137"/>
    <cellStyle name="Normal 8 3 4" xfId="1641"/>
    <cellStyle name="Normal 8 3 5" xfId="2245"/>
    <cellStyle name="Normal 8 3 6" xfId="1282"/>
    <cellStyle name="Normal 8 4" xfId="928"/>
    <cellStyle name="Normal 8 5" xfId="2005"/>
    <cellStyle name="Normal 8 6" xfId="1843"/>
    <cellStyle name="Normal 8 7" xfId="2279"/>
    <cellStyle name="Normal 8 8" xfId="1175"/>
    <cellStyle name="Normal 9" xfId="210"/>
    <cellStyle name="Normal 9 2" xfId="431"/>
    <cellStyle name="Normal 9 2 2" xfId="964"/>
    <cellStyle name="Normal 9 2 2 2" xfId="1509"/>
    <cellStyle name="Normal 9 2 2 3" xfId="1828"/>
    <cellStyle name="Normal 9 2 2 4" xfId="1853"/>
    <cellStyle name="Normal 9 2 2 5" xfId="1285"/>
    <cellStyle name="Normal 9 2 3" xfId="952"/>
    <cellStyle name="Normal 9 2 3 2" xfId="1027"/>
    <cellStyle name="Normal 9 2 3 3" xfId="1741"/>
    <cellStyle name="Normal 9 2 4" xfId="1442"/>
    <cellStyle name="Normal 9 2 5" xfId="2008"/>
    <cellStyle name="Normal 9 2 6" xfId="2226"/>
    <cellStyle name="Normal 9 2 7" xfId="2274"/>
    <cellStyle name="Normal 9 2 8" xfId="1178"/>
    <cellStyle name="Normal 9 3" xfId="430"/>
    <cellStyle name="Normal 9 3 2" xfId="1441"/>
    <cellStyle name="Normal 9 3 3" xfId="2138"/>
    <cellStyle name="Normal 9 3 4" xfId="2073"/>
    <cellStyle name="Normal 9 3 5" xfId="2090"/>
    <cellStyle name="Normal 9 3 6" xfId="1284"/>
    <cellStyle name="Normal 9 4" xfId="996"/>
    <cellStyle name="Normal 9 5" xfId="2007"/>
    <cellStyle name="Normal 9 6" xfId="2103"/>
    <cellStyle name="Normal 9 7" xfId="2276"/>
    <cellStyle name="Normal 9 8" xfId="1177"/>
    <cellStyle name="Normal_2007-16618" xfId="7"/>
    <cellStyle name="Note" xfId="142"/>
    <cellStyle name="Note 2" xfId="296"/>
    <cellStyle name="Note 2 2" xfId="432"/>
    <cellStyle name="Note 3" xfId="500"/>
    <cellStyle name="Output" xfId="143"/>
    <cellStyle name="Output 2" xfId="297"/>
    <cellStyle name="Output 2 2" xfId="433"/>
    <cellStyle name="Output 3" xfId="501"/>
    <cellStyle name="Output 4" xfId="254"/>
    <cellStyle name="Output 5" xfId="901"/>
    <cellStyle name="Percent" xfId="14" builtinId="5"/>
    <cellStyle name="Percent 2" xfId="8"/>
    <cellStyle name="Percent 2 2" xfId="144"/>
    <cellStyle name="Percent 2 2 10" xfId="1096"/>
    <cellStyle name="Percent 2 2 2" xfId="580"/>
    <cellStyle name="Percent 2 2 2 2" xfId="693"/>
    <cellStyle name="Percent 2 2 2 2 2" xfId="1473"/>
    <cellStyle name="Percent 2 2 2 2 3" xfId="2044"/>
    <cellStyle name="Percent 2 2 2 2 4" xfId="2164"/>
    <cellStyle name="Percent 2 2 2 2 5" xfId="2165"/>
    <cellStyle name="Percent 2 2 2 2 6" xfId="1214"/>
    <cellStyle name="Percent 2 2 2 3" xfId="1459"/>
    <cellStyle name="Percent 2 2 2 4" xfId="2028"/>
    <cellStyle name="Percent 2 2 2 5" xfId="1755"/>
    <cellStyle name="Percent 2 2 2 6" xfId="2185"/>
    <cellStyle name="Percent 2 2 2 7" xfId="1198"/>
    <cellStyle name="Percent 2 2 3" xfId="699"/>
    <cellStyle name="Percent 2 2 3 2" xfId="1478"/>
    <cellStyle name="Percent 2 2 3 3" xfId="2050"/>
    <cellStyle name="Percent 2 2 3 4" xfId="1689"/>
    <cellStyle name="Percent 2 2 3 5" xfId="1837"/>
    <cellStyle name="Percent 2 2 3 6" xfId="1220"/>
    <cellStyle name="Percent 2 2 4" xfId="657"/>
    <cellStyle name="Percent 2 2 4 2" xfId="1460"/>
    <cellStyle name="Percent 2 2 4 3" xfId="2030"/>
    <cellStyle name="Percent 2 2 4 4" xfId="1877"/>
    <cellStyle name="Percent 2 2 4 5" xfId="1845"/>
    <cellStyle name="Percent 2 2 4 6" xfId="1200"/>
    <cellStyle name="Percent 2 2 5" xfId="315"/>
    <cellStyle name="Percent 2 2 5 2" xfId="1366"/>
    <cellStyle name="Percent 2 2 5 3" xfId="2117"/>
    <cellStyle name="Percent 2 2 5 4" xfId="1831"/>
    <cellStyle name="Percent 2 2 5 5" xfId="1605"/>
    <cellStyle name="Percent 2 2 5 6" xfId="1258"/>
    <cellStyle name="Percent 2 2 6" xfId="902"/>
    <cellStyle name="Percent 2 2 7" xfId="1926"/>
    <cellStyle name="Percent 2 2 8" xfId="1650"/>
    <cellStyle name="Percent 2 2 9" xfId="1767"/>
    <cellStyle name="Percent 2 3" xfId="475"/>
    <cellStyle name="Percent 2 3 2" xfId="579"/>
    <cellStyle name="Percent 2 3 2 2" xfId="1458"/>
    <cellStyle name="Percent 2 3 2 3" xfId="2027"/>
    <cellStyle name="Percent 2 3 2 4" xfId="1737"/>
    <cellStyle name="Percent 2 3 2 5" xfId="1803"/>
    <cellStyle name="Percent 2 3 2 6" xfId="1197"/>
    <cellStyle name="Percent 2 3 3" xfId="711"/>
    <cellStyle name="Percent 2 3 4" xfId="978"/>
    <cellStyle name="Percent 2 4" xfId="687"/>
    <cellStyle name="Percent 2 4 2" xfId="717"/>
    <cellStyle name="Percent 2 4 3" xfId="658"/>
    <cellStyle name="Percent 2 4 3 2" xfId="1461"/>
    <cellStyle name="Percent 2 4 3 3" xfId="2031"/>
    <cellStyle name="Percent 2 4 3 4" xfId="2220"/>
    <cellStyle name="Percent 2 4 3 5" xfId="2089"/>
    <cellStyle name="Percent 2 4 3 6" xfId="1201"/>
    <cellStyle name="Percent 2 4 4" xfId="992"/>
    <cellStyle name="Percent 2 5" xfId="710"/>
    <cellStyle name="Percent 2 6" xfId="988"/>
    <cellStyle name="Percent 2 6 2" xfId="1515"/>
    <cellStyle name="Percent 2 6 3" xfId="1562"/>
    <cellStyle name="Percent 2 6 4" xfId="1533"/>
    <cellStyle name="Percent 2 6 5" xfId="2146"/>
    <cellStyle name="Percent 2 6 6" xfId="2097"/>
    <cellStyle name="Percent 2 6 7" xfId="2289"/>
    <cellStyle name="Percent 2 6 8" xfId="1297"/>
    <cellStyle name="Percent 2 7" xfId="68"/>
    <cellStyle name="Percent 2 7 2" xfId="2195"/>
    <cellStyle name="Percent 2 7 3" xfId="1718"/>
    <cellStyle name="Percent 2 7 4" xfId="1302"/>
    <cellStyle name="Percent 2 8" xfId="1337"/>
    <cellStyle name="Percent 3" xfId="145"/>
    <cellStyle name="Percent 3 2" xfId="332"/>
    <cellStyle name="Percent 3 3" xfId="478"/>
    <cellStyle name="Percent 3 4" xfId="675"/>
    <cellStyle name="Percent 4" xfId="71"/>
    <cellStyle name="Percent 4 2" xfId="782"/>
    <cellStyle name="Percent 4 2 2" xfId="999"/>
    <cellStyle name="Percent 4 2 3" xfId="948"/>
    <cellStyle name="Percent 4 2 3 2" xfId="1058"/>
    <cellStyle name="Percent 4 2 3 2 2" xfId="1352"/>
    <cellStyle name="Percent 4 2 3 2 3" xfId="1323"/>
    <cellStyle name="Percent 4 2 3 3" xfId="1071"/>
    <cellStyle name="Percent 4 2 3 4" xfId="1026"/>
    <cellStyle name="Percent 4 2 3 5" xfId="1362"/>
    <cellStyle name="Percent 4 2 3 6" xfId="2286"/>
    <cellStyle name="Percent 5" xfId="787"/>
    <cellStyle name="SAPBEXaggData" xfId="146"/>
    <cellStyle name="SAPBEXaggDataEmph" xfId="147"/>
    <cellStyle name="SAPBEXaggItem" xfId="148"/>
    <cellStyle name="SAPBEXaggItemX" xfId="149"/>
    <cellStyle name="SAPBEXchaText" xfId="150"/>
    <cellStyle name="SAPBEXexcBad7" xfId="151"/>
    <cellStyle name="SAPBEXexcBad8" xfId="152"/>
    <cellStyle name="SAPBEXexcBad9" xfId="153"/>
    <cellStyle name="SAPBEXexcCritical4" xfId="154"/>
    <cellStyle name="SAPBEXexcCritical5" xfId="155"/>
    <cellStyle name="SAPBEXexcCritical6" xfId="156"/>
    <cellStyle name="SAPBEXexcGood1" xfId="157"/>
    <cellStyle name="SAPBEXexcGood2" xfId="158"/>
    <cellStyle name="SAPBEXexcGood3" xfId="159"/>
    <cellStyle name="SAPBEXfilterDrill" xfId="160"/>
    <cellStyle name="SAPBEXfilterItem" xfId="161"/>
    <cellStyle name="SAPBEXfilterText" xfId="162"/>
    <cellStyle name="SAPBEXformats" xfId="163"/>
    <cellStyle name="SAPBEXheaderItem" xfId="164"/>
    <cellStyle name="SAPBEXheaderItem 2" xfId="632"/>
    <cellStyle name="SAPBEXheaderText" xfId="165"/>
    <cellStyle name="SAPBEXheaderText 2" xfId="633"/>
    <cellStyle name="SAPBEXHLevel0" xfId="166"/>
    <cellStyle name="SAPBEXHLevel0 2" xfId="634"/>
    <cellStyle name="SAPBEXHLevel0X" xfId="167"/>
    <cellStyle name="SAPBEXHLevel0X 2" xfId="635"/>
    <cellStyle name="SAPBEXHLevel1" xfId="168"/>
    <cellStyle name="SAPBEXHLevel1 2" xfId="636"/>
    <cellStyle name="SAPBEXHLevel1X" xfId="169"/>
    <cellStyle name="SAPBEXHLevel1X 2" xfId="637"/>
    <cellStyle name="SAPBEXHLevel2" xfId="170"/>
    <cellStyle name="SAPBEXHLevel2 2" xfId="638"/>
    <cellStyle name="SAPBEXHLevel2X" xfId="171"/>
    <cellStyle name="SAPBEXHLevel2X 2" xfId="639"/>
    <cellStyle name="SAPBEXHLevel3" xfId="172"/>
    <cellStyle name="SAPBEXHLevel3 2" xfId="640"/>
    <cellStyle name="SAPBEXHLevel3X" xfId="173"/>
    <cellStyle name="SAPBEXHLevel3X 2" xfId="641"/>
    <cellStyle name="SAPBEXinputData" xfId="174"/>
    <cellStyle name="SAPBEXinputData 2" xfId="642"/>
    <cellStyle name="SAPBEXresData" xfId="175"/>
    <cellStyle name="SAPBEXresDataEmph" xfId="176"/>
    <cellStyle name="SAPBEXresItem" xfId="177"/>
    <cellStyle name="SAPBEXresItemX" xfId="178"/>
    <cellStyle name="SAPBEXstdData" xfId="179"/>
    <cellStyle name="SAPBEXstdDataEmph" xfId="180"/>
    <cellStyle name="SAPBEXstdItem" xfId="181"/>
    <cellStyle name="SAPBEXstdItemX" xfId="182"/>
    <cellStyle name="SAPBEXtitle" xfId="183"/>
    <cellStyle name="SAPBEXundefined" xfId="184"/>
    <cellStyle name="Sheet Title" xfId="185"/>
    <cellStyle name="Text" xfId="9"/>
    <cellStyle name="Title" xfId="186"/>
    <cellStyle name="Title 2" xfId="304"/>
    <cellStyle name="Title 3" xfId="515"/>
    <cellStyle name="Title 4" xfId="255"/>
    <cellStyle name="Title 5" xfId="908"/>
    <cellStyle name="Total" xfId="10"/>
    <cellStyle name="Total 2" xfId="187"/>
    <cellStyle name="Total 2 2" xfId="434"/>
    <cellStyle name="Total 2 3" xfId="305"/>
    <cellStyle name="Total 2 4" xfId="909"/>
    <cellStyle name="Total 3" xfId="316"/>
    <cellStyle name="Total 3 2" xfId="533"/>
    <cellStyle name="Total 4" xfId="472"/>
    <cellStyle name="Total 5" xfId="678"/>
    <cellStyle name="Total 6" xfId="683"/>
    <cellStyle name="Total 7" xfId="256"/>
    <cellStyle name="Total_יתרת התחייבות להשקעה" xfId="942"/>
    <cellStyle name="Warning Text" xfId="188"/>
    <cellStyle name="Warning Text 2" xfId="306"/>
    <cellStyle name="Warning Text 3" xfId="534"/>
    <cellStyle name="Warning Text 4" xfId="257"/>
    <cellStyle name="הדגשה1" xfId="36" builtinId="29" customBuiltin="1"/>
    <cellStyle name="הדגשה1 2" xfId="435"/>
    <cellStyle name="הדגשה1 3" xfId="610"/>
    <cellStyle name="הדגשה2" xfId="40" builtinId="33" customBuiltin="1"/>
    <cellStyle name="הדגשה2 2" xfId="436"/>
    <cellStyle name="הדגשה2 3" xfId="611"/>
    <cellStyle name="הדגשה3" xfId="44" builtinId="37" customBuiltin="1"/>
    <cellStyle name="הדגשה3 2" xfId="437"/>
    <cellStyle name="הדגשה3 3" xfId="612"/>
    <cellStyle name="הדגשה4" xfId="48" builtinId="41" customBuiltin="1"/>
    <cellStyle name="הדגשה4 2" xfId="438"/>
    <cellStyle name="הדגשה4 3" xfId="613"/>
    <cellStyle name="הדגשה5" xfId="52" builtinId="45" customBuiltin="1"/>
    <cellStyle name="הדגשה5 2" xfId="439"/>
    <cellStyle name="הדגשה5 3" xfId="614"/>
    <cellStyle name="הדגשה6" xfId="56" builtinId="49" customBuiltin="1"/>
    <cellStyle name="הדגשה6 2" xfId="440"/>
    <cellStyle name="הדגשה6 3" xfId="615"/>
    <cellStyle name="היפר-קישור" xfId="11" builtinId="8"/>
    <cellStyle name="הערה 2" xfId="206"/>
    <cellStyle name="הערה 2 10" xfId="1179"/>
    <cellStyle name="הערה 2 2" xfId="442"/>
    <cellStyle name="הערה 2 2 2" xfId="967"/>
    <cellStyle name="הערה 2 2 2 2" xfId="1511"/>
    <cellStyle name="הערה 2 2 2 3" xfId="1740"/>
    <cellStyle name="הערה 2 2 2 4" xfId="1646"/>
    <cellStyle name="הערה 2 2 2 5" xfId="1288"/>
    <cellStyle name="הערה 2 2 3" xfId="936"/>
    <cellStyle name="הערה 2 2 4" xfId="1444"/>
    <cellStyle name="הערה 2 2 5" xfId="2010"/>
    <cellStyle name="הערה 2 2 6" xfId="2227"/>
    <cellStyle name="הערה 2 2 7" xfId="1686"/>
    <cellStyle name="הערה 2 2 8" xfId="1180"/>
    <cellStyle name="הערה 2 3" xfId="441"/>
    <cellStyle name="הערה 2 3 2" xfId="998"/>
    <cellStyle name="הערה 2 3 2 2" xfId="1516"/>
    <cellStyle name="הערה 2 3 2 3" xfId="2197"/>
    <cellStyle name="הערה 2 3 2 4" xfId="2113"/>
    <cellStyle name="הערה 2 3 2 5" xfId="1299"/>
    <cellStyle name="הערה 2 3 3" xfId="935"/>
    <cellStyle name="הערה 2 3 4" xfId="1443"/>
    <cellStyle name="הערה 2 3 5" xfId="2107"/>
    <cellStyle name="הערה 2 4" xfId="934"/>
    <cellStyle name="הערה 2 5" xfId="966"/>
    <cellStyle name="הערה 2 5 2" xfId="1510"/>
    <cellStyle name="הערה 2 5 3" xfId="1742"/>
    <cellStyle name="הערה 2 5 4" xfId="2233"/>
    <cellStyle name="הערה 2 5 5" xfId="1287"/>
    <cellStyle name="הערה 2 6" xfId="925"/>
    <cellStyle name="הערה 2 7" xfId="2009"/>
    <cellStyle name="הערה 2 8" xfId="1858"/>
    <cellStyle name="הערה 2 9" xfId="1889"/>
    <cellStyle name="הערה 3" xfId="207"/>
    <cellStyle name="הערה 3 2" xfId="444"/>
    <cellStyle name="הערה 3 2 2" xfId="1446"/>
    <cellStyle name="הערה 3 2 3" xfId="2012"/>
    <cellStyle name="הערה 3 2 4" xfId="1631"/>
    <cellStyle name="הערה 3 2 5" xfId="2193"/>
    <cellStyle name="הערה 3 2 6" xfId="1182"/>
    <cellStyle name="הערה 3 3" xfId="443"/>
    <cellStyle name="הערה 3 3 2" xfId="1445"/>
    <cellStyle name="הערה 3 3 3" xfId="2139"/>
    <cellStyle name="הערה 3 3 4" xfId="2183"/>
    <cellStyle name="הערה 3 3 5" xfId="2283"/>
    <cellStyle name="הערה 3 3 6" xfId="1289"/>
    <cellStyle name="הערה 3 4" xfId="926"/>
    <cellStyle name="הערה 3 5" xfId="2011"/>
    <cellStyle name="הערה 3 6" xfId="1854"/>
    <cellStyle name="הערה 3 7" xfId="2190"/>
    <cellStyle name="הערה 3 8" xfId="1181"/>
    <cellStyle name="הערה 4" xfId="445"/>
    <cellStyle name="הערה 4 2" xfId="969"/>
    <cellStyle name="הערה 4 3" xfId="939"/>
    <cellStyle name="הערה 5" xfId="446"/>
    <cellStyle name="הערה 5 2" xfId="1447"/>
    <cellStyle name="הערה 5 3" xfId="2013"/>
    <cellStyle name="הערה 5 4" xfId="1567"/>
    <cellStyle name="הערה 5 5" xfId="2265"/>
    <cellStyle name="הערה 5 6" xfId="1183"/>
    <cellStyle name="הערה 6" xfId="468"/>
    <cellStyle name="חישוב" xfId="30" builtinId="22" customBuiltin="1"/>
    <cellStyle name="חישוב 2" xfId="447"/>
    <cellStyle name="חישוב 3" xfId="448"/>
    <cellStyle name="טוב" xfId="25" builtinId="26" customBuiltin="1"/>
    <cellStyle name="טוב 2" xfId="449"/>
    <cellStyle name="טוב 3" xfId="617"/>
    <cellStyle name="טקסט אזהרה" xfId="33" builtinId="11" customBuiltin="1"/>
    <cellStyle name="טקסט אזהרה 2" xfId="450"/>
    <cellStyle name="טקסט אזהרה 3" xfId="618"/>
    <cellStyle name="טקסט הסברי" xfId="34" builtinId="53" customBuiltin="1"/>
    <cellStyle name="טקסט הסברי 2" xfId="451"/>
    <cellStyle name="טקסט הסברי 3" xfId="619"/>
    <cellStyle name="כותרת" xfId="20" builtinId="15" customBuiltin="1"/>
    <cellStyle name="כותרת 1" xfId="21" builtinId="16" customBuiltin="1"/>
    <cellStyle name="כותרת 1 2" xfId="452"/>
    <cellStyle name="כותרת 1 3" xfId="621"/>
    <cellStyle name="כותרת 2" xfId="22" builtinId="17" customBuiltin="1"/>
    <cellStyle name="כותרת 2 2" xfId="453"/>
    <cellStyle name="כותרת 2 3" xfId="622"/>
    <cellStyle name="כותרת 3" xfId="23" builtinId="18" customBuiltin="1"/>
    <cellStyle name="כותרת 3 2" xfId="454"/>
    <cellStyle name="כותרת 3 3" xfId="623"/>
    <cellStyle name="כותרת 4" xfId="24" builtinId="19" customBuiltin="1"/>
    <cellStyle name="כותרת 4 2" xfId="455"/>
    <cellStyle name="כותרת 4 3" xfId="624"/>
    <cellStyle name="כותרת 5" xfId="456"/>
    <cellStyle name="כותרת 6" xfId="620"/>
    <cellStyle name="ניטראלי" xfId="27" builtinId="28" customBuiltin="1"/>
    <cellStyle name="ניטראלי 2" xfId="457"/>
    <cellStyle name="ניטראלי 3" xfId="625"/>
    <cellStyle name="סה&quot;כ" xfId="35" builtinId="25" customBuiltin="1"/>
    <cellStyle name="סה&quot;כ 2" xfId="458"/>
    <cellStyle name="סה&quot;כ 3" xfId="459"/>
    <cellStyle name="פלט" xfId="29" builtinId="21" customBuiltin="1"/>
    <cellStyle name="פלט 2" xfId="460"/>
    <cellStyle name="פלט 3" xfId="461"/>
    <cellStyle name="קלט" xfId="28" builtinId="20" customBuiltin="1"/>
    <cellStyle name="קלט 2" xfId="462"/>
    <cellStyle name="קלט 3" xfId="463"/>
    <cellStyle name="רע" xfId="26" builtinId="27" customBuiltin="1"/>
    <cellStyle name="רע 2" xfId="464"/>
    <cellStyle name="רע 3" xfId="626"/>
    <cellStyle name="תא מסומן" xfId="32" builtinId="23" customBuiltin="1"/>
    <cellStyle name="תא מסומן 2" xfId="465"/>
    <cellStyle name="תא מסומן 3" xfId="627"/>
    <cellStyle name="תא מקושר" xfId="31" builtinId="24" customBuiltin="1"/>
    <cellStyle name="תא מקושר 2" xfId="466"/>
    <cellStyle name="תא מקושר 3" xfId="628"/>
  </cellStyles>
  <dxfs count="6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H16" sqref="H1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6" t="s">
        <v>187</v>
      </c>
      <c r="C1" s="77" t="s" vm="1">
        <v>263</v>
      </c>
    </row>
    <row r="2" spans="1:22">
      <c r="B2" s="56" t="s">
        <v>186</v>
      </c>
      <c r="C2" s="77" t="s">
        <v>264</v>
      </c>
    </row>
    <row r="3" spans="1:22">
      <c r="B3" s="56" t="s">
        <v>188</v>
      </c>
      <c r="C3" s="77" t="s">
        <v>265</v>
      </c>
    </row>
    <row r="4" spans="1:22">
      <c r="B4" s="56" t="s">
        <v>189</v>
      </c>
      <c r="C4" s="77">
        <v>8802</v>
      </c>
    </row>
    <row r="6" spans="1:22" ht="26.25" customHeight="1">
      <c r="B6" s="214" t="s">
        <v>203</v>
      </c>
      <c r="C6" s="215"/>
      <c r="D6" s="216"/>
    </row>
    <row r="7" spans="1:22" s="10" customFormat="1">
      <c r="B7" s="22"/>
      <c r="C7" s="23" t="s">
        <v>118</v>
      </c>
      <c r="D7" s="24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250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202</v>
      </c>
      <c r="C10" s="116">
        <f>C11+C12+C23+C33+C34+C35+C37</f>
        <v>726514.24829000118</v>
      </c>
      <c r="D10" s="117">
        <f>C10/$C$42</f>
        <v>1</v>
      </c>
    </row>
    <row r="11" spans="1:22">
      <c r="A11" s="44" t="s">
        <v>149</v>
      </c>
      <c r="B11" s="28" t="s">
        <v>204</v>
      </c>
      <c r="C11" s="116">
        <f>מזומנים!J10</f>
        <v>47925.768630000006</v>
      </c>
      <c r="D11" s="117">
        <f t="shared" ref="D11:D13" si="0">C11/$C$42</f>
        <v>6.5966729135461602E-2</v>
      </c>
    </row>
    <row r="12" spans="1:22">
      <c r="B12" s="28" t="s">
        <v>205</v>
      </c>
      <c r="C12" s="116">
        <f>C13+C15+C16+C17+C18+C19+C21</f>
        <v>425409.71285000117</v>
      </c>
      <c r="D12" s="117">
        <f t="shared" si="0"/>
        <v>0.58554902928784858</v>
      </c>
    </row>
    <row r="13" spans="1:22">
      <c r="A13" s="54" t="s">
        <v>149</v>
      </c>
      <c r="B13" s="29" t="s">
        <v>74</v>
      </c>
      <c r="C13" s="116">
        <f>'תעודות התחייבות ממשלתיות'!O11</f>
        <v>105760.09567</v>
      </c>
      <c r="D13" s="117">
        <f t="shared" si="0"/>
        <v>0.14557194978478105</v>
      </c>
    </row>
    <row r="14" spans="1:22">
      <c r="A14" s="54" t="s">
        <v>149</v>
      </c>
      <c r="B14" s="29" t="s">
        <v>75</v>
      </c>
      <c r="C14" s="116" t="s" vm="2">
        <v>1532</v>
      </c>
      <c r="D14" s="117" t="s" vm="3">
        <v>1532</v>
      </c>
    </row>
    <row r="15" spans="1:22">
      <c r="A15" s="54" t="s">
        <v>149</v>
      </c>
      <c r="B15" s="29" t="s">
        <v>76</v>
      </c>
      <c r="C15" s="116">
        <f>'אג"ח קונצרני'!R11</f>
        <v>98193.648719999997</v>
      </c>
      <c r="D15" s="117">
        <f t="shared" ref="D15:D19" si="1">C15/$C$42</f>
        <v>0.13515722362103522</v>
      </c>
    </row>
    <row r="16" spans="1:22">
      <c r="A16" s="54" t="s">
        <v>149</v>
      </c>
      <c r="B16" s="29" t="s">
        <v>77</v>
      </c>
      <c r="C16" s="116">
        <f>מניות!L11</f>
        <v>91824.718170000036</v>
      </c>
      <c r="D16" s="117">
        <f t="shared" si="1"/>
        <v>0.1263908015377925</v>
      </c>
    </row>
    <row r="17" spans="1:4">
      <c r="A17" s="54" t="s">
        <v>149</v>
      </c>
      <c r="B17" s="29" t="s">
        <v>78</v>
      </c>
      <c r="C17" s="116">
        <f>'תעודות סל'!K11</f>
        <v>110504.94224000111</v>
      </c>
      <c r="D17" s="117">
        <f t="shared" si="1"/>
        <v>0.15210292502878908</v>
      </c>
    </row>
    <row r="18" spans="1:4">
      <c r="A18" s="54" t="s">
        <v>149</v>
      </c>
      <c r="B18" s="29" t="s">
        <v>79</v>
      </c>
      <c r="C18" s="116">
        <f>'קרנות נאמנות'!L11</f>
        <v>21403.699649999995</v>
      </c>
      <c r="D18" s="117">
        <f t="shared" si="1"/>
        <v>2.946081195293547E-2</v>
      </c>
    </row>
    <row r="19" spans="1:4">
      <c r="A19" s="54" t="s">
        <v>149</v>
      </c>
      <c r="B19" s="29" t="s">
        <v>80</v>
      </c>
      <c r="C19" s="116">
        <f>'כתבי אופציה'!I11</f>
        <v>4.9973799999999997</v>
      </c>
      <c r="D19" s="117">
        <f t="shared" si="1"/>
        <v>6.878571221090775E-6</v>
      </c>
    </row>
    <row r="20" spans="1:4">
      <c r="A20" s="54" t="s">
        <v>149</v>
      </c>
      <c r="B20" s="29" t="s">
        <v>81</v>
      </c>
      <c r="C20" s="116" t="s" vm="4">
        <v>1532</v>
      </c>
      <c r="D20" s="117" t="s" vm="5">
        <v>1532</v>
      </c>
    </row>
    <row r="21" spans="1:4">
      <c r="A21" s="54" t="s">
        <v>149</v>
      </c>
      <c r="B21" s="29" t="s">
        <v>82</v>
      </c>
      <c r="C21" s="116">
        <f>'חוזים עתידיים'!I11</f>
        <v>-2282.3889800000002</v>
      </c>
      <c r="D21" s="117">
        <f>C21/$C$42</f>
        <v>-3.1415612087059078E-3</v>
      </c>
    </row>
    <row r="22" spans="1:4">
      <c r="A22" s="54" t="s">
        <v>149</v>
      </c>
      <c r="B22" s="29" t="s">
        <v>83</v>
      </c>
      <c r="C22" s="116" t="s" vm="6">
        <v>1532</v>
      </c>
      <c r="D22" s="117" t="s" vm="7">
        <v>1532</v>
      </c>
    </row>
    <row r="23" spans="1:4">
      <c r="B23" s="28" t="s">
        <v>206</v>
      </c>
      <c r="C23" s="116">
        <f>C24+C26+C27+C28+C29+C31</f>
        <v>215322.20045</v>
      </c>
      <c r="D23" s="117">
        <f>C23/$C$42</f>
        <v>0.29637711986627174</v>
      </c>
    </row>
    <row r="24" spans="1:4">
      <c r="A24" s="54" t="s">
        <v>149</v>
      </c>
      <c r="B24" s="29" t="s">
        <v>84</v>
      </c>
      <c r="C24" s="116">
        <f>'לא סחיר- תעודות התחייבות ממשלתי'!M11</f>
        <v>202445.52768999999</v>
      </c>
      <c r="D24" s="117">
        <f>C24/$C$42</f>
        <v>0.27865321040364543</v>
      </c>
    </row>
    <row r="25" spans="1:4">
      <c r="A25" s="54" t="s">
        <v>149</v>
      </c>
      <c r="B25" s="29" t="s">
        <v>85</v>
      </c>
      <c r="C25" s="116" t="s" vm="8">
        <v>1532</v>
      </c>
      <c r="D25" s="117" t="s" vm="9">
        <v>1532</v>
      </c>
    </row>
    <row r="26" spans="1:4">
      <c r="A26" s="54" t="s">
        <v>149</v>
      </c>
      <c r="B26" s="29" t="s">
        <v>76</v>
      </c>
      <c r="C26" s="116">
        <f>'לא סחיר - אג"ח קונצרני'!P11</f>
        <v>6400.4451600000002</v>
      </c>
      <c r="D26" s="117">
        <f t="shared" ref="D26:D29" si="2">C26/$C$42</f>
        <v>8.8097999111025668E-3</v>
      </c>
    </row>
    <row r="27" spans="1:4">
      <c r="A27" s="54" t="s">
        <v>149</v>
      </c>
      <c r="B27" s="29" t="s">
        <v>86</v>
      </c>
      <c r="C27" s="116">
        <f>'לא סחיר - מניות'!J11</f>
        <v>4350.7189500000004</v>
      </c>
      <c r="D27" s="117">
        <f t="shared" si="2"/>
        <v>5.9884839977196605E-3</v>
      </c>
    </row>
    <row r="28" spans="1:4">
      <c r="A28" s="54" t="s">
        <v>149</v>
      </c>
      <c r="B28" s="29" t="s">
        <v>87</v>
      </c>
      <c r="C28" s="116">
        <f>'לא סחיר - קרנות השקעה'!H11</f>
        <v>2481.0159400000002</v>
      </c>
      <c r="D28" s="117">
        <f t="shared" si="2"/>
        <v>3.4149584069955614E-3</v>
      </c>
    </row>
    <row r="29" spans="1:4">
      <c r="A29" s="54" t="s">
        <v>149</v>
      </c>
      <c r="B29" s="29" t="s">
        <v>88</v>
      </c>
      <c r="C29" s="116">
        <f>'לא סחיר - כתבי אופציה'!I11</f>
        <v>0.56789999999999996</v>
      </c>
      <c r="D29" s="117">
        <f t="shared" si="2"/>
        <v>7.8167771841594011E-7</v>
      </c>
    </row>
    <row r="30" spans="1:4">
      <c r="A30" s="54" t="s">
        <v>149</v>
      </c>
      <c r="B30" s="29" t="s">
        <v>229</v>
      </c>
      <c r="C30" s="116" t="s" vm="10">
        <v>1532</v>
      </c>
      <c r="D30" s="117" t="s" vm="11">
        <v>1532</v>
      </c>
    </row>
    <row r="31" spans="1:4">
      <c r="A31" s="54" t="s">
        <v>149</v>
      </c>
      <c r="B31" s="29" t="s">
        <v>112</v>
      </c>
      <c r="C31" s="116">
        <f>'לא סחיר - חוזים עתידיים'!I11</f>
        <v>-356.07519000000008</v>
      </c>
      <c r="D31" s="117">
        <f>C31/$C$42</f>
        <v>-4.9011453090988283E-4</v>
      </c>
    </row>
    <row r="32" spans="1:4">
      <c r="A32" s="54" t="s">
        <v>149</v>
      </c>
      <c r="B32" s="29" t="s">
        <v>89</v>
      </c>
      <c r="C32" s="116" t="s" vm="12">
        <v>1532</v>
      </c>
      <c r="D32" s="117" t="s" vm="13">
        <v>1532</v>
      </c>
    </row>
    <row r="33" spans="1:4">
      <c r="A33" s="54" t="s">
        <v>149</v>
      </c>
      <c r="B33" s="28" t="s">
        <v>207</v>
      </c>
      <c r="C33" s="116">
        <f>הלוואות!O10</f>
        <v>11990.770700000001</v>
      </c>
      <c r="D33" s="117">
        <f t="shared" ref="D33:D35" si="3">C33/$C$42</f>
        <v>1.6504522420892245E-2</v>
      </c>
    </row>
    <row r="34" spans="1:4">
      <c r="A34" s="54" t="s">
        <v>149</v>
      </c>
      <c r="B34" s="28" t="s">
        <v>208</v>
      </c>
      <c r="C34" s="116">
        <f>'פקדונות מעל 3 חודשים'!M10</f>
        <v>18506.719779999999</v>
      </c>
      <c r="D34" s="117">
        <f t="shared" si="3"/>
        <v>2.5473306027458266E-2</v>
      </c>
    </row>
    <row r="35" spans="1:4">
      <c r="A35" s="54" t="s">
        <v>149</v>
      </c>
      <c r="B35" s="28" t="s">
        <v>209</v>
      </c>
      <c r="C35" s="116">
        <f>'זכויות מקרקעין'!G10</f>
        <v>1544.0003400000001</v>
      </c>
      <c r="D35" s="117">
        <f t="shared" si="3"/>
        <v>2.1252168744578903E-3</v>
      </c>
    </row>
    <row r="36" spans="1:4">
      <c r="A36" s="54" t="s">
        <v>149</v>
      </c>
      <c r="B36" s="55" t="s">
        <v>210</v>
      </c>
      <c r="C36" s="116" t="s" vm="14">
        <v>1532</v>
      </c>
      <c r="D36" s="117" t="s" vm="15">
        <v>1532</v>
      </c>
    </row>
    <row r="37" spans="1:4">
      <c r="A37" s="54" t="s">
        <v>149</v>
      </c>
      <c r="B37" s="28" t="s">
        <v>211</v>
      </c>
      <c r="C37" s="116">
        <f>'השקעות אחרות '!I10</f>
        <v>5815.0755399999998</v>
      </c>
      <c r="D37" s="117">
        <f>C37/$C$42</f>
        <v>8.0040763876096863E-3</v>
      </c>
    </row>
    <row r="38" spans="1:4">
      <c r="A38" s="54"/>
      <c r="B38" s="67" t="s">
        <v>213</v>
      </c>
      <c r="C38" s="116">
        <v>0</v>
      </c>
      <c r="D38" s="117">
        <f>C38/$C$42</f>
        <v>0</v>
      </c>
    </row>
    <row r="39" spans="1:4">
      <c r="A39" s="54" t="s">
        <v>149</v>
      </c>
      <c r="B39" s="68" t="s">
        <v>214</v>
      </c>
      <c r="C39" s="116" t="s" vm="16">
        <v>1532</v>
      </c>
      <c r="D39" s="117" t="s" vm="17">
        <v>1532</v>
      </c>
    </row>
    <row r="40" spans="1:4">
      <c r="A40" s="54" t="s">
        <v>149</v>
      </c>
      <c r="B40" s="68" t="s">
        <v>248</v>
      </c>
      <c r="C40" s="116" t="s" vm="18">
        <v>1532</v>
      </c>
      <c r="D40" s="117" t="s" vm="19">
        <v>1532</v>
      </c>
    </row>
    <row r="41" spans="1:4">
      <c r="A41" s="54" t="s">
        <v>149</v>
      </c>
      <c r="B41" s="68" t="s">
        <v>215</v>
      </c>
      <c r="C41" s="116" t="s" vm="20">
        <v>1532</v>
      </c>
      <c r="D41" s="117" t="s" vm="21">
        <v>1532</v>
      </c>
    </row>
    <row r="42" spans="1:4">
      <c r="B42" s="68" t="s">
        <v>90</v>
      </c>
      <c r="C42" s="116">
        <f>C38+C10</f>
        <v>726514.24829000118</v>
      </c>
      <c r="D42" s="117">
        <f>C42/$C$42</f>
        <v>1</v>
      </c>
    </row>
    <row r="43" spans="1:4">
      <c r="A43" s="54" t="s">
        <v>149</v>
      </c>
      <c r="B43" s="68" t="s">
        <v>212</v>
      </c>
      <c r="C43" s="136">
        <f>'יתרת התחייבות להשקעה'!C10</f>
        <v>23123.909532132187</v>
      </c>
      <c r="D43" s="117"/>
    </row>
    <row r="44" spans="1:4">
      <c r="B44" s="6" t="s">
        <v>117</v>
      </c>
    </row>
    <row r="45" spans="1:4">
      <c r="C45" s="74" t="s">
        <v>194</v>
      </c>
      <c r="D45" s="35" t="s">
        <v>111</v>
      </c>
    </row>
    <row r="46" spans="1:4">
      <c r="C46" s="75" t="s">
        <v>1</v>
      </c>
      <c r="D46" s="24" t="s">
        <v>2</v>
      </c>
    </row>
    <row r="47" spans="1:4">
      <c r="C47" s="118" t="s">
        <v>175</v>
      </c>
      <c r="D47" s="137" vm="22">
        <v>2.6999</v>
      </c>
    </row>
    <row r="48" spans="1:4">
      <c r="C48" s="118" t="s">
        <v>184</v>
      </c>
      <c r="D48" s="137">
        <v>1.0645</v>
      </c>
    </row>
    <row r="49" spans="2:4">
      <c r="C49" s="118" t="s">
        <v>180</v>
      </c>
      <c r="D49" s="137" vm="23">
        <v>2.7238000000000002</v>
      </c>
    </row>
    <row r="50" spans="2:4">
      <c r="B50" s="12"/>
      <c r="C50" s="118" t="s">
        <v>969</v>
      </c>
      <c r="D50" s="137" vm="24">
        <v>3.6745000000000001</v>
      </c>
    </row>
    <row r="51" spans="2:4">
      <c r="C51" s="118" t="s">
        <v>173</v>
      </c>
      <c r="D51" s="137" vm="25">
        <v>4.3288000000000002</v>
      </c>
    </row>
    <row r="52" spans="2:4">
      <c r="C52" s="118" t="s">
        <v>174</v>
      </c>
      <c r="D52" s="137" vm="26">
        <v>4.9442000000000004</v>
      </c>
    </row>
    <row r="53" spans="2:4">
      <c r="C53" s="118" t="s">
        <v>176</v>
      </c>
      <c r="D53" s="137">
        <v>0.44779999999999998</v>
      </c>
    </row>
    <row r="54" spans="2:4">
      <c r="C54" s="118" t="s">
        <v>181</v>
      </c>
      <c r="D54" s="137" vm="27">
        <v>3.2989999999999999</v>
      </c>
    </row>
    <row r="55" spans="2:4">
      <c r="C55" s="118" t="s">
        <v>182</v>
      </c>
      <c r="D55" s="137">
        <v>0.19320000000000001</v>
      </c>
    </row>
    <row r="56" spans="2:4">
      <c r="C56" s="118" t="s">
        <v>179</v>
      </c>
      <c r="D56" s="137" vm="28">
        <v>0.58079999999999998</v>
      </c>
    </row>
    <row r="57" spans="2:4">
      <c r="C57" s="118" t="s">
        <v>1533</v>
      </c>
      <c r="D57" s="137">
        <v>2.5392000000000001</v>
      </c>
    </row>
    <row r="58" spans="2:4">
      <c r="C58" s="118" t="s">
        <v>178</v>
      </c>
      <c r="D58" s="137" vm="29">
        <v>0.42099999999999999</v>
      </c>
    </row>
    <row r="59" spans="2:4">
      <c r="C59" s="118" t="s">
        <v>171</v>
      </c>
      <c r="D59" s="137" vm="30">
        <v>3.5139999999999998</v>
      </c>
    </row>
    <row r="60" spans="2:4">
      <c r="C60" s="118" t="s">
        <v>185</v>
      </c>
      <c r="D60" s="137" vm="31">
        <v>0.2964</v>
      </c>
    </row>
    <row r="61" spans="2:4">
      <c r="C61" s="118" t="s">
        <v>1534</v>
      </c>
      <c r="D61" s="137" vm="32">
        <v>0.44750000000000001</v>
      </c>
    </row>
    <row r="62" spans="2:4">
      <c r="C62" s="118" t="s">
        <v>1535</v>
      </c>
      <c r="D62" s="119">
        <v>6.13E-2</v>
      </c>
    </row>
    <row r="63" spans="2:4">
      <c r="C63" s="118" t="s">
        <v>172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7" t="s" vm="1">
        <v>263</v>
      </c>
    </row>
    <row r="2" spans="2:60">
      <c r="B2" s="56" t="s">
        <v>186</v>
      </c>
      <c r="C2" s="77" t="s">
        <v>264</v>
      </c>
    </row>
    <row r="3" spans="2:60">
      <c r="B3" s="56" t="s">
        <v>188</v>
      </c>
      <c r="C3" s="77" t="s">
        <v>265</v>
      </c>
    </row>
    <row r="4" spans="2:60">
      <c r="B4" s="56" t="s">
        <v>189</v>
      </c>
      <c r="C4" s="77">
        <v>8802</v>
      </c>
    </row>
    <row r="6" spans="2:60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</row>
    <row r="7" spans="2:60" ht="26.25" customHeight="1">
      <c r="B7" s="228" t="s">
        <v>100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BH7" s="3"/>
    </row>
    <row r="8" spans="2:60" s="3" customFormat="1" ht="78.75"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61</v>
      </c>
      <c r="K8" s="30" t="s">
        <v>190</v>
      </c>
      <c r="L8" s="30" t="s">
        <v>192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2" t="s">
        <v>51</v>
      </c>
      <c r="C11" s="123"/>
      <c r="D11" s="123"/>
      <c r="E11" s="123"/>
      <c r="F11" s="123"/>
      <c r="G11" s="125"/>
      <c r="H11" s="128"/>
      <c r="I11" s="125">
        <v>4.9973799999999997</v>
      </c>
      <c r="J11" s="123"/>
      <c r="K11" s="126">
        <v>1</v>
      </c>
      <c r="L11" s="126">
        <f>I11/'סכום נכסי הקרן'!$C$42</f>
        <v>6.878571221090775E-6</v>
      </c>
      <c r="BC11" s="99"/>
      <c r="BD11" s="3"/>
      <c r="BE11" s="99"/>
      <c r="BG11" s="99"/>
    </row>
    <row r="12" spans="2:60" s="4" customFormat="1" ht="18" customHeight="1">
      <c r="B12" s="124" t="s">
        <v>28</v>
      </c>
      <c r="C12" s="123"/>
      <c r="D12" s="123"/>
      <c r="E12" s="123"/>
      <c r="F12" s="123"/>
      <c r="G12" s="125"/>
      <c r="H12" s="128"/>
      <c r="I12" s="125">
        <v>4.9973799999999997</v>
      </c>
      <c r="J12" s="123"/>
      <c r="K12" s="126">
        <v>1</v>
      </c>
      <c r="L12" s="126">
        <f>I12/'סכום נכסי הקרן'!$C$42</f>
        <v>6.878571221090775E-6</v>
      </c>
      <c r="BC12" s="99"/>
      <c r="BD12" s="3"/>
      <c r="BE12" s="99"/>
      <c r="BG12" s="99"/>
    </row>
    <row r="13" spans="2:60">
      <c r="B13" s="101" t="s">
        <v>1332</v>
      </c>
      <c r="C13" s="81"/>
      <c r="D13" s="81"/>
      <c r="E13" s="81"/>
      <c r="F13" s="81"/>
      <c r="G13" s="90"/>
      <c r="H13" s="92"/>
      <c r="I13" s="90">
        <v>4.9973799999999997</v>
      </c>
      <c r="J13" s="81"/>
      <c r="K13" s="91">
        <v>1</v>
      </c>
      <c r="L13" s="91">
        <f>I13/'סכום נכסי הקרן'!$C$42</f>
        <v>6.878571221090775E-6</v>
      </c>
      <c r="BD13" s="3"/>
    </row>
    <row r="14" spans="2:60" ht="20.25">
      <c r="B14" s="86" t="s">
        <v>1333</v>
      </c>
      <c r="C14" s="83" t="s">
        <v>1334</v>
      </c>
      <c r="D14" s="96" t="s">
        <v>128</v>
      </c>
      <c r="E14" s="96" t="s">
        <v>647</v>
      </c>
      <c r="F14" s="96" t="s">
        <v>172</v>
      </c>
      <c r="G14" s="93">
        <v>2304</v>
      </c>
      <c r="H14" s="95">
        <v>216.9</v>
      </c>
      <c r="I14" s="93">
        <v>4.9973799999999997</v>
      </c>
      <c r="J14" s="94">
        <v>1.92E-3</v>
      </c>
      <c r="K14" s="94">
        <v>1</v>
      </c>
      <c r="L14" s="94">
        <f>I14/'סכום נכסי הקרן'!$C$42</f>
        <v>6.878571221090775E-6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120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187</v>
      </c>
      <c r="C1" s="77" t="s" vm="1">
        <v>263</v>
      </c>
    </row>
    <row r="2" spans="2:61">
      <c r="B2" s="56" t="s">
        <v>186</v>
      </c>
      <c r="C2" s="77" t="s">
        <v>264</v>
      </c>
    </row>
    <row r="3" spans="2:61">
      <c r="B3" s="56" t="s">
        <v>188</v>
      </c>
      <c r="C3" s="77" t="s">
        <v>265</v>
      </c>
    </row>
    <row r="4" spans="2:61">
      <c r="B4" s="56" t="s">
        <v>189</v>
      </c>
      <c r="C4" s="77">
        <v>8802</v>
      </c>
    </row>
    <row r="6" spans="2:61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</row>
    <row r="7" spans="2:61" ht="26.25" customHeight="1">
      <c r="B7" s="228" t="s">
        <v>101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BI7" s="3"/>
    </row>
    <row r="8" spans="2:61" s="3" customFormat="1" ht="78.75"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61</v>
      </c>
      <c r="K8" s="30" t="s">
        <v>190</v>
      </c>
      <c r="L8" s="31" t="s">
        <v>192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187</v>
      </c>
      <c r="C1" s="77" t="s" vm="1">
        <v>263</v>
      </c>
    </row>
    <row r="2" spans="1:60">
      <c r="B2" s="56" t="s">
        <v>186</v>
      </c>
      <c r="C2" s="77" t="s">
        <v>264</v>
      </c>
    </row>
    <row r="3" spans="1:60">
      <c r="B3" s="56" t="s">
        <v>188</v>
      </c>
      <c r="C3" s="77" t="s">
        <v>265</v>
      </c>
    </row>
    <row r="4" spans="1:60">
      <c r="B4" s="56" t="s">
        <v>189</v>
      </c>
      <c r="C4" s="77">
        <v>8802</v>
      </c>
    </row>
    <row r="6" spans="1:60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30"/>
      <c r="BD6" s="1" t="s">
        <v>128</v>
      </c>
      <c r="BF6" s="1" t="s">
        <v>195</v>
      </c>
      <c r="BH6" s="3" t="s">
        <v>172</v>
      </c>
    </row>
    <row r="7" spans="1:60" ht="26.25" customHeight="1">
      <c r="B7" s="228" t="s">
        <v>102</v>
      </c>
      <c r="C7" s="229"/>
      <c r="D7" s="229"/>
      <c r="E7" s="229"/>
      <c r="F7" s="229"/>
      <c r="G7" s="229"/>
      <c r="H7" s="229"/>
      <c r="I7" s="229"/>
      <c r="J7" s="229"/>
      <c r="K7" s="230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190</v>
      </c>
      <c r="K8" s="30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32" t="s">
        <v>20</v>
      </c>
      <c r="K9" s="57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115"/>
      <c r="B11" s="122" t="s">
        <v>52</v>
      </c>
      <c r="C11" s="123"/>
      <c r="D11" s="123"/>
      <c r="E11" s="123"/>
      <c r="F11" s="123"/>
      <c r="G11" s="125"/>
      <c r="H11" s="128"/>
      <c r="I11" s="125">
        <v>-2282.3889800000002</v>
      </c>
      <c r="J11" s="126">
        <v>1</v>
      </c>
      <c r="K11" s="126">
        <f>I11/'סכום נכסי הקרן'!$C$42</f>
        <v>-3.1415612087059078E-3</v>
      </c>
      <c r="L11" s="3"/>
      <c r="M11" s="3"/>
      <c r="N11" s="3"/>
      <c r="O11" s="3"/>
      <c r="BC11" s="99" t="s">
        <v>135</v>
      </c>
      <c r="BD11" s="3"/>
      <c r="BE11" s="99" t="s">
        <v>153</v>
      </c>
      <c r="BG11" s="99" t="s">
        <v>175</v>
      </c>
    </row>
    <row r="12" spans="1:60" s="99" customFormat="1" ht="20.25">
      <c r="A12" s="115"/>
      <c r="B12" s="124" t="s">
        <v>243</v>
      </c>
      <c r="C12" s="123"/>
      <c r="D12" s="123"/>
      <c r="E12" s="123"/>
      <c r="F12" s="123"/>
      <c r="G12" s="125"/>
      <c r="H12" s="128"/>
      <c r="I12" s="125">
        <v>-2282.3889800000002</v>
      </c>
      <c r="J12" s="126">
        <v>1</v>
      </c>
      <c r="K12" s="126">
        <f>I12/'סכום נכסי הקרן'!$C$42</f>
        <v>-3.1415612087059078E-3</v>
      </c>
      <c r="L12" s="3"/>
      <c r="M12" s="3"/>
      <c r="N12" s="3"/>
      <c r="O12" s="3"/>
      <c r="BC12" s="99" t="s">
        <v>133</v>
      </c>
      <c r="BD12" s="4"/>
      <c r="BE12" s="99" t="s">
        <v>154</v>
      </c>
      <c r="BG12" s="99" t="s">
        <v>176</v>
      </c>
    </row>
    <row r="13" spans="1:60">
      <c r="B13" s="82" t="s">
        <v>1335</v>
      </c>
      <c r="C13" s="83" t="s">
        <v>1336</v>
      </c>
      <c r="D13" s="96" t="s">
        <v>30</v>
      </c>
      <c r="E13" s="96" t="s">
        <v>995</v>
      </c>
      <c r="F13" s="96" t="s">
        <v>171</v>
      </c>
      <c r="G13" s="93">
        <v>16</v>
      </c>
      <c r="H13" s="95">
        <v>153120</v>
      </c>
      <c r="I13" s="93">
        <v>-120.72108</v>
      </c>
      <c r="J13" s="94">
        <v>5.2892421518789486E-2</v>
      </c>
      <c r="K13" s="94">
        <f>I13/'סכום נכסי הקרן'!$C$42</f>
        <v>-1.6616477967795068E-4</v>
      </c>
      <c r="P13" s="1"/>
      <c r="BC13" s="1" t="s">
        <v>137</v>
      </c>
      <c r="BE13" s="1" t="s">
        <v>155</v>
      </c>
      <c r="BG13" s="1" t="s">
        <v>177</v>
      </c>
    </row>
    <row r="14" spans="1:60">
      <c r="B14" s="82" t="s">
        <v>1337</v>
      </c>
      <c r="C14" s="83" t="s">
        <v>1338</v>
      </c>
      <c r="D14" s="96" t="s">
        <v>30</v>
      </c>
      <c r="E14" s="96" t="s">
        <v>995</v>
      </c>
      <c r="F14" s="96" t="s">
        <v>173</v>
      </c>
      <c r="G14" s="93">
        <v>105</v>
      </c>
      <c r="H14" s="95">
        <v>328100</v>
      </c>
      <c r="I14" s="93">
        <v>131.57413</v>
      </c>
      <c r="J14" s="94">
        <v>-5.7647548753937634E-2</v>
      </c>
      <c r="K14" s="94">
        <f>I14/'סכום נכסי הקרן'!$C$42</f>
        <v>1.8110330294235306E-4</v>
      </c>
      <c r="P14" s="1"/>
      <c r="BC14" s="1" t="s">
        <v>134</v>
      </c>
      <c r="BE14" s="1" t="s">
        <v>156</v>
      </c>
      <c r="BG14" s="1" t="s">
        <v>179</v>
      </c>
    </row>
    <row r="15" spans="1:60">
      <c r="B15" s="82" t="s">
        <v>1339</v>
      </c>
      <c r="C15" s="83" t="s">
        <v>1340</v>
      </c>
      <c r="D15" s="96" t="s">
        <v>30</v>
      </c>
      <c r="E15" s="96" t="s">
        <v>995</v>
      </c>
      <c r="F15" s="96" t="s">
        <v>174</v>
      </c>
      <c r="G15" s="93">
        <v>16</v>
      </c>
      <c r="H15" s="95">
        <v>699350</v>
      </c>
      <c r="I15" s="93">
        <v>22.053750000000001</v>
      </c>
      <c r="J15" s="94">
        <v>-9.6625729414448885E-3</v>
      </c>
      <c r="K15" s="94">
        <f>I15/'סכום נכסי הקרן'!$C$42</f>
        <v>3.0355564329134604E-5</v>
      </c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82" t="s">
        <v>1341</v>
      </c>
      <c r="C16" s="83" t="s">
        <v>1342</v>
      </c>
      <c r="D16" s="96" t="s">
        <v>30</v>
      </c>
      <c r="E16" s="96" t="s">
        <v>995</v>
      </c>
      <c r="F16" s="96" t="s">
        <v>171</v>
      </c>
      <c r="G16" s="93">
        <v>123</v>
      </c>
      <c r="H16" s="95">
        <v>264300</v>
      </c>
      <c r="I16" s="93">
        <v>-2330.5595099999996</v>
      </c>
      <c r="J16" s="94">
        <v>1.0211053113304112</v>
      </c>
      <c r="K16" s="94">
        <f>I16/'סכום נכסי הקרן'!$C$42</f>
        <v>-3.2078648360791885E-3</v>
      </c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82" t="s">
        <v>1343</v>
      </c>
      <c r="C17" s="83" t="s">
        <v>1344</v>
      </c>
      <c r="D17" s="96" t="s">
        <v>30</v>
      </c>
      <c r="E17" s="96" t="s">
        <v>995</v>
      </c>
      <c r="F17" s="96" t="s">
        <v>175</v>
      </c>
      <c r="G17" s="93">
        <v>3</v>
      </c>
      <c r="H17" s="95">
        <v>573600</v>
      </c>
      <c r="I17" s="93">
        <v>-39.486040000000003</v>
      </c>
      <c r="J17" s="94">
        <v>1.7300311360599015E-2</v>
      </c>
      <c r="K17" s="94">
        <f>I17/'סכום נכסי הקרן'!$C$42</f>
        <v>-5.4349987068991997E-5</v>
      </c>
      <c r="P17" s="1"/>
      <c r="BC17" s="1" t="s">
        <v>141</v>
      </c>
      <c r="BE17" s="1" t="s">
        <v>158</v>
      </c>
      <c r="BG17" s="1" t="s">
        <v>183</v>
      </c>
    </row>
    <row r="18" spans="2:60">
      <c r="B18" s="82" t="s">
        <v>1345</v>
      </c>
      <c r="C18" s="83" t="s">
        <v>1346</v>
      </c>
      <c r="D18" s="96" t="s">
        <v>30</v>
      </c>
      <c r="E18" s="96" t="s">
        <v>995</v>
      </c>
      <c r="F18" s="96" t="s">
        <v>181</v>
      </c>
      <c r="G18" s="93">
        <v>13</v>
      </c>
      <c r="H18" s="95">
        <v>171650</v>
      </c>
      <c r="I18" s="93">
        <v>54.749769999999998</v>
      </c>
      <c r="J18" s="94">
        <v>-2.3987922514417327E-2</v>
      </c>
      <c r="K18" s="94">
        <f>I18/'סכום נכסי הקרן'!$C$42</f>
        <v>7.5359526848736548E-5</v>
      </c>
      <c r="BD18" s="1" t="s">
        <v>129</v>
      </c>
      <c r="BF18" s="1" t="s">
        <v>159</v>
      </c>
      <c r="BH18" s="1" t="s">
        <v>30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142</v>
      </c>
      <c r="BF19" s="1" t="s">
        <v>160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147</v>
      </c>
      <c r="BF20" s="1" t="s">
        <v>161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132</v>
      </c>
      <c r="BE21" s="1" t="s">
        <v>148</v>
      </c>
      <c r="BF21" s="1" t="s">
        <v>162</v>
      </c>
    </row>
    <row r="22" spans="2:60">
      <c r="B22" s="98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138</v>
      </c>
      <c r="BF22" s="1" t="s">
        <v>163</v>
      </c>
    </row>
    <row r="23" spans="2:60">
      <c r="B23" s="98" t="s">
        <v>120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139</v>
      </c>
      <c r="BF23" s="1" t="s">
        <v>198</v>
      </c>
    </row>
    <row r="24" spans="2:60">
      <c r="B24" s="98" t="s">
        <v>245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201</v>
      </c>
    </row>
    <row r="25" spans="2:60">
      <c r="B25" s="98" t="s">
        <v>253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164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165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166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167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187</v>
      </c>
      <c r="C1" s="77" t="s" vm="1">
        <v>263</v>
      </c>
    </row>
    <row r="2" spans="2:81">
      <c r="B2" s="56" t="s">
        <v>186</v>
      </c>
      <c r="C2" s="77" t="s">
        <v>264</v>
      </c>
    </row>
    <row r="3" spans="2:81">
      <c r="B3" s="56" t="s">
        <v>188</v>
      </c>
      <c r="C3" s="77" t="s">
        <v>265</v>
      </c>
      <c r="E3" s="2"/>
    </row>
    <row r="4" spans="2:81">
      <c r="B4" s="56" t="s">
        <v>189</v>
      </c>
      <c r="C4" s="77">
        <v>8802</v>
      </c>
    </row>
    <row r="6" spans="2:81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2:81" ht="26.25" customHeight="1">
      <c r="B7" s="228" t="s">
        <v>103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2:81" s="3" customFormat="1" ht="47.25">
      <c r="B8" s="22" t="s">
        <v>124</v>
      </c>
      <c r="C8" s="30" t="s">
        <v>48</v>
      </c>
      <c r="D8" s="13" t="s">
        <v>53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64</v>
      </c>
      <c r="O8" s="30" t="s">
        <v>61</v>
      </c>
      <c r="P8" s="30" t="s">
        <v>190</v>
      </c>
      <c r="Q8" s="31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32" t="s">
        <v>250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9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187</v>
      </c>
      <c r="C1" s="77" t="s" vm="1">
        <v>263</v>
      </c>
    </row>
    <row r="2" spans="2:72">
      <c r="B2" s="56" t="s">
        <v>186</v>
      </c>
      <c r="C2" s="77" t="s">
        <v>264</v>
      </c>
    </row>
    <row r="3" spans="2:72">
      <c r="B3" s="56" t="s">
        <v>188</v>
      </c>
      <c r="C3" s="77" t="s">
        <v>265</v>
      </c>
    </row>
    <row r="4" spans="2:72">
      <c r="B4" s="56" t="s">
        <v>189</v>
      </c>
      <c r="C4" s="77">
        <v>8802</v>
      </c>
    </row>
    <row r="6" spans="2:72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2:72" ht="26.25" customHeight="1">
      <c r="B7" s="228" t="s">
        <v>94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2:72" s="3" customFormat="1" ht="78.75">
      <c r="B8" s="22" t="s">
        <v>124</v>
      </c>
      <c r="C8" s="30" t="s">
        <v>48</v>
      </c>
      <c r="D8" s="30" t="s">
        <v>15</v>
      </c>
      <c r="E8" s="30" t="s">
        <v>68</v>
      </c>
      <c r="F8" s="30" t="s">
        <v>110</v>
      </c>
      <c r="G8" s="30" t="s">
        <v>18</v>
      </c>
      <c r="H8" s="30" t="s">
        <v>109</v>
      </c>
      <c r="I8" s="30" t="s">
        <v>17</v>
      </c>
      <c r="J8" s="30" t="s">
        <v>19</v>
      </c>
      <c r="K8" s="30" t="s">
        <v>247</v>
      </c>
      <c r="L8" s="30" t="s">
        <v>246</v>
      </c>
      <c r="M8" s="30" t="s">
        <v>118</v>
      </c>
      <c r="N8" s="30" t="s">
        <v>61</v>
      </c>
      <c r="O8" s="30" t="s">
        <v>190</v>
      </c>
      <c r="P8" s="31" t="s">
        <v>192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254</v>
      </c>
      <c r="L9" s="32"/>
      <c r="M9" s="32" t="s">
        <v>250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29</v>
      </c>
      <c r="C11" s="79"/>
      <c r="D11" s="79"/>
      <c r="E11" s="79"/>
      <c r="F11" s="79"/>
      <c r="G11" s="87">
        <v>10.152944321328317</v>
      </c>
      <c r="H11" s="79"/>
      <c r="I11" s="79"/>
      <c r="J11" s="102">
        <v>4.8505157268070642E-2</v>
      </c>
      <c r="K11" s="87"/>
      <c r="L11" s="79"/>
      <c r="M11" s="87">
        <v>202445.52768999999</v>
      </c>
      <c r="N11" s="79"/>
      <c r="O11" s="88">
        <v>1</v>
      </c>
      <c r="P11" s="88">
        <f>M11/'סכום נכסי הקרן'!$C$42</f>
        <v>0.27865321040364543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241</v>
      </c>
      <c r="C12" s="81"/>
      <c r="D12" s="81"/>
      <c r="E12" s="81"/>
      <c r="F12" s="81"/>
      <c r="G12" s="90">
        <v>10.152944321328317</v>
      </c>
      <c r="H12" s="81"/>
      <c r="I12" s="81"/>
      <c r="J12" s="103">
        <v>4.8505157268070642E-2</v>
      </c>
      <c r="K12" s="90"/>
      <c r="L12" s="81"/>
      <c r="M12" s="90">
        <v>202445.52768999999</v>
      </c>
      <c r="N12" s="81"/>
      <c r="O12" s="91">
        <v>1</v>
      </c>
      <c r="P12" s="91">
        <f>M12/'סכום נכסי הקרן'!$C$42</f>
        <v>0.27865321040364543</v>
      </c>
    </row>
    <row r="13" spans="2:72">
      <c r="B13" s="101" t="s">
        <v>73</v>
      </c>
      <c r="C13" s="81"/>
      <c r="D13" s="81"/>
      <c r="E13" s="81"/>
      <c r="F13" s="81"/>
      <c r="G13" s="90">
        <v>10.152944321328317</v>
      </c>
      <c r="H13" s="81"/>
      <c r="I13" s="81"/>
      <c r="J13" s="103">
        <v>4.8505157268070642E-2</v>
      </c>
      <c r="K13" s="90"/>
      <c r="L13" s="81"/>
      <c r="M13" s="90">
        <v>202445.52768999999</v>
      </c>
      <c r="N13" s="81"/>
      <c r="O13" s="91">
        <v>1</v>
      </c>
      <c r="P13" s="91">
        <f>M13/'סכום נכסי הקרן'!$C$42</f>
        <v>0.27865321040364543</v>
      </c>
    </row>
    <row r="14" spans="2:72">
      <c r="B14" s="86" t="s">
        <v>1347</v>
      </c>
      <c r="C14" s="83" t="s">
        <v>1348</v>
      </c>
      <c r="D14" s="83" t="s">
        <v>268</v>
      </c>
      <c r="E14" s="83"/>
      <c r="F14" s="105">
        <v>40909</v>
      </c>
      <c r="G14" s="93">
        <v>7.1700000000000008</v>
      </c>
      <c r="H14" s="96" t="s">
        <v>172</v>
      </c>
      <c r="I14" s="97">
        <v>4.8000000000000001E-2</v>
      </c>
      <c r="J14" s="97">
        <v>4.8599999999999997E-2</v>
      </c>
      <c r="K14" s="93">
        <v>27000</v>
      </c>
      <c r="L14" s="106">
        <v>103.25749999999999</v>
      </c>
      <c r="M14" s="93">
        <v>27.86909</v>
      </c>
      <c r="N14" s="83"/>
      <c r="O14" s="94">
        <v>1.376621667961728E-4</v>
      </c>
      <c r="P14" s="94">
        <f>M14/'סכום נכסי הקרן'!$C$42</f>
        <v>3.8360004728875676E-5</v>
      </c>
    </row>
    <row r="15" spans="2:72">
      <c r="B15" s="86" t="s">
        <v>1349</v>
      </c>
      <c r="C15" s="83">
        <v>8790</v>
      </c>
      <c r="D15" s="83" t="s">
        <v>268</v>
      </c>
      <c r="E15" s="83"/>
      <c r="F15" s="105">
        <v>41030</v>
      </c>
      <c r="G15" s="93">
        <v>7.33</v>
      </c>
      <c r="H15" s="96" t="s">
        <v>172</v>
      </c>
      <c r="I15" s="97">
        <v>4.8000000000000001E-2</v>
      </c>
      <c r="J15" s="97">
        <v>4.8600000000000004E-2</v>
      </c>
      <c r="K15" s="93">
        <v>358000</v>
      </c>
      <c r="L15" s="106">
        <v>103.62730000000001</v>
      </c>
      <c r="M15" s="93">
        <v>370.99556999999999</v>
      </c>
      <c r="N15" s="83"/>
      <c r="O15" s="94">
        <v>1.832569848458676E-3</v>
      </c>
      <c r="P15" s="94">
        <f>M15/'סכום נכסי הקרן'!$C$42</f>
        <v>5.1065147156193207E-4</v>
      </c>
    </row>
    <row r="16" spans="2:72">
      <c r="B16" s="86" t="s">
        <v>1350</v>
      </c>
      <c r="C16" s="83" t="s">
        <v>1351</v>
      </c>
      <c r="D16" s="83" t="s">
        <v>268</v>
      </c>
      <c r="E16" s="83"/>
      <c r="F16" s="105">
        <v>42218</v>
      </c>
      <c r="G16" s="93">
        <v>9.39</v>
      </c>
      <c r="H16" s="96" t="s">
        <v>172</v>
      </c>
      <c r="I16" s="97">
        <v>4.8000000000000001E-2</v>
      </c>
      <c r="J16" s="97">
        <v>4.8499999999999995E-2</v>
      </c>
      <c r="K16" s="93">
        <v>2000</v>
      </c>
      <c r="L16" s="106">
        <v>100.7689</v>
      </c>
      <c r="M16" s="93">
        <v>2.0153599999999998</v>
      </c>
      <c r="N16" s="83"/>
      <c r="O16" s="94">
        <v>9.9550729670159594E-6</v>
      </c>
      <c r="P16" s="94">
        <f>M16/'סכום נכסי הקרן'!$C$42</f>
        <v>2.7740130420615409E-6</v>
      </c>
    </row>
    <row r="17" spans="2:16">
      <c r="B17" s="86" t="s">
        <v>1352</v>
      </c>
      <c r="C17" s="83" t="s">
        <v>1353</v>
      </c>
      <c r="D17" s="83" t="s">
        <v>268</v>
      </c>
      <c r="E17" s="83"/>
      <c r="F17" s="105">
        <v>42309</v>
      </c>
      <c r="G17" s="93">
        <v>9.41</v>
      </c>
      <c r="H17" s="96" t="s">
        <v>172</v>
      </c>
      <c r="I17" s="97">
        <v>4.8000000000000001E-2</v>
      </c>
      <c r="J17" s="97">
        <v>4.8500000000000008E-2</v>
      </c>
      <c r="K17" s="93">
        <v>107000</v>
      </c>
      <c r="L17" s="106">
        <v>101.98439999999999</v>
      </c>
      <c r="M17" s="93">
        <v>109.12336999999999</v>
      </c>
      <c r="N17" s="83"/>
      <c r="O17" s="94">
        <v>5.3902583695055991E-4</v>
      </c>
      <c r="P17" s="94">
        <f>M17/'סכום נכסי הקרן'!$C$42</f>
        <v>1.5020127995678544E-4</v>
      </c>
    </row>
    <row r="18" spans="2:16">
      <c r="B18" s="86" t="s">
        <v>1354</v>
      </c>
      <c r="C18" s="83" t="s">
        <v>1355</v>
      </c>
      <c r="D18" s="83" t="s">
        <v>268</v>
      </c>
      <c r="E18" s="83"/>
      <c r="F18" s="105">
        <v>42339</v>
      </c>
      <c r="G18" s="93">
        <v>9.49</v>
      </c>
      <c r="H18" s="96" t="s">
        <v>172</v>
      </c>
      <c r="I18" s="97">
        <v>4.8000000000000001E-2</v>
      </c>
      <c r="J18" s="97">
        <v>4.8499999999999995E-2</v>
      </c>
      <c r="K18" s="93">
        <v>149000</v>
      </c>
      <c r="L18" s="106">
        <v>101.58199999999999</v>
      </c>
      <c r="M18" s="93">
        <v>151.35714000000002</v>
      </c>
      <c r="N18" s="83"/>
      <c r="O18" s="94">
        <v>7.476437821425702E-4</v>
      </c>
      <c r="P18" s="94">
        <f>M18/'סכום נכסי הקרן'!$C$42</f>
        <v>2.0833334013235086E-4</v>
      </c>
    </row>
    <row r="19" spans="2:16">
      <c r="B19" s="86" t="s">
        <v>1356</v>
      </c>
      <c r="C19" s="83" t="s">
        <v>1357</v>
      </c>
      <c r="D19" s="83" t="s">
        <v>268</v>
      </c>
      <c r="E19" s="83"/>
      <c r="F19" s="105">
        <v>42370</v>
      </c>
      <c r="G19" s="93">
        <v>9.58</v>
      </c>
      <c r="H19" s="96" t="s">
        <v>172</v>
      </c>
      <c r="I19" s="97">
        <v>4.8000000000000001E-2</v>
      </c>
      <c r="J19" s="97">
        <v>4.8500000000000008E-2</v>
      </c>
      <c r="K19" s="93">
        <v>420000</v>
      </c>
      <c r="L19" s="106">
        <v>101.1811</v>
      </c>
      <c r="M19" s="93">
        <v>424.96078999999997</v>
      </c>
      <c r="N19" s="83"/>
      <c r="O19" s="94">
        <v>2.0991364682095238E-3</v>
      </c>
      <c r="P19" s="94">
        <f>M19/'סכום נכסי הקרן'!$C$42</f>
        <v>5.8493111594195364E-4</v>
      </c>
    </row>
    <row r="20" spans="2:16">
      <c r="B20" s="86" t="s">
        <v>1358</v>
      </c>
      <c r="C20" s="83" t="s">
        <v>1359</v>
      </c>
      <c r="D20" s="83" t="s">
        <v>268</v>
      </c>
      <c r="E20" s="83"/>
      <c r="F20" s="105">
        <v>42461</v>
      </c>
      <c r="G20" s="93">
        <v>9.6</v>
      </c>
      <c r="H20" s="96" t="s">
        <v>172</v>
      </c>
      <c r="I20" s="97">
        <v>4.8000000000000001E-2</v>
      </c>
      <c r="J20" s="97">
        <v>4.8500000000000008E-2</v>
      </c>
      <c r="K20" s="93">
        <v>697000</v>
      </c>
      <c r="L20" s="106">
        <v>103.01300000000001</v>
      </c>
      <c r="M20" s="93">
        <v>718.00088000000005</v>
      </c>
      <c r="N20" s="83"/>
      <c r="O20" s="94">
        <v>3.546637400157625E-3</v>
      </c>
      <c r="P20" s="94">
        <f>M20/'סכום נכסי הקרן'!$C$42</f>
        <v>9.8828189769156077E-4</v>
      </c>
    </row>
    <row r="21" spans="2:16">
      <c r="B21" s="86" t="s">
        <v>1360</v>
      </c>
      <c r="C21" s="83" t="s">
        <v>1361</v>
      </c>
      <c r="D21" s="83" t="s">
        <v>268</v>
      </c>
      <c r="E21" s="83"/>
      <c r="F21" s="105">
        <v>42491</v>
      </c>
      <c r="G21" s="93">
        <v>9.6800000000000015</v>
      </c>
      <c r="H21" s="96" t="s">
        <v>172</v>
      </c>
      <c r="I21" s="97">
        <v>4.8000000000000001E-2</v>
      </c>
      <c r="J21" s="97">
        <v>4.8499999999999995E-2</v>
      </c>
      <c r="K21" s="93">
        <v>1553000</v>
      </c>
      <c r="L21" s="106">
        <v>102.81570000000001</v>
      </c>
      <c r="M21" s="93">
        <v>1596.72848</v>
      </c>
      <c r="N21" s="83"/>
      <c r="O21" s="94">
        <v>7.8872005631313927E-3</v>
      </c>
      <c r="P21" s="94">
        <f>M21/'סכום נכסי הקרן'!$C$42</f>
        <v>2.1977937580140027E-3</v>
      </c>
    </row>
    <row r="22" spans="2:16">
      <c r="B22" s="86" t="s">
        <v>1362</v>
      </c>
      <c r="C22" s="83" t="s">
        <v>1363</v>
      </c>
      <c r="D22" s="83" t="s">
        <v>268</v>
      </c>
      <c r="E22" s="83"/>
      <c r="F22" s="105">
        <v>42522</v>
      </c>
      <c r="G22" s="93">
        <v>9.76</v>
      </c>
      <c r="H22" s="96" t="s">
        <v>172</v>
      </c>
      <c r="I22" s="97">
        <v>4.8000000000000001E-2</v>
      </c>
      <c r="J22" s="97">
        <v>4.8499999999999995E-2</v>
      </c>
      <c r="K22" s="93">
        <v>1853000</v>
      </c>
      <c r="L22" s="106">
        <v>101.99420000000001</v>
      </c>
      <c r="M22" s="93">
        <v>1889.9516899999999</v>
      </c>
      <c r="N22" s="83"/>
      <c r="O22" s="94">
        <v>9.3356060346960982E-3</v>
      </c>
      <c r="P22" s="94">
        <f>M22/'סכום נכסי הקרן'!$C$42</f>
        <v>2.6013965926317138E-3</v>
      </c>
    </row>
    <row r="23" spans="2:16">
      <c r="B23" s="86" t="s">
        <v>1364</v>
      </c>
      <c r="C23" s="83" t="s">
        <v>1365</v>
      </c>
      <c r="D23" s="83" t="s">
        <v>268</v>
      </c>
      <c r="E23" s="83"/>
      <c r="F23" s="105">
        <v>42552</v>
      </c>
      <c r="G23" s="93">
        <v>9.85</v>
      </c>
      <c r="H23" s="96" t="s">
        <v>172</v>
      </c>
      <c r="I23" s="97">
        <v>4.8000000000000001E-2</v>
      </c>
      <c r="J23" s="97">
        <v>4.8500000000000015E-2</v>
      </c>
      <c r="K23" s="93">
        <v>2617000</v>
      </c>
      <c r="L23" s="106">
        <v>101.2826</v>
      </c>
      <c r="M23" s="93">
        <v>2650.5817599999996</v>
      </c>
      <c r="N23" s="83"/>
      <c r="O23" s="94">
        <v>1.3092814596817236E-2</v>
      </c>
      <c r="P23" s="94">
        <f>M23/'סכום נכסי הקרן'!$C$42</f>
        <v>3.6483548206228331E-3</v>
      </c>
    </row>
    <row r="24" spans="2:16">
      <c r="B24" s="86" t="s">
        <v>1366</v>
      </c>
      <c r="C24" s="83" t="s">
        <v>1367</v>
      </c>
      <c r="D24" s="83" t="s">
        <v>268</v>
      </c>
      <c r="E24" s="83"/>
      <c r="F24" s="105">
        <v>42583</v>
      </c>
      <c r="G24" s="93">
        <v>9.93</v>
      </c>
      <c r="H24" s="96" t="s">
        <v>172</v>
      </c>
      <c r="I24" s="97">
        <v>4.8000000000000001E-2</v>
      </c>
      <c r="J24" s="97">
        <v>4.8499999999999995E-2</v>
      </c>
      <c r="K24" s="93">
        <v>44539000</v>
      </c>
      <c r="L24" s="106">
        <v>100.79389999999999</v>
      </c>
      <c r="M24" s="93">
        <v>44892.563030000005</v>
      </c>
      <c r="N24" s="83"/>
      <c r="O24" s="94">
        <v>0.22175132018101637</v>
      </c>
      <c r="P24" s="94">
        <f>M24/'סכום נכסי הקרן'!$C$42</f>
        <v>6.1791717279686902E-2</v>
      </c>
    </row>
    <row r="25" spans="2:16">
      <c r="B25" s="86" t="s">
        <v>1368</v>
      </c>
      <c r="C25" s="83" t="s">
        <v>1369</v>
      </c>
      <c r="D25" s="83" t="s">
        <v>268</v>
      </c>
      <c r="E25" s="83"/>
      <c r="F25" s="105">
        <v>42614</v>
      </c>
      <c r="G25" s="93">
        <v>10.020000000000001</v>
      </c>
      <c r="H25" s="96" t="s">
        <v>172</v>
      </c>
      <c r="I25" s="97">
        <v>4.8000000000000001E-2</v>
      </c>
      <c r="J25" s="97">
        <v>4.8499999999999995E-2</v>
      </c>
      <c r="K25" s="93">
        <v>36484000</v>
      </c>
      <c r="L25" s="106">
        <v>100.3847</v>
      </c>
      <c r="M25" s="93">
        <v>36624.051100000004</v>
      </c>
      <c r="N25" s="83"/>
      <c r="O25" s="94">
        <v>0.18090817573446988</v>
      </c>
      <c r="P25" s="94">
        <f>M25/'סכום נכסי הקרן'!$C$42</f>
        <v>5.0410643956676895E-2</v>
      </c>
    </row>
    <row r="26" spans="2:16">
      <c r="B26" s="86" t="s">
        <v>1370</v>
      </c>
      <c r="C26" s="83" t="s">
        <v>1371</v>
      </c>
      <c r="D26" s="83" t="s">
        <v>268</v>
      </c>
      <c r="E26" s="83"/>
      <c r="F26" s="105">
        <v>42644</v>
      </c>
      <c r="G26" s="93">
        <v>9.8600000000000012</v>
      </c>
      <c r="H26" s="96" t="s">
        <v>172</v>
      </c>
      <c r="I26" s="97">
        <v>4.8000000000000001E-2</v>
      </c>
      <c r="J26" s="97">
        <v>4.8500000000000008E-2</v>
      </c>
      <c r="K26" s="93">
        <v>9908000</v>
      </c>
      <c r="L26" s="106">
        <v>102.3883</v>
      </c>
      <c r="M26" s="93">
        <v>10144.57928</v>
      </c>
      <c r="N26" s="83"/>
      <c r="O26" s="94">
        <v>5.0110167390480229E-2</v>
      </c>
      <c r="P26" s="94">
        <f>M26/'סכום נכסי הקרן'!$C$42</f>
        <v>1.3963359017221379E-2</v>
      </c>
    </row>
    <row r="27" spans="2:16">
      <c r="B27" s="86" t="s">
        <v>1372</v>
      </c>
      <c r="C27" s="83" t="s">
        <v>1373</v>
      </c>
      <c r="D27" s="83" t="s">
        <v>268</v>
      </c>
      <c r="E27" s="83"/>
      <c r="F27" s="105">
        <v>42675</v>
      </c>
      <c r="G27" s="93">
        <v>9.9499999999999993</v>
      </c>
      <c r="H27" s="96" t="s">
        <v>172</v>
      </c>
      <c r="I27" s="97">
        <v>4.8000000000000001E-2</v>
      </c>
      <c r="J27" s="97">
        <v>4.8499999999999995E-2</v>
      </c>
      <c r="K27" s="93">
        <v>2395000</v>
      </c>
      <c r="L27" s="106">
        <v>101.9837</v>
      </c>
      <c r="M27" s="93">
        <v>2442.5106000000001</v>
      </c>
      <c r="N27" s="83"/>
      <c r="O27" s="94">
        <v>1.2065026221474047E-2</v>
      </c>
      <c r="P27" s="94">
        <f>M27/'סכום נכסי הקרן'!$C$42</f>
        <v>3.3619582902179065E-3</v>
      </c>
    </row>
    <row r="28" spans="2:16">
      <c r="B28" s="86" t="s">
        <v>1374</v>
      </c>
      <c r="C28" s="83" t="s">
        <v>1375</v>
      </c>
      <c r="D28" s="83" t="s">
        <v>268</v>
      </c>
      <c r="E28" s="83"/>
      <c r="F28" s="105">
        <v>42705</v>
      </c>
      <c r="G28" s="93">
        <v>10.030000000000001</v>
      </c>
      <c r="H28" s="96" t="s">
        <v>172</v>
      </c>
      <c r="I28" s="97">
        <v>4.8000000000000001E-2</v>
      </c>
      <c r="J28" s="97">
        <v>4.8499999999999995E-2</v>
      </c>
      <c r="K28" s="93">
        <v>6147000</v>
      </c>
      <c r="L28" s="106">
        <v>101.5813</v>
      </c>
      <c r="M28" s="93">
        <v>6244.2035900000001</v>
      </c>
      <c r="N28" s="83"/>
      <c r="O28" s="94">
        <v>3.0843870256109584E-2</v>
      </c>
      <c r="P28" s="94">
        <f>M28/'סכום נכסי הקרן'!$C$42</f>
        <v>8.5947434681384449E-3</v>
      </c>
    </row>
    <row r="29" spans="2:16">
      <c r="B29" s="86" t="s">
        <v>1376</v>
      </c>
      <c r="C29" s="83" t="s">
        <v>1377</v>
      </c>
      <c r="D29" s="83" t="s">
        <v>268</v>
      </c>
      <c r="E29" s="83"/>
      <c r="F29" s="105">
        <v>42736</v>
      </c>
      <c r="G29" s="93">
        <v>10.110000000000001</v>
      </c>
      <c r="H29" s="96" t="s">
        <v>172</v>
      </c>
      <c r="I29" s="97">
        <v>4.8000000000000001E-2</v>
      </c>
      <c r="J29" s="97">
        <v>4.8499999999999995E-2</v>
      </c>
      <c r="K29" s="93">
        <v>7912000</v>
      </c>
      <c r="L29" s="106">
        <v>101.18049999999999</v>
      </c>
      <c r="M29" s="93">
        <v>8005.3997199999994</v>
      </c>
      <c r="N29" s="83"/>
      <c r="O29" s="94">
        <v>3.9543475281204915E-2</v>
      </c>
      <c r="P29" s="94">
        <f>M29/'סכום נכסי הקרן'!$C$42</f>
        <v>1.1018916337624944E-2</v>
      </c>
    </row>
    <row r="30" spans="2:16">
      <c r="B30" s="86" t="s">
        <v>1378</v>
      </c>
      <c r="C30" s="83" t="s">
        <v>1379</v>
      </c>
      <c r="D30" s="83" t="s">
        <v>268</v>
      </c>
      <c r="E30" s="83"/>
      <c r="F30" s="105">
        <v>42767</v>
      </c>
      <c r="G30" s="93">
        <v>10.200000000000001</v>
      </c>
      <c r="H30" s="96" t="s">
        <v>172</v>
      </c>
      <c r="I30" s="97">
        <v>4.8000000000000001E-2</v>
      </c>
      <c r="J30" s="97">
        <v>4.8500000000000008E-2</v>
      </c>
      <c r="K30" s="93">
        <v>4733000</v>
      </c>
      <c r="L30" s="106">
        <v>100.7812</v>
      </c>
      <c r="M30" s="93">
        <v>4769.9754999999996</v>
      </c>
      <c r="N30" s="83"/>
      <c r="O30" s="94">
        <v>2.3561772662640142E-2</v>
      </c>
      <c r="P30" s="94">
        <f>M30/'סכום נכסי הקרן'!$C$42</f>
        <v>6.5655635952455238E-3</v>
      </c>
    </row>
    <row r="31" spans="2:16">
      <c r="B31" s="86" t="s">
        <v>1380</v>
      </c>
      <c r="C31" s="83" t="s">
        <v>1381</v>
      </c>
      <c r="D31" s="83" t="s">
        <v>268</v>
      </c>
      <c r="E31" s="83"/>
      <c r="F31" s="105">
        <v>42795</v>
      </c>
      <c r="G31" s="93">
        <v>10.28</v>
      </c>
      <c r="H31" s="96" t="s">
        <v>172</v>
      </c>
      <c r="I31" s="97">
        <v>4.8000000000000001E-2</v>
      </c>
      <c r="J31" s="97">
        <v>4.8499999999999995E-2</v>
      </c>
      <c r="K31" s="93">
        <v>6588000</v>
      </c>
      <c r="L31" s="106">
        <v>100.5848</v>
      </c>
      <c r="M31" s="93">
        <v>6626.52405</v>
      </c>
      <c r="N31" s="83"/>
      <c r="O31" s="94">
        <v>3.2732380535207668E-2</v>
      </c>
      <c r="P31" s="94">
        <f>M31/'סכום נכסי הקרן'!$C$42</f>
        <v>9.1209829202894086E-3</v>
      </c>
    </row>
    <row r="32" spans="2:16">
      <c r="B32" s="86" t="s">
        <v>1382</v>
      </c>
      <c r="C32" s="83" t="s">
        <v>1383</v>
      </c>
      <c r="D32" s="83" t="s">
        <v>268</v>
      </c>
      <c r="E32" s="83"/>
      <c r="F32" s="105">
        <v>42826</v>
      </c>
      <c r="G32" s="93">
        <v>10.119999999999999</v>
      </c>
      <c r="H32" s="96" t="s">
        <v>172</v>
      </c>
      <c r="I32" s="97">
        <v>4.8000000000000001E-2</v>
      </c>
      <c r="J32" s="97">
        <v>4.8499999999999995E-2</v>
      </c>
      <c r="K32" s="93">
        <v>4451000</v>
      </c>
      <c r="L32" s="106">
        <v>102.59269999999999</v>
      </c>
      <c r="M32" s="93">
        <v>4566.3996799999995</v>
      </c>
      <c r="N32" s="83"/>
      <c r="O32" s="94">
        <v>2.2556189470346901E-2</v>
      </c>
      <c r="P32" s="94">
        <f>M32/'סכום נכסי הקרן'!$C$42</f>
        <v>6.2853546103850662E-3</v>
      </c>
    </row>
    <row r="33" spans="2:16">
      <c r="B33" s="86" t="s">
        <v>1384</v>
      </c>
      <c r="C33" s="83" t="s">
        <v>1385</v>
      </c>
      <c r="D33" s="83" t="s">
        <v>268</v>
      </c>
      <c r="E33" s="83"/>
      <c r="F33" s="105">
        <v>42856</v>
      </c>
      <c r="G33" s="93">
        <v>10.200000000000001</v>
      </c>
      <c r="H33" s="96" t="s">
        <v>172</v>
      </c>
      <c r="I33" s="97">
        <v>4.8000000000000001E-2</v>
      </c>
      <c r="J33" s="97">
        <v>4.8499999999999995E-2</v>
      </c>
      <c r="K33" s="93">
        <v>3564000</v>
      </c>
      <c r="L33" s="106">
        <v>101.9834</v>
      </c>
      <c r="M33" s="93">
        <v>3634.6891299999997</v>
      </c>
      <c r="N33" s="83"/>
      <c r="O33" s="94">
        <v>1.7953911708860827E-2</v>
      </c>
      <c r="P33" s="94">
        <f>M33/'סכום נכסי הקרן'!$C$42</f>
        <v>5.0029151369776689E-3</v>
      </c>
    </row>
    <row r="34" spans="2:16">
      <c r="B34" s="86" t="s">
        <v>1386</v>
      </c>
      <c r="C34" s="83" t="s">
        <v>1387</v>
      </c>
      <c r="D34" s="83" t="s">
        <v>268</v>
      </c>
      <c r="E34" s="83"/>
      <c r="F34" s="105">
        <v>42887</v>
      </c>
      <c r="G34" s="93">
        <v>10.290000000000001</v>
      </c>
      <c r="H34" s="96" t="s">
        <v>172</v>
      </c>
      <c r="I34" s="97">
        <v>4.8000000000000001E-2</v>
      </c>
      <c r="J34" s="97">
        <v>4.8499999999999995E-2</v>
      </c>
      <c r="K34" s="93">
        <v>5704000</v>
      </c>
      <c r="L34" s="106">
        <v>101.581</v>
      </c>
      <c r="M34" s="93">
        <v>5794.1802500000003</v>
      </c>
      <c r="N34" s="83"/>
      <c r="O34" s="94">
        <v>2.8620934807078034E-2</v>
      </c>
      <c r="P34" s="94">
        <f>M34/'סכום נכסי הקרן'!$C$42</f>
        <v>7.9753153687457338E-3</v>
      </c>
    </row>
    <row r="35" spans="2:16">
      <c r="B35" s="86" t="s">
        <v>1388</v>
      </c>
      <c r="C35" s="83" t="s">
        <v>1389</v>
      </c>
      <c r="D35" s="83" t="s">
        <v>268</v>
      </c>
      <c r="E35" s="83"/>
      <c r="F35" s="105">
        <v>42949</v>
      </c>
      <c r="G35" s="93">
        <v>10.46</v>
      </c>
      <c r="H35" s="96" t="s">
        <v>172</v>
      </c>
      <c r="I35" s="97">
        <v>4.8000000000000001E-2</v>
      </c>
      <c r="J35" s="97">
        <v>4.8500000000000008E-2</v>
      </c>
      <c r="K35" s="93">
        <v>9690000</v>
      </c>
      <c r="L35" s="106">
        <v>100.78060000000001</v>
      </c>
      <c r="M35" s="93">
        <v>9765.6358700000001</v>
      </c>
      <c r="N35" s="83"/>
      <c r="O35" s="94">
        <v>4.823833838875357E-2</v>
      </c>
      <c r="P35" s="94">
        <f>M35/'סכום נכסי הקרן'!$C$42</f>
        <v>1.3441767856563595E-2</v>
      </c>
    </row>
    <row r="36" spans="2:16">
      <c r="B36" s="86" t="s">
        <v>1390</v>
      </c>
      <c r="C36" s="83" t="s">
        <v>1391</v>
      </c>
      <c r="D36" s="83" t="s">
        <v>268</v>
      </c>
      <c r="E36" s="83"/>
      <c r="F36" s="105">
        <v>42979</v>
      </c>
      <c r="G36" s="93">
        <v>10.540000000000001</v>
      </c>
      <c r="H36" s="96" t="s">
        <v>172</v>
      </c>
      <c r="I36" s="97">
        <v>4.8000000000000001E-2</v>
      </c>
      <c r="J36" s="97">
        <v>4.8499999999999995E-2</v>
      </c>
      <c r="K36" s="93">
        <v>2685000</v>
      </c>
      <c r="L36" s="106">
        <v>100.4967</v>
      </c>
      <c r="M36" s="93">
        <v>2698.3372000000004</v>
      </c>
      <c r="N36" s="83"/>
      <c r="O36" s="94">
        <v>1.3328707385089286E-2</v>
      </c>
      <c r="P36" s="94">
        <f>M36/'סכום נכסי הקרן'!$C$42</f>
        <v>3.7140871033859075E-3</v>
      </c>
    </row>
    <row r="37" spans="2:16">
      <c r="B37" s="86" t="s">
        <v>1392</v>
      </c>
      <c r="C37" s="83" t="s">
        <v>1393</v>
      </c>
      <c r="D37" s="83" t="s">
        <v>268</v>
      </c>
      <c r="E37" s="83"/>
      <c r="F37" s="105">
        <v>43009</v>
      </c>
      <c r="G37" s="93">
        <v>10.370000000000001</v>
      </c>
      <c r="H37" s="96" t="s">
        <v>172</v>
      </c>
      <c r="I37" s="97">
        <v>4.8000000000000001E-2</v>
      </c>
      <c r="J37" s="97">
        <v>4.8499999999999995E-2</v>
      </c>
      <c r="K37" s="93">
        <v>10800000</v>
      </c>
      <c r="L37" s="106">
        <v>102.4002</v>
      </c>
      <c r="M37" s="93">
        <v>11059.216490000001</v>
      </c>
      <c r="N37" s="83"/>
      <c r="O37" s="94">
        <v>5.4628109675678861E-2</v>
      </c>
      <c r="P37" s="94">
        <f>M37/'סכום נכסי הקרן'!$C$42</f>
        <v>1.5222298139410359E-2</v>
      </c>
    </row>
    <row r="38" spans="2:16">
      <c r="B38" s="86" t="s">
        <v>1394</v>
      </c>
      <c r="C38" s="83" t="s">
        <v>1395</v>
      </c>
      <c r="D38" s="83" t="s">
        <v>268</v>
      </c>
      <c r="E38" s="83"/>
      <c r="F38" s="105">
        <v>43040</v>
      </c>
      <c r="G38" s="93">
        <v>10.46</v>
      </c>
      <c r="H38" s="96" t="s">
        <v>172</v>
      </c>
      <c r="I38" s="97">
        <v>4.8000000000000001E-2</v>
      </c>
      <c r="J38" s="97">
        <v>4.8500000000000008E-2</v>
      </c>
      <c r="K38" s="93">
        <v>6719000</v>
      </c>
      <c r="L38" s="106">
        <v>101.9962</v>
      </c>
      <c r="M38" s="93">
        <v>6853.1240199999993</v>
      </c>
      <c r="N38" s="83"/>
      <c r="O38" s="94">
        <v>3.3851693826963791E-2</v>
      </c>
      <c r="P38" s="94">
        <f>M38/'סכום נכסי הקרן'!$C$42</f>
        <v>9.4328831624847249E-3</v>
      </c>
    </row>
    <row r="39" spans="2:16">
      <c r="B39" s="86" t="s">
        <v>1396</v>
      </c>
      <c r="C39" s="83" t="s">
        <v>1397</v>
      </c>
      <c r="D39" s="83" t="s">
        <v>268</v>
      </c>
      <c r="E39" s="83"/>
      <c r="F39" s="105">
        <v>43070</v>
      </c>
      <c r="G39" s="93">
        <v>10.54</v>
      </c>
      <c r="H39" s="96" t="s">
        <v>172</v>
      </c>
      <c r="I39" s="97">
        <v>4.8000000000000001E-2</v>
      </c>
      <c r="J39" s="97">
        <v>4.8499999999999995E-2</v>
      </c>
      <c r="K39" s="93">
        <v>5543000</v>
      </c>
      <c r="L39" s="106">
        <v>101.5938</v>
      </c>
      <c r="M39" s="93">
        <v>5631.3455100000001</v>
      </c>
      <c r="N39" s="83"/>
      <c r="O39" s="94">
        <v>2.781659626792618E-2</v>
      </c>
      <c r="P39" s="94">
        <f>M39/'סכום נכסי הקרן'!$C$42</f>
        <v>7.7511838525596921E-3</v>
      </c>
    </row>
    <row r="40" spans="2:16">
      <c r="B40" s="86" t="s">
        <v>1398</v>
      </c>
      <c r="C40" s="83" t="s">
        <v>1399</v>
      </c>
      <c r="D40" s="83" t="s">
        <v>268</v>
      </c>
      <c r="E40" s="83"/>
      <c r="F40" s="105">
        <v>43101</v>
      </c>
      <c r="G40" s="93">
        <v>10.62</v>
      </c>
      <c r="H40" s="96" t="s">
        <v>172</v>
      </c>
      <c r="I40" s="97">
        <v>4.8000000000000001E-2</v>
      </c>
      <c r="J40" s="97">
        <v>4.8499999999999995E-2</v>
      </c>
      <c r="K40" s="93">
        <v>5625000</v>
      </c>
      <c r="L40" s="106">
        <v>101.193</v>
      </c>
      <c r="M40" s="93">
        <v>5692.1084800000008</v>
      </c>
      <c r="N40" s="83"/>
      <c r="O40" s="94">
        <v>2.811674105597527E-2</v>
      </c>
      <c r="P40" s="94">
        <f>M40/'סכום נכסי הקרן'!$C$42</f>
        <v>7.8348201613354929E-3</v>
      </c>
    </row>
    <row r="41" spans="2:16">
      <c r="B41" s="86" t="s">
        <v>1400</v>
      </c>
      <c r="C41" s="83" t="s">
        <v>1401</v>
      </c>
      <c r="D41" s="83" t="s">
        <v>268</v>
      </c>
      <c r="E41" s="83"/>
      <c r="F41" s="105">
        <v>43132</v>
      </c>
      <c r="G41" s="93">
        <v>10.709999999999999</v>
      </c>
      <c r="H41" s="96" t="s">
        <v>172</v>
      </c>
      <c r="I41" s="97">
        <v>4.8000000000000001E-2</v>
      </c>
      <c r="J41" s="97">
        <v>4.8500000000000008E-2</v>
      </c>
      <c r="K41" s="93">
        <v>13594000</v>
      </c>
      <c r="L41" s="106">
        <v>100.7938</v>
      </c>
      <c r="M41" s="93">
        <v>13701.914500000001</v>
      </c>
      <c r="N41" s="83"/>
      <c r="O41" s="94">
        <v>6.7681981698214724E-2</v>
      </c>
      <c r="P41" s="94">
        <f>M41/'סכום נכסי הקרן'!$C$42</f>
        <v>1.8859801486688307E-2</v>
      </c>
    </row>
    <row r="42" spans="2:16">
      <c r="B42" s="86" t="s">
        <v>1402</v>
      </c>
      <c r="C42" s="83" t="s">
        <v>1403</v>
      </c>
      <c r="D42" s="83" t="s">
        <v>268</v>
      </c>
      <c r="E42" s="83"/>
      <c r="F42" s="105">
        <v>43161</v>
      </c>
      <c r="G42" s="93">
        <v>10.729999999999999</v>
      </c>
      <c r="H42" s="96" t="s">
        <v>172</v>
      </c>
      <c r="I42" s="97">
        <v>4.8000000000000001E-2</v>
      </c>
      <c r="J42" s="97">
        <v>4.87E-2</v>
      </c>
      <c r="K42" s="93">
        <v>4662000</v>
      </c>
      <c r="L42" s="106">
        <v>100.4849</v>
      </c>
      <c r="M42" s="93">
        <v>4684.6083399999998</v>
      </c>
      <c r="N42" s="83"/>
      <c r="O42" s="94">
        <v>2.3140093008986739E-2</v>
      </c>
      <c r="P42" s="94">
        <f>M42/'סכום נכסי הקרן'!$C$42</f>
        <v>6.448061205993106E-3</v>
      </c>
    </row>
    <row r="43" spans="2:16">
      <c r="B43" s="86" t="s">
        <v>1404</v>
      </c>
      <c r="C43" s="83" t="s">
        <v>1405</v>
      </c>
      <c r="D43" s="83" t="s">
        <v>268</v>
      </c>
      <c r="E43" s="83"/>
      <c r="F43" s="105">
        <v>40969</v>
      </c>
      <c r="G43" s="93">
        <v>7.3400000000000007</v>
      </c>
      <c r="H43" s="96" t="s">
        <v>172</v>
      </c>
      <c r="I43" s="97">
        <v>4.8000000000000001E-2</v>
      </c>
      <c r="J43" s="97">
        <v>4.8600000000000004E-2</v>
      </c>
      <c r="K43" s="93">
        <v>657000</v>
      </c>
      <c r="L43" s="106">
        <v>102.4268</v>
      </c>
      <c r="M43" s="93">
        <v>672.57722000000001</v>
      </c>
      <c r="N43" s="83"/>
      <c r="O43" s="94">
        <v>3.3222626731962265E-3</v>
      </c>
      <c r="P43" s="94">
        <f>M43/'סכום נכסי הקרן'!$C$42</f>
        <v>9.2575915969032548E-4</v>
      </c>
    </row>
    <row r="47" spans="2:16">
      <c r="B47" s="98" t="s">
        <v>120</v>
      </c>
    </row>
    <row r="48" spans="2:16">
      <c r="B48" s="98" t="s">
        <v>245</v>
      </c>
    </row>
    <row r="49" spans="2:2">
      <c r="B49" s="98" t="s">
        <v>253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AA31" sqref="AA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187</v>
      </c>
      <c r="C1" s="77" t="s" vm="1">
        <v>263</v>
      </c>
    </row>
    <row r="2" spans="2:65">
      <c r="B2" s="56" t="s">
        <v>186</v>
      </c>
      <c r="C2" s="77" t="s">
        <v>264</v>
      </c>
    </row>
    <row r="3" spans="2:65">
      <c r="B3" s="56" t="s">
        <v>188</v>
      </c>
      <c r="C3" s="77" t="s">
        <v>265</v>
      </c>
    </row>
    <row r="4" spans="2:65">
      <c r="B4" s="56" t="s">
        <v>189</v>
      </c>
      <c r="C4" s="77">
        <v>8802</v>
      </c>
    </row>
    <row r="6" spans="2:65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2:65" ht="26.25" customHeight="1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2:65" s="3" customFormat="1" ht="78.75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110</v>
      </c>
      <c r="J8" s="30" t="s">
        <v>18</v>
      </c>
      <c r="K8" s="30" t="s">
        <v>109</v>
      </c>
      <c r="L8" s="30" t="s">
        <v>17</v>
      </c>
      <c r="M8" s="70" t="s">
        <v>19</v>
      </c>
      <c r="N8" s="30" t="s">
        <v>247</v>
      </c>
      <c r="O8" s="30" t="s">
        <v>246</v>
      </c>
      <c r="P8" s="30" t="s">
        <v>118</v>
      </c>
      <c r="Q8" s="30" t="s">
        <v>61</v>
      </c>
      <c r="R8" s="30" t="s">
        <v>190</v>
      </c>
      <c r="S8" s="31" t="s">
        <v>192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20" t="s">
        <v>122</v>
      </c>
      <c r="S10" s="20" t="s">
        <v>193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4" workbookViewId="0">
      <pane ySplit="7" topLeftCell="A11" activePane="bottomLeft" state="frozen"/>
      <selection activeCell="A4" sqref="A4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187</v>
      </c>
      <c r="C1" s="77" t="s" vm="1">
        <v>263</v>
      </c>
    </row>
    <row r="2" spans="2:81">
      <c r="B2" s="56" t="s">
        <v>186</v>
      </c>
      <c r="C2" s="77" t="s">
        <v>264</v>
      </c>
    </row>
    <row r="3" spans="2:81">
      <c r="B3" s="56" t="s">
        <v>188</v>
      </c>
      <c r="C3" s="77" t="s">
        <v>265</v>
      </c>
    </row>
    <row r="4" spans="2:81">
      <c r="B4" s="56" t="s">
        <v>189</v>
      </c>
      <c r="C4" s="77">
        <v>8802</v>
      </c>
    </row>
    <row r="6" spans="2:81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2:81" ht="26.25" customHeight="1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2:81" s="3" customFormat="1" ht="78.75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110</v>
      </c>
      <c r="J8" s="30" t="s">
        <v>18</v>
      </c>
      <c r="K8" s="30" t="s">
        <v>109</v>
      </c>
      <c r="L8" s="30" t="s">
        <v>17</v>
      </c>
      <c r="M8" s="70" t="s">
        <v>19</v>
      </c>
      <c r="N8" s="70" t="s">
        <v>247</v>
      </c>
      <c r="O8" s="30" t="s">
        <v>246</v>
      </c>
      <c r="P8" s="30" t="s">
        <v>118</v>
      </c>
      <c r="Q8" s="30" t="s">
        <v>61</v>
      </c>
      <c r="R8" s="30" t="s">
        <v>190</v>
      </c>
      <c r="S8" s="31" t="s">
        <v>192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20" t="s">
        <v>122</v>
      </c>
      <c r="S10" s="20" t="s">
        <v>193</v>
      </c>
      <c r="T10" s="5"/>
      <c r="BZ10" s="1"/>
    </row>
    <row r="11" spans="2:81" s="4" customFormat="1" ht="18" customHeight="1">
      <c r="B11" s="129" t="s">
        <v>54</v>
      </c>
      <c r="C11" s="81"/>
      <c r="D11" s="81"/>
      <c r="E11" s="81"/>
      <c r="F11" s="81"/>
      <c r="G11" s="81"/>
      <c r="H11" s="81"/>
      <c r="I11" s="81"/>
      <c r="J11" s="92">
        <v>7.0697295020648214</v>
      </c>
      <c r="K11" s="81"/>
      <c r="L11" s="81"/>
      <c r="M11" s="91">
        <v>1.7764097017433079E-2</v>
      </c>
      <c r="N11" s="90"/>
      <c r="O11" s="92"/>
      <c r="P11" s="90">
        <v>6400.4451600000002</v>
      </c>
      <c r="Q11" s="81"/>
      <c r="R11" s="91">
        <v>1</v>
      </c>
      <c r="S11" s="91">
        <f>P11/'סכום נכסי הקרן'!$C$42</f>
        <v>8.8097999111025668E-3</v>
      </c>
      <c r="T11" s="5"/>
      <c r="BZ11" s="99"/>
      <c r="CC11" s="99"/>
    </row>
    <row r="12" spans="2:81" s="99" customFormat="1" ht="17.25" customHeight="1">
      <c r="B12" s="130" t="s">
        <v>241</v>
      </c>
      <c r="C12" s="81"/>
      <c r="D12" s="81"/>
      <c r="E12" s="81"/>
      <c r="F12" s="81"/>
      <c r="G12" s="81"/>
      <c r="H12" s="81"/>
      <c r="I12" s="81"/>
      <c r="J12" s="92">
        <v>7.0697295020648214</v>
      </c>
      <c r="K12" s="81"/>
      <c r="L12" s="81"/>
      <c r="M12" s="91">
        <v>1.7764097017433079E-2</v>
      </c>
      <c r="N12" s="90"/>
      <c r="O12" s="92"/>
      <c r="P12" s="90">
        <v>6400.4451600000002</v>
      </c>
      <c r="Q12" s="81"/>
      <c r="R12" s="91">
        <v>1</v>
      </c>
      <c r="S12" s="91">
        <f>P12/'סכום נכסי הקרן'!$C$42</f>
        <v>8.8097999111025668E-3</v>
      </c>
    </row>
    <row r="13" spans="2:81" s="99" customFormat="1">
      <c r="B13" s="107" t="s">
        <v>62</v>
      </c>
      <c r="C13" s="81"/>
      <c r="D13" s="81"/>
      <c r="E13" s="81"/>
      <c r="F13" s="81"/>
      <c r="G13" s="81"/>
      <c r="H13" s="81"/>
      <c r="I13" s="81"/>
      <c r="J13" s="92">
        <v>7.8142062359919482</v>
      </c>
      <c r="K13" s="81"/>
      <c r="L13" s="81"/>
      <c r="M13" s="91">
        <v>1.3543339971176951E-2</v>
      </c>
      <c r="N13" s="90"/>
      <c r="O13" s="92"/>
      <c r="P13" s="90">
        <v>4377.8574800000006</v>
      </c>
      <c r="Q13" s="81"/>
      <c r="R13" s="91">
        <v>0.68399265528587083</v>
      </c>
      <c r="S13" s="91">
        <f>P13/'סכום נכסי הקרן'!$C$42</f>
        <v>6.0258384337322736E-3</v>
      </c>
    </row>
    <row r="14" spans="2:81">
      <c r="B14" s="108" t="s">
        <v>1406</v>
      </c>
      <c r="C14" s="83" t="s">
        <v>1407</v>
      </c>
      <c r="D14" s="96" t="s">
        <v>1408</v>
      </c>
      <c r="E14" s="83" t="s">
        <v>1409</v>
      </c>
      <c r="F14" s="96" t="s">
        <v>626</v>
      </c>
      <c r="G14" s="83" t="s">
        <v>344</v>
      </c>
      <c r="H14" s="83" t="s">
        <v>345</v>
      </c>
      <c r="I14" s="105">
        <v>42639</v>
      </c>
      <c r="J14" s="95">
        <v>9.01</v>
      </c>
      <c r="K14" s="96" t="s">
        <v>172</v>
      </c>
      <c r="L14" s="97">
        <v>4.9000000000000002E-2</v>
      </c>
      <c r="M14" s="94">
        <v>1.4000000000000002E-2</v>
      </c>
      <c r="N14" s="93">
        <v>295216</v>
      </c>
      <c r="O14" s="95">
        <v>161.75</v>
      </c>
      <c r="P14" s="93">
        <v>477.51186000000001</v>
      </c>
      <c r="Q14" s="94">
        <v>1.5038287503620353E-4</v>
      </c>
      <c r="R14" s="94">
        <v>7.460603880871311E-2</v>
      </c>
      <c r="S14" s="94">
        <f>P14/'סכום נכסי הקרן'!$C$42</f>
        <v>6.5726427406471533E-4</v>
      </c>
    </row>
    <row r="15" spans="2:81">
      <c r="B15" s="108" t="s">
        <v>1410</v>
      </c>
      <c r="C15" s="83" t="s">
        <v>1411</v>
      </c>
      <c r="D15" s="96" t="s">
        <v>1408</v>
      </c>
      <c r="E15" s="83" t="s">
        <v>1409</v>
      </c>
      <c r="F15" s="96" t="s">
        <v>626</v>
      </c>
      <c r="G15" s="83" t="s">
        <v>344</v>
      </c>
      <c r="H15" s="83" t="s">
        <v>345</v>
      </c>
      <c r="I15" s="105">
        <v>42639</v>
      </c>
      <c r="J15" s="95">
        <v>11.670000000000002</v>
      </c>
      <c r="K15" s="96" t="s">
        <v>172</v>
      </c>
      <c r="L15" s="97">
        <v>4.0999999999999995E-2</v>
      </c>
      <c r="M15" s="94">
        <v>2.2499999999999999E-2</v>
      </c>
      <c r="N15" s="93">
        <v>1365502.94</v>
      </c>
      <c r="O15" s="95">
        <v>128.41999999999999</v>
      </c>
      <c r="P15" s="93">
        <v>1753.5789399999999</v>
      </c>
      <c r="Q15" s="94">
        <v>3.6328260064561092E-4</v>
      </c>
      <c r="R15" s="94">
        <v>0.27397765251690709</v>
      </c>
      <c r="S15" s="94">
        <f>P15/'סכום נכסי הקרן'!$C$42</f>
        <v>2.4136882987875379E-3</v>
      </c>
    </row>
    <row r="16" spans="2:81">
      <c r="B16" s="108" t="s">
        <v>1412</v>
      </c>
      <c r="C16" s="83" t="s">
        <v>1413</v>
      </c>
      <c r="D16" s="96" t="s">
        <v>1408</v>
      </c>
      <c r="E16" s="83" t="s">
        <v>1414</v>
      </c>
      <c r="F16" s="96" t="s">
        <v>626</v>
      </c>
      <c r="G16" s="83" t="s">
        <v>344</v>
      </c>
      <c r="H16" s="83" t="s">
        <v>168</v>
      </c>
      <c r="I16" s="105">
        <v>42796</v>
      </c>
      <c r="J16" s="95">
        <v>8.6</v>
      </c>
      <c r="K16" s="96" t="s">
        <v>172</v>
      </c>
      <c r="L16" s="97">
        <v>2.1400000000000002E-2</v>
      </c>
      <c r="M16" s="94">
        <v>1.38E-2</v>
      </c>
      <c r="N16" s="93">
        <v>398000</v>
      </c>
      <c r="O16" s="95">
        <v>106.99</v>
      </c>
      <c r="P16" s="93">
        <v>425.82021000000003</v>
      </c>
      <c r="Q16" s="94">
        <v>1.5328562735416682E-3</v>
      </c>
      <c r="R16" s="94">
        <v>6.6529780250472459E-2</v>
      </c>
      <c r="S16" s="94">
        <f>P16/'סכום נכסי הקרן'!$C$42</f>
        <v>5.8611405213628552E-4</v>
      </c>
    </row>
    <row r="17" spans="2:19">
      <c r="B17" s="108" t="s">
        <v>1415</v>
      </c>
      <c r="C17" s="83" t="s">
        <v>1416</v>
      </c>
      <c r="D17" s="96" t="s">
        <v>1408</v>
      </c>
      <c r="E17" s="83" t="s">
        <v>421</v>
      </c>
      <c r="F17" s="96" t="s">
        <v>422</v>
      </c>
      <c r="G17" s="83" t="s">
        <v>371</v>
      </c>
      <c r="H17" s="83" t="s">
        <v>345</v>
      </c>
      <c r="I17" s="105">
        <v>42768</v>
      </c>
      <c r="J17" s="95">
        <v>1.7800000000000002</v>
      </c>
      <c r="K17" s="96" t="s">
        <v>172</v>
      </c>
      <c r="L17" s="97">
        <v>6.8499999999999991E-2</v>
      </c>
      <c r="M17" s="94">
        <v>5.8999999999999999E-3</v>
      </c>
      <c r="N17" s="93">
        <v>32800</v>
      </c>
      <c r="O17" s="95">
        <v>125.15</v>
      </c>
      <c r="P17" s="93">
        <v>41.049199999999999</v>
      </c>
      <c r="Q17" s="94">
        <v>6.4943936354942372E-5</v>
      </c>
      <c r="R17" s="94">
        <v>6.4134914015886975E-3</v>
      </c>
      <c r="S17" s="94">
        <f>P17/'סכום נכסי הקרן'!$C$42</f>
        <v>5.6501575979573186E-5</v>
      </c>
    </row>
    <row r="18" spans="2:19">
      <c r="B18" s="108" t="s">
        <v>1417</v>
      </c>
      <c r="C18" s="83" t="s">
        <v>1418</v>
      </c>
      <c r="D18" s="96" t="s">
        <v>1408</v>
      </c>
      <c r="E18" s="83" t="s">
        <v>421</v>
      </c>
      <c r="F18" s="96" t="s">
        <v>422</v>
      </c>
      <c r="G18" s="83" t="s">
        <v>389</v>
      </c>
      <c r="H18" s="83" t="s">
        <v>168</v>
      </c>
      <c r="I18" s="105">
        <v>42935</v>
      </c>
      <c r="J18" s="95">
        <v>3.2700000000000005</v>
      </c>
      <c r="K18" s="96" t="s">
        <v>172</v>
      </c>
      <c r="L18" s="97">
        <v>0.06</v>
      </c>
      <c r="M18" s="94">
        <v>4.1000000000000003E-3</v>
      </c>
      <c r="N18" s="93">
        <v>1206048</v>
      </c>
      <c r="O18" s="95">
        <v>126.02</v>
      </c>
      <c r="P18" s="93">
        <v>1519.86169</v>
      </c>
      <c r="Q18" s="94">
        <v>3.2589296628582722E-4</v>
      </c>
      <c r="R18" s="94">
        <v>0.23746187210515837</v>
      </c>
      <c r="S18" s="94">
        <f>P18/'סכום נכסי הקרן'!$C$42</f>
        <v>2.091991579762273E-3</v>
      </c>
    </row>
    <row r="19" spans="2:19">
      <c r="B19" s="108" t="s">
        <v>1419</v>
      </c>
      <c r="C19" s="83" t="s">
        <v>1420</v>
      </c>
      <c r="D19" s="96" t="s">
        <v>1408</v>
      </c>
      <c r="E19" s="83" t="s">
        <v>1421</v>
      </c>
      <c r="F19" s="96" t="s">
        <v>626</v>
      </c>
      <c r="G19" s="83" t="s">
        <v>389</v>
      </c>
      <c r="H19" s="83" t="s">
        <v>345</v>
      </c>
      <c r="I19" s="105">
        <v>42835</v>
      </c>
      <c r="J19" s="95">
        <v>4.6100000000000003</v>
      </c>
      <c r="K19" s="96" t="s">
        <v>172</v>
      </c>
      <c r="L19" s="97">
        <v>5.5999999999999994E-2</v>
      </c>
      <c r="M19" s="94">
        <v>5.0000000000000001E-3</v>
      </c>
      <c r="N19" s="93">
        <v>105724.77</v>
      </c>
      <c r="O19" s="95">
        <v>151.37</v>
      </c>
      <c r="P19" s="93">
        <v>160.03557999999998</v>
      </c>
      <c r="Q19" s="94">
        <v>1.194692176040364E-4</v>
      </c>
      <c r="R19" s="94">
        <v>2.5003820203030998E-2</v>
      </c>
      <c r="S19" s="94">
        <f>P19/'סכום נכסי הקרן'!$C$42</f>
        <v>2.2027865300188704E-4</v>
      </c>
    </row>
    <row r="20" spans="2:19">
      <c r="B20" s="109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7" t="s">
        <v>63</v>
      </c>
      <c r="C21" s="81"/>
      <c r="D21" s="81"/>
      <c r="E21" s="81"/>
      <c r="F21" s="81"/>
      <c r="G21" s="81"/>
      <c r="H21" s="81"/>
      <c r="I21" s="81"/>
      <c r="J21" s="92">
        <v>5.8785323589072727</v>
      </c>
      <c r="K21" s="81"/>
      <c r="L21" s="81"/>
      <c r="M21" s="91">
        <v>2.2402918166423681E-2</v>
      </c>
      <c r="N21" s="90"/>
      <c r="O21" s="92"/>
      <c r="P21" s="90">
        <v>1631.9226899999999</v>
      </c>
      <c r="Q21" s="81"/>
      <c r="R21" s="91">
        <v>0.25497018554253181</v>
      </c>
      <c r="S21" s="91">
        <f>P21/'סכום נכסי הקרן'!$C$42</f>
        <v>2.2462363179264018E-3</v>
      </c>
    </row>
    <row r="22" spans="2:19">
      <c r="B22" s="108" t="s">
        <v>1422</v>
      </c>
      <c r="C22" s="83" t="s">
        <v>1423</v>
      </c>
      <c r="D22" s="96" t="s">
        <v>1408</v>
      </c>
      <c r="E22" s="83" t="s">
        <v>1414</v>
      </c>
      <c r="F22" s="96" t="s">
        <v>626</v>
      </c>
      <c r="G22" s="83" t="s">
        <v>344</v>
      </c>
      <c r="H22" s="83" t="s">
        <v>168</v>
      </c>
      <c r="I22" s="105">
        <v>42796</v>
      </c>
      <c r="J22" s="95">
        <v>7.9700000000000006</v>
      </c>
      <c r="K22" s="96" t="s">
        <v>172</v>
      </c>
      <c r="L22" s="97">
        <v>3.7400000000000003E-2</v>
      </c>
      <c r="M22" s="94">
        <v>2.8999999999999998E-2</v>
      </c>
      <c r="N22" s="93">
        <v>398000</v>
      </c>
      <c r="O22" s="95">
        <v>107.06</v>
      </c>
      <c r="P22" s="93">
        <v>426.09879999999998</v>
      </c>
      <c r="Q22" s="94">
        <v>7.7272850824567328E-4</v>
      </c>
      <c r="R22" s="94">
        <v>6.6573306910421209E-2</v>
      </c>
      <c r="S22" s="94">
        <f>P22/'סכום נכסי הקרן'!$C$42</f>
        <v>5.8649751330123263E-4</v>
      </c>
    </row>
    <row r="23" spans="2:19">
      <c r="B23" s="108" t="s">
        <v>1424</v>
      </c>
      <c r="C23" s="83" t="s">
        <v>1425</v>
      </c>
      <c r="D23" s="96" t="s">
        <v>1408</v>
      </c>
      <c r="E23" s="83" t="s">
        <v>1414</v>
      </c>
      <c r="F23" s="96" t="s">
        <v>626</v>
      </c>
      <c r="G23" s="83" t="s">
        <v>344</v>
      </c>
      <c r="H23" s="83" t="s">
        <v>168</v>
      </c>
      <c r="I23" s="105">
        <v>42796</v>
      </c>
      <c r="J23" s="95">
        <v>4.6800000000000006</v>
      </c>
      <c r="K23" s="96" t="s">
        <v>172</v>
      </c>
      <c r="L23" s="97">
        <v>2.5000000000000001E-2</v>
      </c>
      <c r="M23" s="94">
        <v>1.7200000000000003E-2</v>
      </c>
      <c r="N23" s="93">
        <v>684973</v>
      </c>
      <c r="O23" s="95">
        <v>103.82</v>
      </c>
      <c r="P23" s="93">
        <v>711.13897999999995</v>
      </c>
      <c r="Q23" s="94">
        <v>9.444047671571331E-4</v>
      </c>
      <c r="R23" s="94">
        <v>0.11110773738744133</v>
      </c>
      <c r="S23" s="94">
        <f>P23/'סכום נכסי הקרן'!$C$42</f>
        <v>9.7883693495868802E-4</v>
      </c>
    </row>
    <row r="24" spans="2:19">
      <c r="B24" s="108" t="s">
        <v>1426</v>
      </c>
      <c r="C24" s="83" t="s">
        <v>1427</v>
      </c>
      <c r="D24" s="96" t="s">
        <v>1408</v>
      </c>
      <c r="E24" s="83" t="s">
        <v>1428</v>
      </c>
      <c r="F24" s="96" t="s">
        <v>379</v>
      </c>
      <c r="G24" s="83" t="s">
        <v>389</v>
      </c>
      <c r="H24" s="83" t="s">
        <v>168</v>
      </c>
      <c r="I24" s="105">
        <v>42598</v>
      </c>
      <c r="J24" s="95">
        <v>5.8000000000000007</v>
      </c>
      <c r="K24" s="96" t="s">
        <v>172</v>
      </c>
      <c r="L24" s="97">
        <v>3.1E-2</v>
      </c>
      <c r="M24" s="94">
        <v>2.4199999999999999E-2</v>
      </c>
      <c r="N24" s="93">
        <v>475156</v>
      </c>
      <c r="O24" s="95">
        <v>104.11</v>
      </c>
      <c r="P24" s="93">
        <v>494.68491</v>
      </c>
      <c r="Q24" s="94">
        <v>1.2504105263157895E-3</v>
      </c>
      <c r="R24" s="94">
        <v>7.7289141244669304E-2</v>
      </c>
      <c r="S24" s="94">
        <f>P24/'סכום נכסי הקרן'!$C$42</f>
        <v>6.8090186966648122E-4</v>
      </c>
    </row>
    <row r="25" spans="2:19">
      <c r="B25" s="109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7" t="s">
        <v>50</v>
      </c>
      <c r="C26" s="81"/>
      <c r="D26" s="81"/>
      <c r="E26" s="81"/>
      <c r="F26" s="81"/>
      <c r="G26" s="81"/>
      <c r="H26" s="81"/>
      <c r="I26" s="81"/>
      <c r="J26" s="92">
        <v>3.7029794072409716</v>
      </c>
      <c r="K26" s="81"/>
      <c r="L26" s="81"/>
      <c r="M26" s="91">
        <v>4.5684887458177406E-2</v>
      </c>
      <c r="N26" s="90"/>
      <c r="O26" s="92"/>
      <c r="P26" s="90">
        <v>390.66498999999999</v>
      </c>
      <c r="Q26" s="81"/>
      <c r="R26" s="91">
        <v>6.1037159171597369E-2</v>
      </c>
      <c r="S26" s="91">
        <f>P26/'סכום נכסי הקרן'!$C$42</f>
        <v>5.3772515944389165E-4</v>
      </c>
    </row>
    <row r="27" spans="2:19">
      <c r="B27" s="108" t="s">
        <v>1429</v>
      </c>
      <c r="C27" s="83" t="s">
        <v>1430</v>
      </c>
      <c r="D27" s="96" t="s">
        <v>1408</v>
      </c>
      <c r="E27" s="83" t="s">
        <v>673</v>
      </c>
      <c r="F27" s="96" t="s">
        <v>674</v>
      </c>
      <c r="G27" s="83" t="s">
        <v>443</v>
      </c>
      <c r="H27" s="83" t="s">
        <v>345</v>
      </c>
      <c r="I27" s="105">
        <v>42954</v>
      </c>
      <c r="J27" s="95">
        <v>2.3699999999999997</v>
      </c>
      <c r="K27" s="96" t="s">
        <v>171</v>
      </c>
      <c r="L27" s="97">
        <v>3.7000000000000005E-2</v>
      </c>
      <c r="M27" s="94">
        <v>3.839999999999999E-2</v>
      </c>
      <c r="N27" s="93">
        <v>25043</v>
      </c>
      <c r="O27" s="95">
        <v>99.89</v>
      </c>
      <c r="P27" s="93">
        <v>87.904300000000006</v>
      </c>
      <c r="Q27" s="94">
        <v>3.7264150943396224E-4</v>
      </c>
      <c r="R27" s="94">
        <v>1.3734091583092325E-2</v>
      </c>
      <c r="S27" s="94">
        <f>P27/'סכום נכסי הקרן'!$C$42</f>
        <v>1.2099459880780126E-4</v>
      </c>
    </row>
    <row r="28" spans="2:19">
      <c r="B28" s="108" t="s">
        <v>1431</v>
      </c>
      <c r="C28" s="83" t="s">
        <v>1432</v>
      </c>
      <c r="D28" s="96" t="s">
        <v>1408</v>
      </c>
      <c r="E28" s="83" t="s">
        <v>673</v>
      </c>
      <c r="F28" s="96" t="s">
        <v>674</v>
      </c>
      <c r="G28" s="83" t="s">
        <v>443</v>
      </c>
      <c r="H28" s="83" t="s">
        <v>345</v>
      </c>
      <c r="I28" s="105">
        <v>42625</v>
      </c>
      <c r="J28" s="95">
        <v>4.09</v>
      </c>
      <c r="K28" s="96" t="s">
        <v>171</v>
      </c>
      <c r="L28" s="97">
        <v>4.4500000000000005E-2</v>
      </c>
      <c r="M28" s="94">
        <v>4.7799999999999995E-2</v>
      </c>
      <c r="N28" s="93">
        <v>86976</v>
      </c>
      <c r="O28" s="95">
        <v>99.06</v>
      </c>
      <c r="P28" s="93">
        <v>302.76069000000001</v>
      </c>
      <c r="Q28" s="94">
        <v>6.3426782899805043E-4</v>
      </c>
      <c r="R28" s="94">
        <v>4.7303067588505048E-2</v>
      </c>
      <c r="S28" s="94">
        <f>P28/'סכום נכסי הקרן'!$C$42</f>
        <v>4.1673056063609043E-4</v>
      </c>
    </row>
    <row r="29" spans="2:19">
      <c r="B29" s="110"/>
      <c r="C29" s="111"/>
      <c r="D29" s="111"/>
      <c r="E29" s="111"/>
      <c r="F29" s="111"/>
      <c r="G29" s="111"/>
      <c r="H29" s="111"/>
      <c r="I29" s="111"/>
      <c r="J29" s="112"/>
      <c r="K29" s="111"/>
      <c r="L29" s="111"/>
      <c r="M29" s="113"/>
      <c r="N29" s="114"/>
      <c r="O29" s="112"/>
      <c r="P29" s="111"/>
      <c r="Q29" s="111"/>
      <c r="R29" s="113"/>
      <c r="S29" s="111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262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120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1 B36:B128">
    <cfRule type="cellIs" dxfId="5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3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187</v>
      </c>
      <c r="C1" s="77" t="s" vm="1">
        <v>263</v>
      </c>
    </row>
    <row r="2" spans="2:98">
      <c r="B2" s="56" t="s">
        <v>186</v>
      </c>
      <c r="C2" s="77" t="s">
        <v>264</v>
      </c>
    </row>
    <row r="3" spans="2:98">
      <c r="B3" s="56" t="s">
        <v>188</v>
      </c>
      <c r="C3" s="77" t="s">
        <v>265</v>
      </c>
    </row>
    <row r="4" spans="2:98">
      <c r="B4" s="56" t="s">
        <v>189</v>
      </c>
      <c r="C4" s="77">
        <v>8802</v>
      </c>
    </row>
    <row r="6" spans="2:98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30"/>
    </row>
    <row r="7" spans="2:98" ht="26.25" customHeight="1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2:98" s="3" customFormat="1" ht="63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109</v>
      </c>
      <c r="H8" s="30" t="s">
        <v>247</v>
      </c>
      <c r="I8" s="30" t="s">
        <v>246</v>
      </c>
      <c r="J8" s="30" t="s">
        <v>118</v>
      </c>
      <c r="K8" s="30" t="s">
        <v>61</v>
      </c>
      <c r="L8" s="30" t="s">
        <v>190</v>
      </c>
      <c r="M8" s="31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254</v>
      </c>
      <c r="I9" s="32"/>
      <c r="J9" s="32" t="s">
        <v>250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32</v>
      </c>
      <c r="C11" s="123"/>
      <c r="D11" s="123"/>
      <c r="E11" s="123"/>
      <c r="F11" s="123"/>
      <c r="G11" s="123"/>
      <c r="H11" s="125"/>
      <c r="I11" s="125"/>
      <c r="J11" s="125">
        <f>J13</f>
        <v>4350.7189500000004</v>
      </c>
      <c r="K11" s="123"/>
      <c r="L11" s="126">
        <f>J11/$J$11</f>
        <v>1</v>
      </c>
      <c r="M11" s="126">
        <f>J11/'סכום נכסי הקרן'!$C$42</f>
        <v>5.9884839977196605E-3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CT11" s="99"/>
    </row>
    <row r="12" spans="2:98">
      <c r="B12" s="82"/>
      <c r="C12" s="83"/>
      <c r="D12" s="83"/>
      <c r="E12" s="83"/>
      <c r="F12" s="83"/>
      <c r="G12" s="83"/>
      <c r="H12" s="93"/>
      <c r="I12" s="93"/>
      <c r="J12" s="83"/>
      <c r="K12" s="83"/>
      <c r="L12" s="94"/>
      <c r="M12" s="83"/>
    </row>
    <row r="13" spans="2:98" s="99" customFormat="1">
      <c r="B13" s="124" t="s">
        <v>240</v>
      </c>
      <c r="C13" s="123"/>
      <c r="D13" s="123"/>
      <c r="E13" s="123"/>
      <c r="F13" s="123"/>
      <c r="G13" s="123"/>
      <c r="H13" s="125"/>
      <c r="I13" s="125"/>
      <c r="J13" s="125">
        <f>J14</f>
        <v>4350.7189500000004</v>
      </c>
      <c r="K13" s="123"/>
      <c r="L13" s="126">
        <f>J13/$J$11</f>
        <v>1</v>
      </c>
      <c r="M13" s="126">
        <f>J13/'סכום נכסי הקרן'!$C$42</f>
        <v>5.9884839977196605E-3</v>
      </c>
    </row>
    <row r="14" spans="2:98">
      <c r="B14" s="101" t="s">
        <v>65</v>
      </c>
      <c r="C14" s="81"/>
      <c r="D14" s="81"/>
      <c r="E14" s="81"/>
      <c r="F14" s="81"/>
      <c r="G14" s="81"/>
      <c r="H14" s="90"/>
      <c r="I14" s="90"/>
      <c r="J14" s="90">
        <f>SUM(J15:J21)</f>
        <v>4350.7189500000004</v>
      </c>
      <c r="K14" s="81"/>
      <c r="L14" s="91">
        <f t="shared" ref="L14:L20" si="0">J14/$J$11</f>
        <v>1</v>
      </c>
      <c r="M14" s="91">
        <f>J14/'סכום נכסי הקרן'!$C$42</f>
        <v>5.9884839977196605E-3</v>
      </c>
    </row>
    <row r="15" spans="2:98">
      <c r="B15" s="86" t="s">
        <v>1433</v>
      </c>
      <c r="C15" s="83" t="s">
        <v>1434</v>
      </c>
      <c r="D15" s="96" t="s">
        <v>30</v>
      </c>
      <c r="E15" s="83"/>
      <c r="F15" s="96" t="s">
        <v>379</v>
      </c>
      <c r="G15" s="96" t="s">
        <v>171</v>
      </c>
      <c r="H15" s="93">
        <v>59525.52</v>
      </c>
      <c r="I15" s="93">
        <v>105.38249999999999</v>
      </c>
      <c r="J15" s="93">
        <v>220.43139000000002</v>
      </c>
      <c r="K15" s="94">
        <v>1.3782667814125423E-3</v>
      </c>
      <c r="L15" s="94">
        <f t="shared" si="0"/>
        <v>5.0665508972948026E-2</v>
      </c>
      <c r="M15" s="94">
        <f>J15/'סכום נכסי הקרן'!$C$42</f>
        <v>3.0340958972082109E-4</v>
      </c>
    </row>
    <row r="16" spans="2:98">
      <c r="B16" s="86" t="s">
        <v>1435</v>
      </c>
      <c r="C16" s="83">
        <v>5771</v>
      </c>
      <c r="D16" s="96" t="s">
        <v>30</v>
      </c>
      <c r="E16" s="83"/>
      <c r="F16" s="96" t="s">
        <v>622</v>
      </c>
      <c r="G16" s="96" t="s">
        <v>173</v>
      </c>
      <c r="H16" s="93">
        <v>160764.67000000001</v>
      </c>
      <c r="I16" s="93">
        <v>107.49209999999999</v>
      </c>
      <c r="J16" s="93">
        <v>748.05697999999995</v>
      </c>
      <c r="K16" s="94">
        <v>1.5468607670855118E-3</v>
      </c>
      <c r="L16" s="94">
        <f t="shared" si="0"/>
        <v>0.17193870452146762</v>
      </c>
      <c r="M16" s="94">
        <f>J16/'סכום נכסי הקרן'!$C$42</f>
        <v>1.029652180615458E-3</v>
      </c>
    </row>
    <row r="17" spans="2:13">
      <c r="B17" s="86" t="s">
        <v>1436</v>
      </c>
      <c r="C17" s="83" t="s">
        <v>1437</v>
      </c>
      <c r="D17" s="96" t="s">
        <v>30</v>
      </c>
      <c r="E17" s="83"/>
      <c r="F17" s="96" t="s">
        <v>622</v>
      </c>
      <c r="G17" s="96" t="s">
        <v>171</v>
      </c>
      <c r="H17" s="93">
        <v>2156.54</v>
      </c>
      <c r="I17" s="93">
        <v>9497</v>
      </c>
      <c r="J17" s="93">
        <v>719.69084999999995</v>
      </c>
      <c r="K17" s="94">
        <v>2.5999999999999999E-3</v>
      </c>
      <c r="L17" s="94">
        <f t="shared" si="0"/>
        <v>0.16541883267362051</v>
      </c>
      <c r="M17" s="94">
        <f>J17/'סכום נכסי הקרן'!$C$42</f>
        <v>9.9060803238744258E-4</v>
      </c>
    </row>
    <row r="18" spans="2:13">
      <c r="B18" s="86" t="s">
        <v>1438</v>
      </c>
      <c r="C18" s="83" t="s">
        <v>1439</v>
      </c>
      <c r="D18" s="96" t="s">
        <v>30</v>
      </c>
      <c r="E18" s="83"/>
      <c r="F18" s="96" t="s">
        <v>622</v>
      </c>
      <c r="G18" s="96" t="s">
        <v>173</v>
      </c>
      <c r="H18" s="93">
        <v>337731.67</v>
      </c>
      <c r="I18" s="93">
        <v>98.412099999999995</v>
      </c>
      <c r="J18" s="93">
        <v>1438.75819</v>
      </c>
      <c r="K18" s="94">
        <v>6.1179878056409195E-3</v>
      </c>
      <c r="L18" s="94">
        <f t="shared" si="0"/>
        <v>0.33069435340106257</v>
      </c>
      <c r="M18" s="94">
        <f>J18/'סכום נכסי הקרן'!$C$42</f>
        <v>1.9803578434785135E-3</v>
      </c>
    </row>
    <row r="19" spans="2:13">
      <c r="B19" s="86" t="s">
        <v>1440</v>
      </c>
      <c r="C19" s="83">
        <v>5691</v>
      </c>
      <c r="D19" s="96" t="s">
        <v>30</v>
      </c>
      <c r="E19" s="83"/>
      <c r="F19" s="96" t="s">
        <v>622</v>
      </c>
      <c r="G19" s="96" t="s">
        <v>171</v>
      </c>
      <c r="H19" s="93">
        <v>102691</v>
      </c>
      <c r="I19" s="93">
        <v>106.5224</v>
      </c>
      <c r="J19" s="93">
        <v>384.39267000000001</v>
      </c>
      <c r="K19" s="94">
        <v>1.1689903614434402E-3</v>
      </c>
      <c r="L19" s="94">
        <f t="shared" si="0"/>
        <v>8.8351528659418463E-2</v>
      </c>
      <c r="M19" s="94">
        <f>J19/'סכום נכסי הקרן'!$C$42</f>
        <v>5.2909171555099745E-4</v>
      </c>
    </row>
    <row r="20" spans="2:13">
      <c r="B20" s="86" t="s">
        <v>1441</v>
      </c>
      <c r="C20" s="83">
        <v>5356</v>
      </c>
      <c r="D20" s="96" t="s">
        <v>30</v>
      </c>
      <c r="E20" s="83"/>
      <c r="F20" s="96" t="s">
        <v>622</v>
      </c>
      <c r="G20" s="96" t="s">
        <v>171</v>
      </c>
      <c r="H20" s="93">
        <v>30165</v>
      </c>
      <c r="I20" s="93">
        <v>278.10739999999998</v>
      </c>
      <c r="J20" s="93">
        <v>294.79333000000003</v>
      </c>
      <c r="K20" s="94">
        <v>1.2728947484884588E-3</v>
      </c>
      <c r="L20" s="94">
        <f t="shared" si="0"/>
        <v>6.7757382949316922E-2</v>
      </c>
      <c r="M20" s="94">
        <f>J20/'סכום נכסי הקרן'!$C$42</f>
        <v>4.0576400351934733E-4</v>
      </c>
    </row>
    <row r="21" spans="2:13">
      <c r="B21" s="86" t="s">
        <v>1442</v>
      </c>
      <c r="C21" s="83" t="s">
        <v>1443</v>
      </c>
      <c r="D21" s="96" t="s">
        <v>30</v>
      </c>
      <c r="E21" s="83"/>
      <c r="F21" s="96" t="s">
        <v>622</v>
      </c>
      <c r="G21" s="96" t="s">
        <v>171</v>
      </c>
      <c r="H21" s="93">
        <v>170578.18</v>
      </c>
      <c r="I21" s="93">
        <v>90.855000000000004</v>
      </c>
      <c r="J21" s="93">
        <v>544.59554000000003</v>
      </c>
      <c r="K21" s="94">
        <v>4.6095925569067673E-3</v>
      </c>
      <c r="L21" s="94">
        <f>J21/$J$11</f>
        <v>0.12517368882216581</v>
      </c>
      <c r="M21" s="94">
        <f>J21/'סכום נכסי הקרן'!$C$42</f>
        <v>7.4960063244708028E-4</v>
      </c>
    </row>
    <row r="22" spans="2:13">
      <c r="B22" s="82"/>
      <c r="C22" s="83"/>
      <c r="D22" s="83"/>
      <c r="E22" s="83"/>
      <c r="F22" s="83"/>
      <c r="G22" s="83"/>
      <c r="H22" s="93"/>
      <c r="I22" s="93"/>
      <c r="J22" s="83"/>
      <c r="K22" s="83"/>
      <c r="L22" s="94"/>
      <c r="M22" s="83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262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120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245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98" t="s">
        <v>253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3"/>
      <c r="C403" s="1"/>
      <c r="D403" s="1"/>
      <c r="E403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D23:XFD1048576 D19:AF22 AH19:XFD22 D1:XFD18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V637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6.28515625" style="3" customWidth="1"/>
    <col min="13" max="13" width="8" style="3" customWidth="1"/>
    <col min="14" max="14" width="8.7109375" style="3" customWidth="1"/>
    <col min="15" max="15" width="10" style="3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6" t="s">
        <v>187</v>
      </c>
      <c r="C1" s="77" t="s" vm="1">
        <v>263</v>
      </c>
    </row>
    <row r="2" spans="2:48">
      <c r="B2" s="56" t="s">
        <v>186</v>
      </c>
      <c r="C2" s="77" t="s">
        <v>264</v>
      </c>
    </row>
    <row r="3" spans="2:48">
      <c r="B3" s="56" t="s">
        <v>188</v>
      </c>
      <c r="C3" s="77" t="s">
        <v>265</v>
      </c>
    </row>
    <row r="4" spans="2:48">
      <c r="B4" s="56" t="s">
        <v>189</v>
      </c>
      <c r="C4" s="77">
        <v>8802</v>
      </c>
    </row>
    <row r="6" spans="2:48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30"/>
    </row>
    <row r="7" spans="2:48" ht="26.25" customHeight="1">
      <c r="B7" s="228" t="s">
        <v>104</v>
      </c>
      <c r="C7" s="229"/>
      <c r="D7" s="229"/>
      <c r="E7" s="229"/>
      <c r="F7" s="229"/>
      <c r="G7" s="229"/>
      <c r="H7" s="229"/>
      <c r="I7" s="229"/>
      <c r="J7" s="229"/>
      <c r="K7" s="230"/>
    </row>
    <row r="8" spans="2:48" s="3" customFormat="1" ht="78.75">
      <c r="B8" s="22" t="s">
        <v>124</v>
      </c>
      <c r="C8" s="30" t="s">
        <v>48</v>
      </c>
      <c r="D8" s="30" t="s">
        <v>109</v>
      </c>
      <c r="E8" s="30" t="s">
        <v>110</v>
      </c>
      <c r="F8" s="30" t="s">
        <v>247</v>
      </c>
      <c r="G8" s="30" t="s">
        <v>246</v>
      </c>
      <c r="H8" s="30" t="s">
        <v>118</v>
      </c>
      <c r="I8" s="30" t="s">
        <v>61</v>
      </c>
      <c r="J8" s="30" t="s">
        <v>190</v>
      </c>
      <c r="K8" s="31" t="s">
        <v>192</v>
      </c>
      <c r="AV8" s="1"/>
    </row>
    <row r="9" spans="2:48" s="3" customFormat="1" ht="21" customHeight="1">
      <c r="B9" s="15"/>
      <c r="C9" s="16"/>
      <c r="D9" s="16"/>
      <c r="E9" s="32" t="s">
        <v>22</v>
      </c>
      <c r="F9" s="32" t="s">
        <v>254</v>
      </c>
      <c r="G9" s="32"/>
      <c r="H9" s="32" t="s">
        <v>250</v>
      </c>
      <c r="I9" s="32" t="s">
        <v>20</v>
      </c>
      <c r="J9" s="32" t="s">
        <v>20</v>
      </c>
      <c r="K9" s="33" t="s">
        <v>20</v>
      </c>
      <c r="AV9" s="1"/>
    </row>
    <row r="10" spans="2:48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AV10" s="1"/>
    </row>
    <row r="11" spans="2:48" s="4" customFormat="1" ht="18" customHeight="1">
      <c r="B11" s="122" t="s">
        <v>1444</v>
      </c>
      <c r="C11" s="123"/>
      <c r="D11" s="123"/>
      <c r="E11" s="123"/>
      <c r="F11" s="125"/>
      <c r="G11" s="128"/>
      <c r="H11" s="125">
        <v>2481.0159400000002</v>
      </c>
      <c r="I11" s="123"/>
      <c r="J11" s="126">
        <v>1</v>
      </c>
      <c r="K11" s="126">
        <f>H11/'סכום נכסי הקרן'!$C$42</f>
        <v>3.4149584069955614E-3</v>
      </c>
      <c r="L11" s="3"/>
      <c r="M11" s="3"/>
      <c r="N11" s="3"/>
      <c r="AV11" s="99"/>
    </row>
    <row r="12" spans="2:48" s="99" customFormat="1" ht="21" customHeight="1">
      <c r="B12" s="124" t="s">
        <v>1445</v>
      </c>
      <c r="C12" s="123"/>
      <c r="D12" s="123"/>
      <c r="E12" s="123"/>
      <c r="F12" s="125"/>
      <c r="G12" s="128"/>
      <c r="H12" s="125">
        <v>41.190300000000001</v>
      </c>
      <c r="I12" s="123"/>
      <c r="J12" s="126">
        <v>1.6602190794469462E-2</v>
      </c>
      <c r="K12" s="126">
        <f>H12/'סכום נכסי הקרן'!$C$42</f>
        <v>5.6695791028117803E-5</v>
      </c>
      <c r="L12" s="3"/>
      <c r="M12" s="3"/>
      <c r="N12" s="3"/>
    </row>
    <row r="13" spans="2:48">
      <c r="B13" s="101" t="s">
        <v>239</v>
      </c>
      <c r="C13" s="81"/>
      <c r="D13" s="81"/>
      <c r="E13" s="81"/>
      <c r="F13" s="90"/>
      <c r="G13" s="92"/>
      <c r="H13" s="90">
        <v>41.190300000000001</v>
      </c>
      <c r="I13" s="81"/>
      <c r="J13" s="91">
        <v>1.6602190794469462E-2</v>
      </c>
      <c r="K13" s="91">
        <f>H13/'סכום נכסי הקרן'!$C$42</f>
        <v>5.6695791028117803E-5</v>
      </c>
      <c r="O13" s="1"/>
    </row>
    <row r="14" spans="2:48">
      <c r="B14" s="86" t="s">
        <v>1446</v>
      </c>
      <c r="C14" s="83">
        <v>5310</v>
      </c>
      <c r="D14" s="96" t="s">
        <v>171</v>
      </c>
      <c r="E14" s="105">
        <v>43116</v>
      </c>
      <c r="F14" s="93">
        <v>9935.8700000000008</v>
      </c>
      <c r="G14" s="95">
        <v>117.9742</v>
      </c>
      <c r="H14" s="93">
        <v>41.190300000000001</v>
      </c>
      <c r="I14" s="94">
        <v>3.4494335223902058E-2</v>
      </c>
      <c r="J14" s="94">
        <v>1.6602190794469462E-2</v>
      </c>
      <c r="K14" s="94">
        <f>H14/'סכום נכסי הקרן'!$C$42</f>
        <v>5.6695791028117803E-5</v>
      </c>
      <c r="O14" s="1"/>
    </row>
    <row r="15" spans="2:48">
      <c r="B15" s="82"/>
      <c r="C15" s="83"/>
      <c r="D15" s="83"/>
      <c r="E15" s="83"/>
      <c r="F15" s="93"/>
      <c r="G15" s="95"/>
      <c r="H15" s="83"/>
      <c r="I15" s="83"/>
      <c r="J15" s="94"/>
      <c r="K15" s="83"/>
      <c r="O15" s="1"/>
    </row>
    <row r="16" spans="2:48" s="99" customFormat="1">
      <c r="B16" s="124" t="s">
        <v>1447</v>
      </c>
      <c r="C16" s="123"/>
      <c r="D16" s="123"/>
      <c r="E16" s="123"/>
      <c r="F16" s="125"/>
      <c r="G16" s="128"/>
      <c r="H16" s="125">
        <v>2439.82564</v>
      </c>
      <c r="I16" s="123"/>
      <c r="J16" s="126">
        <v>0.98339780920553044</v>
      </c>
      <c r="K16" s="126">
        <f>H16/'סכום נכסי הקרן'!$C$42</f>
        <v>3.3582626159674432E-3</v>
      </c>
      <c r="L16" s="3"/>
      <c r="M16" s="3"/>
      <c r="N16" s="3"/>
    </row>
    <row r="17" spans="2:15">
      <c r="B17" s="101" t="s">
        <v>236</v>
      </c>
      <c r="C17" s="81"/>
      <c r="D17" s="81"/>
      <c r="E17" s="81"/>
      <c r="F17" s="90"/>
      <c r="G17" s="92"/>
      <c r="H17" s="90">
        <v>33.068990000000007</v>
      </c>
      <c r="I17" s="81"/>
      <c r="J17" s="91">
        <v>1.3328809971289424E-2</v>
      </c>
      <c r="K17" s="91">
        <f>H17/'סכום נכסי הקרן'!$C$42</f>
        <v>4.5517331666701086E-5</v>
      </c>
      <c r="O17" s="1"/>
    </row>
    <row r="18" spans="2:15">
      <c r="B18" s="86" t="s">
        <v>1448</v>
      </c>
      <c r="C18" s="83">
        <v>5295</v>
      </c>
      <c r="D18" s="96" t="s">
        <v>171</v>
      </c>
      <c r="E18" s="105">
        <v>43003</v>
      </c>
      <c r="F18" s="93">
        <v>6304.14</v>
      </c>
      <c r="G18" s="95">
        <v>91.47</v>
      </c>
      <c r="H18" s="93">
        <v>20.26313</v>
      </c>
      <c r="I18" s="94">
        <v>9.4337795080519909E-3</v>
      </c>
      <c r="J18" s="94">
        <v>8.1672711864962857E-3</v>
      </c>
      <c r="K18" s="94">
        <f>H18/'סכום נכסי הקרן'!$C$42</f>
        <v>2.7890891400538106E-5</v>
      </c>
      <c r="O18" s="1"/>
    </row>
    <row r="19" spans="2:15">
      <c r="B19" s="86" t="s">
        <v>1449</v>
      </c>
      <c r="C19" s="83">
        <v>5301</v>
      </c>
      <c r="D19" s="96" t="s">
        <v>171</v>
      </c>
      <c r="E19" s="105">
        <v>42983</v>
      </c>
      <c r="F19" s="93">
        <v>4407.82</v>
      </c>
      <c r="G19" s="95">
        <v>82.676599999999993</v>
      </c>
      <c r="H19" s="93">
        <v>12.805860000000001</v>
      </c>
      <c r="I19" s="94">
        <v>6.1043024968734448E-2</v>
      </c>
      <c r="J19" s="94">
        <v>5.1615387847931361E-3</v>
      </c>
      <c r="K19" s="94">
        <f>H19/'סכום נכסי הקרן'!$C$42</f>
        <v>1.7626440266162974E-5</v>
      </c>
      <c r="O19" s="1"/>
    </row>
    <row r="20" spans="2:15">
      <c r="B20" s="82"/>
      <c r="C20" s="83"/>
      <c r="D20" s="83"/>
      <c r="E20" s="83"/>
      <c r="F20" s="93"/>
      <c r="G20" s="95"/>
      <c r="H20" s="83"/>
      <c r="I20" s="83"/>
      <c r="J20" s="94"/>
      <c r="K20" s="83"/>
      <c r="O20" s="1"/>
    </row>
    <row r="21" spans="2:15">
      <c r="B21" s="101" t="s">
        <v>238</v>
      </c>
      <c r="C21" s="81"/>
      <c r="D21" s="81"/>
      <c r="E21" s="81"/>
      <c r="F21" s="90"/>
      <c r="G21" s="92"/>
      <c r="H21" s="90">
        <v>49.23086</v>
      </c>
      <c r="I21" s="81"/>
      <c r="J21" s="91">
        <v>1.9843024466823858E-2</v>
      </c>
      <c r="K21" s="91">
        <f>H21/'סכום נכסי הקרן'!$C$42</f>
        <v>6.7763103223198755E-5</v>
      </c>
      <c r="O21" s="1"/>
    </row>
    <row r="22" spans="2:15" ht="16.5" customHeight="1">
      <c r="B22" s="86" t="s">
        <v>1450</v>
      </c>
      <c r="C22" s="83">
        <v>5299</v>
      </c>
      <c r="D22" s="96" t="s">
        <v>171</v>
      </c>
      <c r="E22" s="105">
        <v>43002</v>
      </c>
      <c r="F22" s="93">
        <v>14678.74</v>
      </c>
      <c r="G22" s="95">
        <v>95.443600000000004</v>
      </c>
      <c r="H22" s="93">
        <v>49.23086</v>
      </c>
      <c r="I22" s="94">
        <v>2.2723119999999999E-2</v>
      </c>
      <c r="J22" s="94">
        <v>1.9843024466823858E-2</v>
      </c>
      <c r="K22" s="94">
        <f>H22/'סכום נכסי הקרן'!$C$42</f>
        <v>6.7763103223198755E-5</v>
      </c>
      <c r="O22" s="1"/>
    </row>
    <row r="23" spans="2:15" ht="16.5" customHeight="1">
      <c r="B23" s="82"/>
      <c r="C23" s="83"/>
      <c r="D23" s="83"/>
      <c r="E23" s="83"/>
      <c r="F23" s="93"/>
      <c r="G23" s="95"/>
      <c r="H23" s="83"/>
      <c r="I23" s="83"/>
      <c r="J23" s="94"/>
      <c r="K23" s="83"/>
      <c r="O23" s="1"/>
    </row>
    <row r="24" spans="2:15" ht="16.5" customHeight="1">
      <c r="B24" s="101" t="s">
        <v>239</v>
      </c>
      <c r="C24" s="81"/>
      <c r="D24" s="81"/>
      <c r="E24" s="81"/>
      <c r="F24" s="90"/>
      <c r="G24" s="92"/>
      <c r="H24" s="90">
        <v>2357.5257900000001</v>
      </c>
      <c r="I24" s="81"/>
      <c r="J24" s="91">
        <v>0.95022597476741721</v>
      </c>
      <c r="K24" s="91">
        <f>H24/'סכום נכסי הקרן'!$C$42</f>
        <v>3.2449821810775436E-3</v>
      </c>
      <c r="O24" s="1"/>
    </row>
    <row r="25" spans="2:15">
      <c r="B25" s="86" t="s">
        <v>1451</v>
      </c>
      <c r="C25" s="83">
        <v>5304</v>
      </c>
      <c r="D25" s="96" t="s">
        <v>173</v>
      </c>
      <c r="E25" s="105">
        <v>43080</v>
      </c>
      <c r="F25" s="93">
        <v>21875.72</v>
      </c>
      <c r="G25" s="95">
        <v>100</v>
      </c>
      <c r="H25" s="93">
        <v>94.695619999999991</v>
      </c>
      <c r="I25" s="94">
        <v>4.5327203999999998E-3</v>
      </c>
      <c r="J25" s="94">
        <v>3.8168082063995114E-2</v>
      </c>
      <c r="K25" s="94">
        <f>H25/'סכום נכסי הקרן'!$C$42</f>
        <v>1.3034241272333663E-4</v>
      </c>
      <c r="O25" s="1"/>
    </row>
    <row r="26" spans="2:15">
      <c r="B26" s="86" t="s">
        <v>1452</v>
      </c>
      <c r="C26" s="83">
        <v>5291</v>
      </c>
      <c r="D26" s="96" t="s">
        <v>171</v>
      </c>
      <c r="E26" s="105">
        <v>42908</v>
      </c>
      <c r="F26" s="93">
        <v>36057.53</v>
      </c>
      <c r="G26" s="95">
        <v>102.7837</v>
      </c>
      <c r="H26" s="93">
        <v>130.23330000000001</v>
      </c>
      <c r="I26" s="94">
        <v>1.2025129484341099E-2</v>
      </c>
      <c r="J26" s="94">
        <v>5.2491923933386739E-2</v>
      </c>
      <c r="K26" s="94">
        <f>H26/'סכום נכסי הקרן'!$C$42</f>
        <v>1.7925773693569058E-4</v>
      </c>
      <c r="O26" s="1"/>
    </row>
    <row r="27" spans="2:15">
      <c r="B27" s="86" t="s">
        <v>1453</v>
      </c>
      <c r="C27" s="83">
        <v>5315</v>
      </c>
      <c r="D27" s="96" t="s">
        <v>179</v>
      </c>
      <c r="E27" s="105">
        <v>43129</v>
      </c>
      <c r="F27" s="93">
        <v>47384.63</v>
      </c>
      <c r="G27" s="95">
        <v>100</v>
      </c>
      <c r="H27" s="93">
        <v>27.520990000000001</v>
      </c>
      <c r="I27" s="94">
        <v>1.4718264278033398E-2</v>
      </c>
      <c r="J27" s="94">
        <v>1.1092629255739485E-2</v>
      </c>
      <c r="K27" s="94">
        <f>H27/'סכום נכסי הקרן'!$C$42</f>
        <v>3.7880867532572469E-5</v>
      </c>
      <c r="O27" s="1"/>
    </row>
    <row r="28" spans="2:15">
      <c r="B28" s="86" t="s">
        <v>1454</v>
      </c>
      <c r="C28" s="83">
        <v>5294</v>
      </c>
      <c r="D28" s="96" t="s">
        <v>174</v>
      </c>
      <c r="E28" s="105">
        <v>43002</v>
      </c>
      <c r="F28" s="93">
        <v>145843.07</v>
      </c>
      <c r="G28" s="95">
        <v>100.0472</v>
      </c>
      <c r="H28" s="93">
        <v>721.41767000000004</v>
      </c>
      <c r="I28" s="94">
        <v>6.2846333627311138E-2</v>
      </c>
      <c r="J28" s="94">
        <v>0.29077510481452207</v>
      </c>
      <c r="K28" s="94">
        <f>H28/'סכום נכסי הקרן'!$C$42</f>
        <v>9.9298488873136772E-4</v>
      </c>
      <c r="O28" s="1"/>
    </row>
    <row r="29" spans="2:15">
      <c r="B29" s="86" t="s">
        <v>1455</v>
      </c>
      <c r="C29" s="83">
        <v>5290</v>
      </c>
      <c r="D29" s="96" t="s">
        <v>171</v>
      </c>
      <c r="E29" s="105">
        <v>42779</v>
      </c>
      <c r="F29" s="93">
        <v>49711.87</v>
      </c>
      <c r="G29" s="95">
        <v>92.9726</v>
      </c>
      <c r="H29" s="93">
        <v>162.41148999999999</v>
      </c>
      <c r="I29" s="94">
        <v>5.1480744931631803E-3</v>
      </c>
      <c r="J29" s="94">
        <v>6.5461687440831182E-2</v>
      </c>
      <c r="K29" s="94">
        <f>H29/'סכום נכסי הקרן'!$C$42</f>
        <v>2.235489398621822E-4</v>
      </c>
      <c r="O29" s="1"/>
    </row>
    <row r="30" spans="2:15">
      <c r="B30" s="86" t="s">
        <v>1456</v>
      </c>
      <c r="C30" s="83">
        <v>5297</v>
      </c>
      <c r="D30" s="96" t="s">
        <v>171</v>
      </c>
      <c r="E30" s="105">
        <v>42916</v>
      </c>
      <c r="F30" s="93">
        <v>73009.63</v>
      </c>
      <c r="G30" s="95">
        <v>93.009799999999998</v>
      </c>
      <c r="H30" s="93">
        <v>238.62207000000001</v>
      </c>
      <c r="I30" s="94">
        <v>7.3672381679708845E-3</v>
      </c>
      <c r="J30" s="94">
        <v>9.617917650299336E-2</v>
      </c>
      <c r="K30" s="94">
        <f>H30/'סכום נכסי הקרן'!$C$42</f>
        <v>3.2844788737680712E-4</v>
      </c>
      <c r="O30" s="1"/>
    </row>
    <row r="31" spans="2:15">
      <c r="B31" s="86" t="s">
        <v>1457</v>
      </c>
      <c r="C31" s="83">
        <v>5313</v>
      </c>
      <c r="D31" s="96" t="s">
        <v>171</v>
      </c>
      <c r="E31" s="105">
        <v>43098</v>
      </c>
      <c r="F31" s="93">
        <v>587.82000000000005</v>
      </c>
      <c r="G31" s="95">
        <v>61.539200000000001</v>
      </c>
      <c r="H31" s="93">
        <v>1.27115</v>
      </c>
      <c r="I31" s="94">
        <v>1.9100247102146737E-3</v>
      </c>
      <c r="J31" s="94">
        <v>5.1235059779583677E-4</v>
      </c>
      <c r="K31" s="94">
        <f>H31/'סכום נכסי הקרן'!$C$42</f>
        <v>1.7496559812720943E-6</v>
      </c>
      <c r="O31" s="1"/>
    </row>
    <row r="32" spans="2:15">
      <c r="B32" s="86" t="s">
        <v>1458</v>
      </c>
      <c r="C32" s="83">
        <v>5309</v>
      </c>
      <c r="D32" s="96" t="s">
        <v>171</v>
      </c>
      <c r="E32" s="105">
        <v>43125</v>
      </c>
      <c r="F32" s="93">
        <v>50396.800000000003</v>
      </c>
      <c r="G32" s="95">
        <v>100</v>
      </c>
      <c r="H32" s="93">
        <v>177.09435999999999</v>
      </c>
      <c r="I32" s="94">
        <v>2.6982657864785254E-2</v>
      </c>
      <c r="J32" s="94">
        <v>7.1379775173874935E-2</v>
      </c>
      <c r="K32" s="94">
        <f>H32/'סכום נכסי הקרן'!$C$42</f>
        <v>2.4375896331947725E-4</v>
      </c>
      <c r="O32" s="1"/>
    </row>
    <row r="33" spans="2:15">
      <c r="B33" s="86" t="s">
        <v>1459</v>
      </c>
      <c r="C33" s="83">
        <v>5303</v>
      </c>
      <c r="D33" s="96" t="s">
        <v>173</v>
      </c>
      <c r="E33" s="105">
        <v>43034</v>
      </c>
      <c r="F33" s="93">
        <v>73602.16</v>
      </c>
      <c r="G33" s="95">
        <v>116.1473</v>
      </c>
      <c r="H33" s="93">
        <v>370.05577</v>
      </c>
      <c r="I33" s="94">
        <v>2.6200695953757226E-2</v>
      </c>
      <c r="J33" s="94">
        <v>0.14915493449026368</v>
      </c>
      <c r="K33" s="94">
        <f>H33/'סכום נכסי הקרן'!$C$42</f>
        <v>5.0935789748239818E-4</v>
      </c>
      <c r="O33" s="1"/>
    </row>
    <row r="34" spans="2:15">
      <c r="B34" s="86" t="s">
        <v>1460</v>
      </c>
      <c r="C34" s="83">
        <v>5298</v>
      </c>
      <c r="D34" s="96" t="s">
        <v>171</v>
      </c>
      <c r="E34" s="105">
        <v>43188</v>
      </c>
      <c r="F34" s="93">
        <v>180.75</v>
      </c>
      <c r="G34" s="95">
        <v>100</v>
      </c>
      <c r="H34" s="93">
        <v>0.63515999999999995</v>
      </c>
      <c r="I34" s="94">
        <v>0.15627474901756422</v>
      </c>
      <c r="J34" s="94">
        <v>2.5600802871101258E-4</v>
      </c>
      <c r="K34" s="94">
        <f>H34/'סכום נכסי הקרן'!$C$42</f>
        <v>8.7425676990503356E-7</v>
      </c>
      <c r="O34" s="1"/>
    </row>
    <row r="35" spans="2:15">
      <c r="B35" s="86" t="s">
        <v>1461</v>
      </c>
      <c r="C35" s="83">
        <v>5316</v>
      </c>
      <c r="D35" s="96" t="s">
        <v>171</v>
      </c>
      <c r="E35" s="105">
        <v>43190</v>
      </c>
      <c r="F35" s="93">
        <v>123383.1</v>
      </c>
      <c r="G35" s="95">
        <v>100</v>
      </c>
      <c r="H35" s="93">
        <v>433.56821000000002</v>
      </c>
      <c r="I35" s="94">
        <v>5.0162146296296294E-3</v>
      </c>
      <c r="J35" s="94">
        <v>0.1747543024653038</v>
      </c>
      <c r="K35" s="94">
        <f>H35/'סכום נכסי הקרן'!$C$42</f>
        <v>5.967786743625343E-4</v>
      </c>
      <c r="O35" s="1"/>
    </row>
    <row r="36" spans="2:15">
      <c r="B36" s="82"/>
      <c r="C36" s="83"/>
      <c r="D36" s="83"/>
      <c r="E36" s="83"/>
      <c r="F36" s="93"/>
      <c r="G36" s="95"/>
      <c r="H36" s="83"/>
      <c r="I36" s="83"/>
      <c r="J36" s="94"/>
      <c r="K36" s="83"/>
      <c r="O36" s="1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O37" s="1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5">
      <c r="B39" s="98" t="s">
        <v>120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5">
      <c r="B40" s="98" t="s">
        <v>245</v>
      </c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5">
      <c r="B41" s="98" t="s">
        <v>253</v>
      </c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</row>
    <row r="135" spans="2:1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A39:XFD41 D1:K1048576 L1:XFD38 L42:XFD1048576 L39:Y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187</v>
      </c>
      <c r="C1" s="77" t="s" vm="1">
        <v>263</v>
      </c>
    </row>
    <row r="2" spans="2:59">
      <c r="B2" s="56" t="s">
        <v>186</v>
      </c>
      <c r="C2" s="77" t="s">
        <v>264</v>
      </c>
    </row>
    <row r="3" spans="2:59">
      <c r="B3" s="56" t="s">
        <v>188</v>
      </c>
      <c r="C3" s="77" t="s">
        <v>265</v>
      </c>
    </row>
    <row r="4" spans="2:59">
      <c r="B4" s="56" t="s">
        <v>189</v>
      </c>
      <c r="C4" s="77">
        <v>8802</v>
      </c>
    </row>
    <row r="6" spans="2:59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</row>
    <row r="7" spans="2:59" ht="26.25" customHeight="1">
      <c r="B7" s="228" t="s">
        <v>105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2:59" s="3" customFormat="1" ht="78.75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61</v>
      </c>
      <c r="K8" s="30" t="s">
        <v>190</v>
      </c>
      <c r="L8" s="31" t="s">
        <v>192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51</v>
      </c>
      <c r="C11" s="123"/>
      <c r="D11" s="123"/>
      <c r="E11" s="123"/>
      <c r="F11" s="123"/>
      <c r="G11" s="125"/>
      <c r="H11" s="128"/>
      <c r="I11" s="125">
        <v>0.56789999999999996</v>
      </c>
      <c r="J11" s="123"/>
      <c r="K11" s="126">
        <v>1</v>
      </c>
      <c r="L11" s="126">
        <f>I11/'סכום נכסי הקרן'!$C$42</f>
        <v>7.8167771841594011E-7</v>
      </c>
      <c r="M11" s="99"/>
      <c r="N11" s="99"/>
      <c r="O11" s="99"/>
      <c r="P11" s="99"/>
      <c r="BG11" s="99"/>
    </row>
    <row r="12" spans="2:59" s="99" customFormat="1" ht="21" customHeight="1">
      <c r="B12" s="124" t="s">
        <v>242</v>
      </c>
      <c r="C12" s="123"/>
      <c r="D12" s="123"/>
      <c r="E12" s="123"/>
      <c r="F12" s="123"/>
      <c r="G12" s="125"/>
      <c r="H12" s="128"/>
      <c r="I12" s="125">
        <v>0.56789999999999996</v>
      </c>
      <c r="J12" s="123"/>
      <c r="K12" s="126">
        <v>1</v>
      </c>
      <c r="L12" s="126">
        <f>I12/'סכום נכסי הקרן'!$C$42</f>
        <v>7.8167771841594011E-7</v>
      </c>
    </row>
    <row r="13" spans="2:59">
      <c r="B13" s="82" t="s">
        <v>1462</v>
      </c>
      <c r="C13" s="83" t="s">
        <v>1463</v>
      </c>
      <c r="D13" s="96" t="s">
        <v>853</v>
      </c>
      <c r="E13" s="96" t="s">
        <v>171</v>
      </c>
      <c r="F13" s="105">
        <v>42731</v>
      </c>
      <c r="G13" s="93">
        <v>521</v>
      </c>
      <c r="H13" s="95">
        <v>31.019400000000001</v>
      </c>
      <c r="I13" s="93">
        <v>0.56789999999999996</v>
      </c>
      <c r="J13" s="94">
        <v>2.572257731337801E-5</v>
      </c>
      <c r="K13" s="94">
        <v>1</v>
      </c>
      <c r="L13" s="94">
        <f>I13/'סכום נכסי הקרן'!$C$42</f>
        <v>7.8167771841594011E-7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91</v>
      </c>
      <c r="C6" s="13" t="s">
        <v>48</v>
      </c>
      <c r="E6" s="13" t="s">
        <v>125</v>
      </c>
      <c r="I6" s="13" t="s">
        <v>15</v>
      </c>
      <c r="J6" s="13" t="s">
        <v>68</v>
      </c>
      <c r="M6" s="13" t="s">
        <v>109</v>
      </c>
      <c r="Q6" s="13" t="s">
        <v>17</v>
      </c>
      <c r="R6" s="13" t="s">
        <v>19</v>
      </c>
      <c r="U6" s="13" t="s">
        <v>64</v>
      </c>
      <c r="W6" s="14" t="s">
        <v>60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94</v>
      </c>
      <c r="C8" s="30" t="s">
        <v>48</v>
      </c>
      <c r="D8" s="30" t="s">
        <v>127</v>
      </c>
      <c r="I8" s="30" t="s">
        <v>15</v>
      </c>
      <c r="J8" s="30" t="s">
        <v>68</v>
      </c>
      <c r="K8" s="30" t="s">
        <v>110</v>
      </c>
      <c r="L8" s="30" t="s">
        <v>18</v>
      </c>
      <c r="M8" s="30" t="s">
        <v>109</v>
      </c>
      <c r="Q8" s="30" t="s">
        <v>17</v>
      </c>
      <c r="R8" s="30" t="s">
        <v>19</v>
      </c>
      <c r="S8" s="30" t="s">
        <v>0</v>
      </c>
      <c r="T8" s="30" t="s">
        <v>113</v>
      </c>
      <c r="U8" s="30" t="s">
        <v>64</v>
      </c>
      <c r="V8" s="30" t="s">
        <v>61</v>
      </c>
      <c r="W8" s="31" t="s">
        <v>119</v>
      </c>
    </row>
    <row r="9" spans="2:25" ht="31.5">
      <c r="B9" s="48" t="str">
        <f>'תעודות חוב מסחריות '!B7:T7</f>
        <v>2. תעודות חוב מסחריות</v>
      </c>
      <c r="C9" s="13" t="s">
        <v>48</v>
      </c>
      <c r="D9" s="13" t="s">
        <v>127</v>
      </c>
      <c r="E9" s="41" t="s">
        <v>125</v>
      </c>
      <c r="G9" s="13" t="s">
        <v>67</v>
      </c>
      <c r="I9" s="13" t="s">
        <v>15</v>
      </c>
      <c r="J9" s="13" t="s">
        <v>68</v>
      </c>
      <c r="K9" s="13" t="s">
        <v>110</v>
      </c>
      <c r="L9" s="13" t="s">
        <v>18</v>
      </c>
      <c r="M9" s="13" t="s">
        <v>109</v>
      </c>
      <c r="Q9" s="13" t="s">
        <v>17</v>
      </c>
      <c r="R9" s="13" t="s">
        <v>19</v>
      </c>
      <c r="S9" s="13" t="s">
        <v>0</v>
      </c>
      <c r="T9" s="13" t="s">
        <v>113</v>
      </c>
      <c r="U9" s="13" t="s">
        <v>64</v>
      </c>
      <c r="V9" s="13" t="s">
        <v>61</v>
      </c>
      <c r="W9" s="38" t="s">
        <v>119</v>
      </c>
    </row>
    <row r="10" spans="2:25" ht="31.5">
      <c r="B10" s="48" t="str">
        <f>'אג"ח קונצרני'!B7:U7</f>
        <v>3. אג"ח קונצרני</v>
      </c>
      <c r="C10" s="30" t="s">
        <v>48</v>
      </c>
      <c r="D10" s="13" t="s">
        <v>127</v>
      </c>
      <c r="E10" s="41" t="s">
        <v>125</v>
      </c>
      <c r="G10" s="30" t="s">
        <v>67</v>
      </c>
      <c r="I10" s="30" t="s">
        <v>15</v>
      </c>
      <c r="J10" s="30" t="s">
        <v>68</v>
      </c>
      <c r="K10" s="30" t="s">
        <v>110</v>
      </c>
      <c r="L10" s="30" t="s">
        <v>18</v>
      </c>
      <c r="M10" s="30" t="s">
        <v>109</v>
      </c>
      <c r="Q10" s="30" t="s">
        <v>17</v>
      </c>
      <c r="R10" s="30" t="s">
        <v>19</v>
      </c>
      <c r="S10" s="30" t="s">
        <v>0</v>
      </c>
      <c r="T10" s="30" t="s">
        <v>113</v>
      </c>
      <c r="U10" s="30" t="s">
        <v>64</v>
      </c>
      <c r="V10" s="13" t="s">
        <v>61</v>
      </c>
      <c r="W10" s="31" t="s">
        <v>119</v>
      </c>
    </row>
    <row r="11" spans="2:25" ht="31.5">
      <c r="B11" s="48" t="str">
        <f>מניות!B7</f>
        <v>4. מניות</v>
      </c>
      <c r="C11" s="30" t="s">
        <v>48</v>
      </c>
      <c r="D11" s="13" t="s">
        <v>127</v>
      </c>
      <c r="E11" s="41" t="s">
        <v>125</v>
      </c>
      <c r="H11" s="30" t="s">
        <v>109</v>
      </c>
      <c r="S11" s="30" t="s">
        <v>0</v>
      </c>
      <c r="T11" s="13" t="s">
        <v>113</v>
      </c>
      <c r="U11" s="13" t="s">
        <v>64</v>
      </c>
      <c r="V11" s="13" t="s">
        <v>61</v>
      </c>
      <c r="W11" s="14" t="s">
        <v>119</v>
      </c>
    </row>
    <row r="12" spans="2:25" ht="31.5">
      <c r="B12" s="48" t="str">
        <f>'תעודות סל'!B7:N7</f>
        <v>5. תעודות סל</v>
      </c>
      <c r="C12" s="30" t="s">
        <v>48</v>
      </c>
      <c r="D12" s="13" t="s">
        <v>127</v>
      </c>
      <c r="E12" s="41" t="s">
        <v>125</v>
      </c>
      <c r="H12" s="30" t="s">
        <v>109</v>
      </c>
      <c r="S12" s="30" t="s">
        <v>0</v>
      </c>
      <c r="T12" s="30" t="s">
        <v>113</v>
      </c>
      <c r="U12" s="30" t="s">
        <v>64</v>
      </c>
      <c r="V12" s="30" t="s">
        <v>61</v>
      </c>
      <c r="W12" s="31" t="s">
        <v>119</v>
      </c>
    </row>
    <row r="13" spans="2:25" ht="31.5">
      <c r="B13" s="48" t="str">
        <f>'קרנות נאמנות'!B7:O7</f>
        <v>6. קרנות נאמנות</v>
      </c>
      <c r="C13" s="30" t="s">
        <v>48</v>
      </c>
      <c r="D13" s="30" t="s">
        <v>127</v>
      </c>
      <c r="G13" s="30" t="s">
        <v>67</v>
      </c>
      <c r="H13" s="30" t="s">
        <v>109</v>
      </c>
      <c r="S13" s="30" t="s">
        <v>0</v>
      </c>
      <c r="T13" s="30" t="s">
        <v>113</v>
      </c>
      <c r="U13" s="30" t="s">
        <v>64</v>
      </c>
      <c r="V13" s="30" t="s">
        <v>61</v>
      </c>
      <c r="W13" s="31" t="s">
        <v>119</v>
      </c>
    </row>
    <row r="14" spans="2:25" ht="31.5">
      <c r="B14" s="48" t="str">
        <f>'כתבי אופציה'!B7:L7</f>
        <v>7. כתבי אופציה</v>
      </c>
      <c r="C14" s="30" t="s">
        <v>48</v>
      </c>
      <c r="D14" s="30" t="s">
        <v>127</v>
      </c>
      <c r="G14" s="30" t="s">
        <v>67</v>
      </c>
      <c r="H14" s="30" t="s">
        <v>109</v>
      </c>
      <c r="S14" s="30" t="s">
        <v>0</v>
      </c>
      <c r="T14" s="30" t="s">
        <v>113</v>
      </c>
      <c r="U14" s="30" t="s">
        <v>64</v>
      </c>
      <c r="V14" s="30" t="s">
        <v>61</v>
      </c>
      <c r="W14" s="31" t="s">
        <v>119</v>
      </c>
    </row>
    <row r="15" spans="2:25" ht="31.5">
      <c r="B15" s="48" t="str">
        <f>אופציות!B7</f>
        <v>8. אופציות</v>
      </c>
      <c r="C15" s="30" t="s">
        <v>48</v>
      </c>
      <c r="D15" s="30" t="s">
        <v>127</v>
      </c>
      <c r="G15" s="30" t="s">
        <v>67</v>
      </c>
      <c r="H15" s="30" t="s">
        <v>109</v>
      </c>
      <c r="S15" s="30" t="s">
        <v>0</v>
      </c>
      <c r="T15" s="30" t="s">
        <v>113</v>
      </c>
      <c r="U15" s="30" t="s">
        <v>64</v>
      </c>
      <c r="V15" s="30" t="s">
        <v>61</v>
      </c>
      <c r="W15" s="31" t="s">
        <v>119</v>
      </c>
    </row>
    <row r="16" spans="2:25" ht="31.5">
      <c r="B16" s="48" t="str">
        <f>'חוזים עתידיים'!B7:I7</f>
        <v>9. חוזים עתידיים</v>
      </c>
      <c r="C16" s="30" t="s">
        <v>48</v>
      </c>
      <c r="D16" s="30" t="s">
        <v>127</v>
      </c>
      <c r="G16" s="30" t="s">
        <v>67</v>
      </c>
      <c r="H16" s="30" t="s">
        <v>109</v>
      </c>
      <c r="S16" s="30" t="s">
        <v>0</v>
      </c>
      <c r="T16" s="31" t="s">
        <v>113</v>
      </c>
    </row>
    <row r="17" spans="2:25" ht="31.5">
      <c r="B17" s="48" t="str">
        <f>'מוצרים מובנים'!B7:Q7</f>
        <v>10. מוצרים מובנים</v>
      </c>
      <c r="C17" s="30" t="s">
        <v>48</v>
      </c>
      <c r="F17" s="13" t="s">
        <v>53</v>
      </c>
      <c r="I17" s="30" t="s">
        <v>15</v>
      </c>
      <c r="J17" s="30" t="s">
        <v>68</v>
      </c>
      <c r="K17" s="30" t="s">
        <v>110</v>
      </c>
      <c r="L17" s="30" t="s">
        <v>18</v>
      </c>
      <c r="M17" s="30" t="s">
        <v>109</v>
      </c>
      <c r="Q17" s="30" t="s">
        <v>17</v>
      </c>
      <c r="R17" s="30" t="s">
        <v>19</v>
      </c>
      <c r="S17" s="30" t="s">
        <v>0</v>
      </c>
      <c r="T17" s="30" t="s">
        <v>113</v>
      </c>
      <c r="U17" s="30" t="s">
        <v>64</v>
      </c>
      <c r="V17" s="30" t="s">
        <v>61</v>
      </c>
      <c r="W17" s="31" t="s">
        <v>119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48</v>
      </c>
      <c r="I19" s="30" t="s">
        <v>15</v>
      </c>
      <c r="J19" s="30" t="s">
        <v>68</v>
      </c>
      <c r="K19" s="30" t="s">
        <v>110</v>
      </c>
      <c r="L19" s="30" t="s">
        <v>18</v>
      </c>
      <c r="M19" s="30" t="s">
        <v>109</v>
      </c>
      <c r="Q19" s="30" t="s">
        <v>17</v>
      </c>
      <c r="R19" s="30" t="s">
        <v>19</v>
      </c>
      <c r="S19" s="30" t="s">
        <v>0</v>
      </c>
      <c r="T19" s="30" t="s">
        <v>113</v>
      </c>
      <c r="U19" s="30" t="s">
        <v>118</v>
      </c>
      <c r="V19" s="30" t="s">
        <v>61</v>
      </c>
      <c r="W19" s="31" t="s">
        <v>119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48</v>
      </c>
      <c r="D20" s="41" t="s">
        <v>126</v>
      </c>
      <c r="E20" s="41" t="s">
        <v>125</v>
      </c>
      <c r="G20" s="30" t="s">
        <v>67</v>
      </c>
      <c r="I20" s="30" t="s">
        <v>15</v>
      </c>
      <c r="J20" s="30" t="s">
        <v>68</v>
      </c>
      <c r="K20" s="30" t="s">
        <v>110</v>
      </c>
      <c r="L20" s="30" t="s">
        <v>18</v>
      </c>
      <c r="M20" s="30" t="s">
        <v>109</v>
      </c>
      <c r="Q20" s="30" t="s">
        <v>17</v>
      </c>
      <c r="R20" s="30" t="s">
        <v>19</v>
      </c>
      <c r="S20" s="30" t="s">
        <v>0</v>
      </c>
      <c r="T20" s="30" t="s">
        <v>113</v>
      </c>
      <c r="U20" s="30" t="s">
        <v>118</v>
      </c>
      <c r="V20" s="30" t="s">
        <v>61</v>
      </c>
      <c r="W20" s="31" t="s">
        <v>119</v>
      </c>
    </row>
    <row r="21" spans="2:25" ht="31.5">
      <c r="B21" s="48" t="str">
        <f>'לא סחיר - אג"ח קונצרני'!B7:S7</f>
        <v>3. אג"ח קונצרני</v>
      </c>
      <c r="C21" s="30" t="s">
        <v>48</v>
      </c>
      <c r="D21" s="41" t="s">
        <v>126</v>
      </c>
      <c r="E21" s="41" t="s">
        <v>125</v>
      </c>
      <c r="G21" s="30" t="s">
        <v>67</v>
      </c>
      <c r="I21" s="30" t="s">
        <v>15</v>
      </c>
      <c r="J21" s="30" t="s">
        <v>68</v>
      </c>
      <c r="K21" s="30" t="s">
        <v>110</v>
      </c>
      <c r="L21" s="30" t="s">
        <v>18</v>
      </c>
      <c r="M21" s="30" t="s">
        <v>109</v>
      </c>
      <c r="Q21" s="30" t="s">
        <v>17</v>
      </c>
      <c r="R21" s="30" t="s">
        <v>19</v>
      </c>
      <c r="S21" s="30" t="s">
        <v>0</v>
      </c>
      <c r="T21" s="30" t="s">
        <v>113</v>
      </c>
      <c r="U21" s="30" t="s">
        <v>118</v>
      </c>
      <c r="V21" s="30" t="s">
        <v>61</v>
      </c>
      <c r="W21" s="31" t="s">
        <v>119</v>
      </c>
    </row>
    <row r="22" spans="2:25" ht="31.5">
      <c r="B22" s="48" t="str">
        <f>'לא סחיר - מניות'!B7:M7</f>
        <v>4. מניות</v>
      </c>
      <c r="C22" s="30" t="s">
        <v>48</v>
      </c>
      <c r="D22" s="41" t="s">
        <v>126</v>
      </c>
      <c r="E22" s="41" t="s">
        <v>125</v>
      </c>
      <c r="G22" s="30" t="s">
        <v>67</v>
      </c>
      <c r="H22" s="30" t="s">
        <v>109</v>
      </c>
      <c r="S22" s="30" t="s">
        <v>0</v>
      </c>
      <c r="T22" s="30" t="s">
        <v>113</v>
      </c>
      <c r="U22" s="30" t="s">
        <v>118</v>
      </c>
      <c r="V22" s="30" t="s">
        <v>61</v>
      </c>
      <c r="W22" s="31" t="s">
        <v>119</v>
      </c>
    </row>
    <row r="23" spans="2:25" ht="31.5">
      <c r="B23" s="48" t="str">
        <f>'לא סחיר - קרנות השקעה'!B7:K7</f>
        <v>5. קרנות השקעה</v>
      </c>
      <c r="C23" s="30" t="s">
        <v>48</v>
      </c>
      <c r="G23" s="30" t="s">
        <v>67</v>
      </c>
      <c r="H23" s="30" t="s">
        <v>109</v>
      </c>
      <c r="K23" s="30" t="s">
        <v>110</v>
      </c>
      <c r="S23" s="30" t="s">
        <v>0</v>
      </c>
      <c r="T23" s="30" t="s">
        <v>113</v>
      </c>
      <c r="U23" s="30" t="s">
        <v>118</v>
      </c>
      <c r="V23" s="30" t="s">
        <v>61</v>
      </c>
      <c r="W23" s="31" t="s">
        <v>119</v>
      </c>
    </row>
    <row r="24" spans="2:25" ht="31.5">
      <c r="B24" s="48" t="str">
        <f>'לא סחיר - כתבי אופציה'!B7:L7</f>
        <v>6. כתבי אופציה</v>
      </c>
      <c r="C24" s="30" t="s">
        <v>48</v>
      </c>
      <c r="G24" s="30" t="s">
        <v>67</v>
      </c>
      <c r="H24" s="30" t="s">
        <v>109</v>
      </c>
      <c r="K24" s="30" t="s">
        <v>110</v>
      </c>
      <c r="S24" s="30" t="s">
        <v>0</v>
      </c>
      <c r="T24" s="30" t="s">
        <v>113</v>
      </c>
      <c r="U24" s="30" t="s">
        <v>118</v>
      </c>
      <c r="V24" s="30" t="s">
        <v>61</v>
      </c>
      <c r="W24" s="31" t="s">
        <v>119</v>
      </c>
    </row>
    <row r="25" spans="2:25" ht="31.5">
      <c r="B25" s="48" t="str">
        <f>'לא סחיר - אופציות'!B7:L7</f>
        <v>7. אופציות</v>
      </c>
      <c r="C25" s="30" t="s">
        <v>48</v>
      </c>
      <c r="G25" s="30" t="s">
        <v>67</v>
      </c>
      <c r="H25" s="30" t="s">
        <v>109</v>
      </c>
      <c r="K25" s="30" t="s">
        <v>110</v>
      </c>
      <c r="S25" s="30" t="s">
        <v>0</v>
      </c>
      <c r="T25" s="30" t="s">
        <v>113</v>
      </c>
      <c r="U25" s="30" t="s">
        <v>118</v>
      </c>
      <c r="V25" s="30" t="s">
        <v>61</v>
      </c>
      <c r="W25" s="31" t="s">
        <v>119</v>
      </c>
    </row>
    <row r="26" spans="2:25" ht="31.5">
      <c r="B26" s="48" t="str">
        <f>'לא סחיר - חוזים עתידיים'!B7:K7</f>
        <v>8. חוזים עתידיים</v>
      </c>
      <c r="C26" s="30" t="s">
        <v>48</v>
      </c>
      <c r="G26" s="30" t="s">
        <v>67</v>
      </c>
      <c r="H26" s="30" t="s">
        <v>109</v>
      </c>
      <c r="K26" s="30" t="s">
        <v>110</v>
      </c>
      <c r="S26" s="30" t="s">
        <v>0</v>
      </c>
      <c r="T26" s="30" t="s">
        <v>113</v>
      </c>
      <c r="U26" s="30" t="s">
        <v>118</v>
      </c>
      <c r="V26" s="31" t="s">
        <v>119</v>
      </c>
    </row>
    <row r="27" spans="2:25" ht="31.5">
      <c r="B27" s="48" t="str">
        <f>'לא סחיר - מוצרים מובנים'!B7:Q7</f>
        <v>9. מוצרים מובנים</v>
      </c>
      <c r="C27" s="30" t="s">
        <v>48</v>
      </c>
      <c r="F27" s="30" t="s">
        <v>53</v>
      </c>
      <c r="I27" s="30" t="s">
        <v>15</v>
      </c>
      <c r="J27" s="30" t="s">
        <v>68</v>
      </c>
      <c r="K27" s="30" t="s">
        <v>110</v>
      </c>
      <c r="L27" s="30" t="s">
        <v>18</v>
      </c>
      <c r="M27" s="30" t="s">
        <v>109</v>
      </c>
      <c r="Q27" s="30" t="s">
        <v>17</v>
      </c>
      <c r="R27" s="30" t="s">
        <v>19</v>
      </c>
      <c r="S27" s="30" t="s">
        <v>0</v>
      </c>
      <c r="T27" s="30" t="s">
        <v>113</v>
      </c>
      <c r="U27" s="30" t="s">
        <v>118</v>
      </c>
      <c r="V27" s="30" t="s">
        <v>61</v>
      </c>
      <c r="W27" s="31" t="s">
        <v>119</v>
      </c>
    </row>
    <row r="28" spans="2:25" ht="31.5">
      <c r="B28" s="52" t="str">
        <f>הלוואות!B6</f>
        <v>1.ד. הלוואות:</v>
      </c>
      <c r="C28" s="30" t="s">
        <v>48</v>
      </c>
      <c r="I28" s="30" t="s">
        <v>15</v>
      </c>
      <c r="J28" s="30" t="s">
        <v>68</v>
      </c>
      <c r="L28" s="30" t="s">
        <v>18</v>
      </c>
      <c r="M28" s="30" t="s">
        <v>109</v>
      </c>
      <c r="Q28" s="13" t="s">
        <v>38</v>
      </c>
      <c r="R28" s="30" t="s">
        <v>19</v>
      </c>
      <c r="S28" s="30" t="s">
        <v>0</v>
      </c>
      <c r="T28" s="30" t="s">
        <v>113</v>
      </c>
      <c r="U28" s="30" t="s">
        <v>118</v>
      </c>
      <c r="V28" s="31" t="s">
        <v>119</v>
      </c>
    </row>
    <row r="29" spans="2:25" ht="47.25">
      <c r="B29" s="52" t="str">
        <f>'פקדונות מעל 3 חודשים'!B6:O6</f>
        <v>1.ה. פקדונות מעל 3 חודשים:</v>
      </c>
      <c r="C29" s="30" t="s">
        <v>48</v>
      </c>
      <c r="E29" s="30" t="s">
        <v>125</v>
      </c>
      <c r="I29" s="30" t="s">
        <v>15</v>
      </c>
      <c r="J29" s="30" t="s">
        <v>68</v>
      </c>
      <c r="L29" s="30" t="s">
        <v>18</v>
      </c>
      <c r="M29" s="30" t="s">
        <v>109</v>
      </c>
      <c r="O29" s="49" t="s">
        <v>55</v>
      </c>
      <c r="P29" s="50"/>
      <c r="R29" s="30" t="s">
        <v>19</v>
      </c>
      <c r="S29" s="30" t="s">
        <v>0</v>
      </c>
      <c r="T29" s="30" t="s">
        <v>113</v>
      </c>
      <c r="U29" s="30" t="s">
        <v>118</v>
      </c>
      <c r="V29" s="31" t="s">
        <v>119</v>
      </c>
    </row>
    <row r="30" spans="2:25" ht="63">
      <c r="B30" s="52" t="str">
        <f>'זכויות מקרקעין'!B6</f>
        <v>1. ו. זכויות במקרקעין:</v>
      </c>
      <c r="C30" s="13" t="s">
        <v>57</v>
      </c>
      <c r="N30" s="49" t="s">
        <v>92</v>
      </c>
      <c r="P30" s="50" t="s">
        <v>58</v>
      </c>
      <c r="U30" s="30" t="s">
        <v>118</v>
      </c>
      <c r="V30" s="14" t="s">
        <v>60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59</v>
      </c>
      <c r="R31" s="13" t="s">
        <v>56</v>
      </c>
      <c r="U31" s="30" t="s">
        <v>118</v>
      </c>
      <c r="V31" s="14" t="s">
        <v>60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115</v>
      </c>
      <c r="Y32" s="14" t="s">
        <v>114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187</v>
      </c>
      <c r="C1" s="77" t="s" vm="1">
        <v>263</v>
      </c>
    </row>
    <row r="2" spans="2:54">
      <c r="B2" s="56" t="s">
        <v>186</v>
      </c>
      <c r="C2" s="77" t="s">
        <v>264</v>
      </c>
    </row>
    <row r="3" spans="2:54">
      <c r="B3" s="56" t="s">
        <v>188</v>
      </c>
      <c r="C3" s="77" t="s">
        <v>265</v>
      </c>
    </row>
    <row r="4" spans="2:54">
      <c r="B4" s="56" t="s">
        <v>189</v>
      </c>
      <c r="C4" s="77">
        <v>8802</v>
      </c>
    </row>
    <row r="6" spans="2:54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</row>
    <row r="7" spans="2:54" ht="26.25" customHeight="1">
      <c r="B7" s="228" t="s">
        <v>106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2:54" s="3" customFormat="1" ht="78.75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61</v>
      </c>
      <c r="K8" s="30" t="s">
        <v>190</v>
      </c>
      <c r="L8" s="31" t="s">
        <v>192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187</v>
      </c>
      <c r="C1" s="77" t="s" vm="1">
        <v>263</v>
      </c>
    </row>
    <row r="2" spans="2:51">
      <c r="B2" s="56" t="s">
        <v>186</v>
      </c>
      <c r="C2" s="77" t="s">
        <v>264</v>
      </c>
    </row>
    <row r="3" spans="2:51">
      <c r="B3" s="56" t="s">
        <v>188</v>
      </c>
      <c r="C3" s="77" t="s">
        <v>265</v>
      </c>
    </row>
    <row r="4" spans="2:51">
      <c r="B4" s="56" t="s">
        <v>189</v>
      </c>
      <c r="C4" s="77">
        <v>8802</v>
      </c>
    </row>
    <row r="6" spans="2:51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30"/>
    </row>
    <row r="7" spans="2:51" ht="26.25" customHeight="1">
      <c r="B7" s="228" t="s">
        <v>107</v>
      </c>
      <c r="C7" s="229"/>
      <c r="D7" s="229"/>
      <c r="E7" s="229"/>
      <c r="F7" s="229"/>
      <c r="G7" s="229"/>
      <c r="H7" s="229"/>
      <c r="I7" s="229"/>
      <c r="J7" s="229"/>
      <c r="K7" s="230"/>
    </row>
    <row r="8" spans="2:51" s="3" customFormat="1" ht="63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190</v>
      </c>
      <c r="K8" s="31" t="s">
        <v>192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8" customFormat="1" ht="18" customHeight="1">
      <c r="B11" s="78" t="s">
        <v>52</v>
      </c>
      <c r="C11" s="79"/>
      <c r="D11" s="79"/>
      <c r="E11" s="79"/>
      <c r="F11" s="79"/>
      <c r="G11" s="87"/>
      <c r="H11" s="89"/>
      <c r="I11" s="87">
        <v>-356.07519000000008</v>
      </c>
      <c r="J11" s="88">
        <v>1</v>
      </c>
      <c r="K11" s="88">
        <f>I11/'סכום נכסי הקרן'!$C$42</f>
        <v>-4.9011453090988283E-4</v>
      </c>
      <c r="AW11" s="140"/>
    </row>
    <row r="12" spans="2:51" s="140" customFormat="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-356.07519000000019</v>
      </c>
      <c r="J12" s="91">
        <v>1.0000000000000002</v>
      </c>
      <c r="K12" s="91">
        <f>I12/'סכום נכסי הקרן'!$C$42</f>
        <v>-4.9011453090988294E-4</v>
      </c>
    </row>
    <row r="13" spans="2:51" s="140" customFormat="1">
      <c r="B13" s="101" t="s">
        <v>1464</v>
      </c>
      <c r="C13" s="81"/>
      <c r="D13" s="81"/>
      <c r="E13" s="81"/>
      <c r="F13" s="81"/>
      <c r="G13" s="90"/>
      <c r="H13" s="92"/>
      <c r="I13" s="90">
        <v>-410.54692000000011</v>
      </c>
      <c r="J13" s="91">
        <v>1.1529781673359496</v>
      </c>
      <c r="K13" s="91">
        <f>I13/'סכום נכסי הקרן'!$C$42</f>
        <v>-5.6509135363319531E-4</v>
      </c>
    </row>
    <row r="14" spans="2:51" s="140" customFormat="1">
      <c r="B14" s="86" t="s">
        <v>1465</v>
      </c>
      <c r="C14" s="83" t="s">
        <v>1466</v>
      </c>
      <c r="D14" s="96" t="s">
        <v>995</v>
      </c>
      <c r="E14" s="96" t="s">
        <v>171</v>
      </c>
      <c r="F14" s="105">
        <v>43116</v>
      </c>
      <c r="G14" s="93">
        <v>1169000</v>
      </c>
      <c r="H14" s="95">
        <v>-3.109</v>
      </c>
      <c r="I14" s="93">
        <v>-36.344260000000006</v>
      </c>
      <c r="J14" s="94">
        <v>0.10206906018922576</v>
      </c>
      <c r="K14" s="94">
        <f>I14/'סכום נכסי הקרן'!$C$42</f>
        <v>-5.0025529555054981E-5</v>
      </c>
    </row>
    <row r="15" spans="2:51" s="140" customFormat="1">
      <c r="B15" s="86" t="s">
        <v>1467</v>
      </c>
      <c r="C15" s="83" t="s">
        <v>1468</v>
      </c>
      <c r="D15" s="96" t="s">
        <v>995</v>
      </c>
      <c r="E15" s="96" t="s">
        <v>171</v>
      </c>
      <c r="F15" s="105">
        <v>43116</v>
      </c>
      <c r="G15" s="93">
        <v>1172220</v>
      </c>
      <c r="H15" s="95">
        <v>-2.8106</v>
      </c>
      <c r="I15" s="93">
        <v>-32.946069999999999</v>
      </c>
      <c r="J15" s="94">
        <v>9.2525598315344557E-2</v>
      </c>
      <c r="K15" s="94">
        <f>I15/'סכום נכסי הקרן'!$C$42</f>
        <v>-4.5348140215481343E-5</v>
      </c>
    </row>
    <row r="16" spans="2:51" s="147" customFormat="1">
      <c r="B16" s="86" t="s">
        <v>1469</v>
      </c>
      <c r="C16" s="83" t="s">
        <v>1470</v>
      </c>
      <c r="D16" s="96" t="s">
        <v>995</v>
      </c>
      <c r="E16" s="96" t="s">
        <v>171</v>
      </c>
      <c r="F16" s="105">
        <v>43136</v>
      </c>
      <c r="G16" s="93">
        <v>1711050</v>
      </c>
      <c r="H16" s="95">
        <v>-2.2084000000000001</v>
      </c>
      <c r="I16" s="93">
        <v>-37.787639999999996</v>
      </c>
      <c r="J16" s="94">
        <v>0.10612264224306105</v>
      </c>
      <c r="K16" s="94">
        <f>I16/'סכום נכסי הקרן'!$C$42</f>
        <v>-5.2012249021875179E-5</v>
      </c>
      <c r="AW16" s="140"/>
      <c r="AY16" s="140"/>
    </row>
    <row r="17" spans="2:51" s="147" customFormat="1">
      <c r="B17" s="86" t="s">
        <v>1471</v>
      </c>
      <c r="C17" s="83" t="s">
        <v>1472</v>
      </c>
      <c r="D17" s="96" t="s">
        <v>995</v>
      </c>
      <c r="E17" s="96" t="s">
        <v>171</v>
      </c>
      <c r="F17" s="105">
        <v>43171</v>
      </c>
      <c r="G17" s="93">
        <v>1714250</v>
      </c>
      <c r="H17" s="95">
        <v>-2.1278000000000001</v>
      </c>
      <c r="I17" s="93">
        <v>-36.476480000000002</v>
      </c>
      <c r="J17" s="94">
        <v>0.1024403862566218</v>
      </c>
      <c r="K17" s="94">
        <f>I17/'סכום נכסי הקרן'!$C$42</f>
        <v>-5.0207521856391402E-5</v>
      </c>
      <c r="AW17" s="140"/>
      <c r="AY17" s="140"/>
    </row>
    <row r="18" spans="2:51" s="147" customFormat="1">
      <c r="B18" s="86" t="s">
        <v>1473</v>
      </c>
      <c r="C18" s="83" t="s">
        <v>1474</v>
      </c>
      <c r="D18" s="96" t="s">
        <v>995</v>
      </c>
      <c r="E18" s="96" t="s">
        <v>171</v>
      </c>
      <c r="F18" s="105">
        <v>43167</v>
      </c>
      <c r="G18" s="93">
        <v>1374600</v>
      </c>
      <c r="H18" s="95">
        <v>-1.8900999999999999</v>
      </c>
      <c r="I18" s="93">
        <v>-25.981759999999998</v>
      </c>
      <c r="J18" s="94">
        <v>7.2967060692995744E-2</v>
      </c>
      <c r="K18" s="94">
        <f>I18/'סכום נכסי הקרן'!$C$42</f>
        <v>-3.5762216723420562E-5</v>
      </c>
      <c r="AW18" s="140"/>
      <c r="AY18" s="140"/>
    </row>
    <row r="19" spans="2:51" s="140" customFormat="1">
      <c r="B19" s="86" t="s">
        <v>1475</v>
      </c>
      <c r="C19" s="83" t="s">
        <v>1476</v>
      </c>
      <c r="D19" s="96" t="s">
        <v>995</v>
      </c>
      <c r="E19" s="96" t="s">
        <v>171</v>
      </c>
      <c r="F19" s="105">
        <v>43180</v>
      </c>
      <c r="G19" s="93">
        <v>2281152.7000000002</v>
      </c>
      <c r="H19" s="95">
        <v>-1.093</v>
      </c>
      <c r="I19" s="93">
        <v>-24.93205</v>
      </c>
      <c r="J19" s="94">
        <v>7.0019059738478259E-2</v>
      </c>
      <c r="K19" s="94">
        <f>I19/'סכום נכסי הקרן'!$C$42</f>
        <v>-3.4317358618475333E-5</v>
      </c>
    </row>
    <row r="20" spans="2:51" s="140" customFormat="1">
      <c r="B20" s="86" t="s">
        <v>1477</v>
      </c>
      <c r="C20" s="83" t="s">
        <v>1478</v>
      </c>
      <c r="D20" s="96" t="s">
        <v>995</v>
      </c>
      <c r="E20" s="96" t="s">
        <v>171</v>
      </c>
      <c r="F20" s="105">
        <v>43180</v>
      </c>
      <c r="G20" s="93">
        <v>5518400</v>
      </c>
      <c r="H20" s="95">
        <v>-1.1035999999999999</v>
      </c>
      <c r="I20" s="93">
        <v>-60.899500000000003</v>
      </c>
      <c r="J20" s="94">
        <v>0.17102988837835062</v>
      </c>
      <c r="K20" s="94">
        <f>I20/'סכום נכסי הקרן'!$C$42</f>
        <v>-8.3824233514124936E-5</v>
      </c>
    </row>
    <row r="21" spans="2:51" s="140" customFormat="1">
      <c r="B21" s="86" t="s">
        <v>1479</v>
      </c>
      <c r="C21" s="83" t="s">
        <v>1480</v>
      </c>
      <c r="D21" s="96" t="s">
        <v>995</v>
      </c>
      <c r="E21" s="96" t="s">
        <v>171</v>
      </c>
      <c r="F21" s="105">
        <v>43137</v>
      </c>
      <c r="G21" s="93">
        <v>3457200</v>
      </c>
      <c r="H21" s="95">
        <v>-0.95150000000000001</v>
      </c>
      <c r="I21" s="93">
        <v>-32.895009999999999</v>
      </c>
      <c r="J21" s="94">
        <v>9.2382201635559033E-2</v>
      </c>
      <c r="K21" s="94">
        <f>I21/'סכום נכסי הקרן'!$C$42</f>
        <v>-4.5277859419034223E-5</v>
      </c>
    </row>
    <row r="22" spans="2:51" s="140" customFormat="1">
      <c r="B22" s="86" t="s">
        <v>1481</v>
      </c>
      <c r="C22" s="83" t="s">
        <v>1482</v>
      </c>
      <c r="D22" s="96" t="s">
        <v>995</v>
      </c>
      <c r="E22" s="96" t="s">
        <v>171</v>
      </c>
      <c r="F22" s="105">
        <v>43186</v>
      </c>
      <c r="G22" s="93">
        <v>1736100</v>
      </c>
      <c r="H22" s="95">
        <v>-0.92579999999999996</v>
      </c>
      <c r="I22" s="93">
        <v>-16.072479999999999</v>
      </c>
      <c r="J22" s="94">
        <v>4.5137882254587848E-2</v>
      </c>
      <c r="K22" s="94">
        <f>I22/'סכום נכסי הקרן'!$C$42</f>
        <v>-2.2122731987472845E-5</v>
      </c>
    </row>
    <row r="23" spans="2:51" s="140" customFormat="1">
      <c r="B23" s="86" t="s">
        <v>1483</v>
      </c>
      <c r="C23" s="83" t="s">
        <v>1484</v>
      </c>
      <c r="D23" s="96" t="s">
        <v>995</v>
      </c>
      <c r="E23" s="96" t="s">
        <v>171</v>
      </c>
      <c r="F23" s="105">
        <v>43152</v>
      </c>
      <c r="G23" s="93">
        <v>19735569</v>
      </c>
      <c r="H23" s="95">
        <v>-0.59650000000000003</v>
      </c>
      <c r="I23" s="93">
        <v>-117.72282000000001</v>
      </c>
      <c r="J23" s="94">
        <v>0.33061225074400713</v>
      </c>
      <c r="K23" s="94">
        <f>I23/'סכום נכסי הקרן'!$C$42</f>
        <v>-1.6203786818645962E-4</v>
      </c>
    </row>
    <row r="24" spans="2:51" s="140" customFormat="1">
      <c r="B24" s="86" t="s">
        <v>1485</v>
      </c>
      <c r="C24" s="83" t="s">
        <v>1486</v>
      </c>
      <c r="D24" s="96" t="s">
        <v>995</v>
      </c>
      <c r="E24" s="96" t="s">
        <v>171</v>
      </c>
      <c r="F24" s="105">
        <v>43167</v>
      </c>
      <c r="G24" s="93">
        <v>702800</v>
      </c>
      <c r="H24" s="95">
        <v>1.6378999999999999</v>
      </c>
      <c r="I24" s="93">
        <v>11.511149999999999</v>
      </c>
      <c r="J24" s="94">
        <v>-3.2327863112282536E-2</v>
      </c>
      <c r="K24" s="94">
        <f>I24/'סכום נכסי הקרן'!$C$42</f>
        <v>1.5844355464595261E-5</v>
      </c>
    </row>
    <row r="25" spans="2:51" s="140" customFormat="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 s="140" customFormat="1">
      <c r="B26" s="101" t="s">
        <v>237</v>
      </c>
      <c r="C26" s="81"/>
      <c r="D26" s="81"/>
      <c r="E26" s="81"/>
      <c r="F26" s="81"/>
      <c r="G26" s="90"/>
      <c r="H26" s="92"/>
      <c r="I26" s="90">
        <v>63.334060000000015</v>
      </c>
      <c r="J26" s="91">
        <v>-0.17786709599172018</v>
      </c>
      <c r="K26" s="91">
        <f>I26/'סכום נכסי הקרן'!$C$42</f>
        <v>8.7175248316285033E-5</v>
      </c>
    </row>
    <row r="27" spans="2:51" s="140" customFormat="1">
      <c r="B27" s="86" t="s">
        <v>1487</v>
      </c>
      <c r="C27" s="83" t="s">
        <v>1488</v>
      </c>
      <c r="D27" s="96" t="s">
        <v>995</v>
      </c>
      <c r="E27" s="96" t="s">
        <v>171</v>
      </c>
      <c r="F27" s="105">
        <v>43132</v>
      </c>
      <c r="G27" s="93">
        <v>786353.64</v>
      </c>
      <c r="H27" s="95">
        <v>4.6386000000000003</v>
      </c>
      <c r="I27" s="93">
        <v>36.475850000000001</v>
      </c>
      <c r="J27" s="94">
        <v>-0.10243861696738825</v>
      </c>
      <c r="K27" s="94">
        <f>I27/'סכום נכסי הקרן'!$C$42</f>
        <v>5.0206654702028654E-5</v>
      </c>
    </row>
    <row r="28" spans="2:51" s="140" customFormat="1">
      <c r="B28" s="86" t="s">
        <v>1489</v>
      </c>
      <c r="C28" s="83" t="s">
        <v>1490</v>
      </c>
      <c r="D28" s="96" t="s">
        <v>995</v>
      </c>
      <c r="E28" s="96" t="s">
        <v>171</v>
      </c>
      <c r="F28" s="105">
        <v>43109</v>
      </c>
      <c r="G28" s="93">
        <v>316260</v>
      </c>
      <c r="H28" s="95">
        <v>3.5183</v>
      </c>
      <c r="I28" s="93">
        <v>11.12692</v>
      </c>
      <c r="J28" s="94">
        <v>-3.1248793267511836E-2</v>
      </c>
      <c r="K28" s="94">
        <f>I28/'סכום נכסי הקרן'!$C$42</f>
        <v>1.5315487653806467E-5</v>
      </c>
    </row>
    <row r="29" spans="2:51" s="140" customFormat="1">
      <c r="B29" s="86" t="s">
        <v>1491</v>
      </c>
      <c r="C29" s="83" t="s">
        <v>1492</v>
      </c>
      <c r="D29" s="96" t="s">
        <v>995</v>
      </c>
      <c r="E29" s="96" t="s">
        <v>171</v>
      </c>
      <c r="F29" s="105">
        <v>43102</v>
      </c>
      <c r="G29" s="93">
        <v>351400</v>
      </c>
      <c r="H29" s="95">
        <v>2.8866999999999998</v>
      </c>
      <c r="I29" s="93">
        <v>10.143790000000001</v>
      </c>
      <c r="J29" s="94">
        <v>-2.8487775292628501E-2</v>
      </c>
      <c r="K29" s="94">
        <f>I29/'סכום נכסי הקרן'!$C$42</f>
        <v>1.3962272624212767E-5</v>
      </c>
    </row>
    <row r="30" spans="2:51" s="140" customFormat="1">
      <c r="B30" s="86" t="s">
        <v>1493</v>
      </c>
      <c r="C30" s="83" t="s">
        <v>1494</v>
      </c>
      <c r="D30" s="96" t="s">
        <v>995</v>
      </c>
      <c r="E30" s="96" t="s">
        <v>173</v>
      </c>
      <c r="F30" s="105">
        <v>43075</v>
      </c>
      <c r="G30" s="93">
        <v>836859.1</v>
      </c>
      <c r="H30" s="95">
        <v>-3.5133000000000001</v>
      </c>
      <c r="I30" s="93">
        <v>-29.40147</v>
      </c>
      <c r="J30" s="94">
        <v>8.2570959240378397E-2</v>
      </c>
      <c r="K30" s="94">
        <f>I30/'סכום נכסי הקרן'!$C$42</f>
        <v>-4.0469226954877114E-5</v>
      </c>
    </row>
    <row r="31" spans="2:51" s="140" customFormat="1">
      <c r="B31" s="86" t="s">
        <v>1495</v>
      </c>
      <c r="C31" s="83" t="s">
        <v>1496</v>
      </c>
      <c r="D31" s="96" t="s">
        <v>995</v>
      </c>
      <c r="E31" s="96" t="s">
        <v>173</v>
      </c>
      <c r="F31" s="105">
        <v>43069</v>
      </c>
      <c r="G31" s="93">
        <v>41980</v>
      </c>
      <c r="H31" s="95">
        <v>-3.1755</v>
      </c>
      <c r="I31" s="93">
        <v>-1.3330899999999999</v>
      </c>
      <c r="J31" s="94">
        <v>3.7438441021403362E-3</v>
      </c>
      <c r="K31" s="94">
        <f>I31/'סכום נכסי הקרן'!$C$42</f>
        <v>-1.8349123959202424E-6</v>
      </c>
    </row>
    <row r="32" spans="2:51" s="140" customFormat="1">
      <c r="B32" s="86" t="s">
        <v>1497</v>
      </c>
      <c r="C32" s="83" t="s">
        <v>1498</v>
      </c>
      <c r="D32" s="96" t="s">
        <v>995</v>
      </c>
      <c r="E32" s="96" t="s">
        <v>173</v>
      </c>
      <c r="F32" s="105">
        <v>43111</v>
      </c>
      <c r="G32" s="93">
        <v>552615.15</v>
      </c>
      <c r="H32" s="95">
        <v>-1.8925000000000001</v>
      </c>
      <c r="I32" s="93">
        <v>-10.458450000000001</v>
      </c>
      <c r="J32" s="94">
        <v>2.9371465054894724E-2</v>
      </c>
      <c r="K32" s="94">
        <f>I32/'סכום נכסי הקרן'!$C$42</f>
        <v>-1.4395381817515742E-5</v>
      </c>
    </row>
    <row r="33" spans="2:11" s="140" customFormat="1">
      <c r="B33" s="86" t="s">
        <v>1499</v>
      </c>
      <c r="C33" s="83" t="s">
        <v>1500</v>
      </c>
      <c r="D33" s="96" t="s">
        <v>995</v>
      </c>
      <c r="E33" s="96" t="s">
        <v>173</v>
      </c>
      <c r="F33" s="105">
        <v>43104</v>
      </c>
      <c r="G33" s="93">
        <v>1857833</v>
      </c>
      <c r="H33" s="95">
        <v>-1.4157</v>
      </c>
      <c r="I33" s="93">
        <v>-26.302169999999997</v>
      </c>
      <c r="J33" s="94">
        <v>7.3866898730012592E-2</v>
      </c>
      <c r="K33" s="94">
        <f>I33/'סכום נכסי הקרן'!$C$42</f>
        <v>-3.6203240420827939E-5</v>
      </c>
    </row>
    <row r="34" spans="2:11" s="140" customFormat="1">
      <c r="B34" s="86" t="s">
        <v>1501</v>
      </c>
      <c r="C34" s="83" t="s">
        <v>1502</v>
      </c>
      <c r="D34" s="96" t="s">
        <v>995</v>
      </c>
      <c r="E34" s="96" t="s">
        <v>173</v>
      </c>
      <c r="F34" s="105">
        <v>43158</v>
      </c>
      <c r="G34" s="93">
        <v>1454241.67</v>
      </c>
      <c r="H34" s="95">
        <v>0.22209999999999999</v>
      </c>
      <c r="I34" s="93">
        <v>3.2295199999999999</v>
      </c>
      <c r="J34" s="94">
        <v>-9.0697697865442396E-3</v>
      </c>
      <c r="K34" s="94">
        <f>I34/'סכום נכסי הקרן'!$C$42</f>
        <v>4.4452259643927581E-6</v>
      </c>
    </row>
    <row r="35" spans="2:11" s="140" customFormat="1">
      <c r="B35" s="86" t="s">
        <v>1503</v>
      </c>
      <c r="C35" s="83" t="s">
        <v>1504</v>
      </c>
      <c r="D35" s="96" t="s">
        <v>995</v>
      </c>
      <c r="E35" s="96" t="s">
        <v>173</v>
      </c>
      <c r="F35" s="105">
        <v>43167</v>
      </c>
      <c r="G35" s="93">
        <v>1090666.54</v>
      </c>
      <c r="H35" s="95">
        <v>0.71689999999999998</v>
      </c>
      <c r="I35" s="93">
        <v>7.819</v>
      </c>
      <c r="J35" s="94">
        <v>-2.1958845265237375E-2</v>
      </c>
      <c r="K35" s="94">
        <f>I35/'סכום נכסי הקרן'!$C$42</f>
        <v>1.0762349146494517E-5</v>
      </c>
    </row>
    <row r="36" spans="2:11" s="140" customFormat="1">
      <c r="B36" s="86" t="s">
        <v>1505</v>
      </c>
      <c r="C36" s="83" t="s">
        <v>1506</v>
      </c>
      <c r="D36" s="96" t="s">
        <v>995</v>
      </c>
      <c r="E36" s="96" t="s">
        <v>173</v>
      </c>
      <c r="F36" s="105">
        <v>43130</v>
      </c>
      <c r="G36" s="93">
        <v>350191.18</v>
      </c>
      <c r="H36" s="95">
        <v>1.0507</v>
      </c>
      <c r="I36" s="93">
        <v>3.6794000000000002</v>
      </c>
      <c r="J36" s="94">
        <v>-1.033321080303292E-2</v>
      </c>
      <c r="K36" s="94">
        <f>I36/'סכום נכסי הקרן'!$C$42</f>
        <v>5.0644567655214133E-6</v>
      </c>
    </row>
    <row r="37" spans="2:11" s="140" customFormat="1">
      <c r="B37" s="86" t="s">
        <v>1507</v>
      </c>
      <c r="C37" s="83" t="s">
        <v>1508</v>
      </c>
      <c r="D37" s="96" t="s">
        <v>995</v>
      </c>
      <c r="E37" s="96" t="s">
        <v>173</v>
      </c>
      <c r="F37" s="105">
        <v>43138</v>
      </c>
      <c r="G37" s="93">
        <v>437753.04</v>
      </c>
      <c r="H37" s="95">
        <v>0.49819999999999998</v>
      </c>
      <c r="I37" s="93">
        <v>2.1809600000000002</v>
      </c>
      <c r="J37" s="94">
        <v>-6.1249984869768655E-3</v>
      </c>
      <c r="K37" s="94">
        <f>I37/'סכום נכסי הקרן'!$C$42</f>
        <v>3.0019507602684081E-6</v>
      </c>
    </row>
    <row r="38" spans="2:11" s="140" customFormat="1">
      <c r="B38" s="86" t="s">
        <v>1509</v>
      </c>
      <c r="C38" s="83" t="s">
        <v>1510</v>
      </c>
      <c r="D38" s="96" t="s">
        <v>995</v>
      </c>
      <c r="E38" s="96" t="s">
        <v>173</v>
      </c>
      <c r="F38" s="105">
        <v>43172</v>
      </c>
      <c r="G38" s="93">
        <v>5571212.2599999998</v>
      </c>
      <c r="H38" s="95">
        <v>0.42399999999999999</v>
      </c>
      <c r="I38" s="93">
        <v>23.620080000000002</v>
      </c>
      <c r="J38" s="94">
        <v>-6.6334528951595861E-2</v>
      </c>
      <c r="K38" s="94">
        <f>I38/'סכום נכסי הקרן'!$C$42</f>
        <v>3.2511516540239449E-5</v>
      </c>
    </row>
    <row r="39" spans="2:11" s="140" customFormat="1">
      <c r="B39" s="86" t="s">
        <v>1511</v>
      </c>
      <c r="C39" s="83" t="s">
        <v>1512</v>
      </c>
      <c r="D39" s="96" t="s">
        <v>995</v>
      </c>
      <c r="E39" s="96" t="s">
        <v>173</v>
      </c>
      <c r="F39" s="105">
        <v>43173</v>
      </c>
      <c r="G39" s="93">
        <v>658716.87</v>
      </c>
      <c r="H39" s="95">
        <v>0.72289999999999999</v>
      </c>
      <c r="I39" s="93">
        <v>4.7616199999999997</v>
      </c>
      <c r="J39" s="94">
        <v>-1.3372512698792631E-2</v>
      </c>
      <c r="K39" s="94">
        <f>I39/'סכום נכסי הקרן'!$C$42</f>
        <v>6.5540627884552012E-6</v>
      </c>
    </row>
    <row r="40" spans="2:11" s="140" customFormat="1">
      <c r="B40" s="86" t="s">
        <v>1513</v>
      </c>
      <c r="C40" s="83" t="s">
        <v>1514</v>
      </c>
      <c r="D40" s="96" t="s">
        <v>995</v>
      </c>
      <c r="E40" s="96" t="s">
        <v>173</v>
      </c>
      <c r="F40" s="105">
        <v>43131</v>
      </c>
      <c r="G40" s="93">
        <v>96689.12</v>
      </c>
      <c r="H40" s="95">
        <v>1.4460999999999999</v>
      </c>
      <c r="I40" s="93">
        <v>1.39818</v>
      </c>
      <c r="J40" s="94">
        <v>-3.9266425723173794E-3</v>
      </c>
      <c r="K40" s="94">
        <f>I40/'סכום נכסי הקרן'!$C$42</f>
        <v>1.9245045823821083E-6</v>
      </c>
    </row>
    <row r="41" spans="2:11" s="140" customFormat="1">
      <c r="B41" s="86" t="s">
        <v>1515</v>
      </c>
      <c r="C41" s="83" t="s">
        <v>1516</v>
      </c>
      <c r="D41" s="96" t="s">
        <v>995</v>
      </c>
      <c r="E41" s="96" t="s">
        <v>173</v>
      </c>
      <c r="F41" s="105">
        <v>43131</v>
      </c>
      <c r="G41" s="93">
        <v>351765.46</v>
      </c>
      <c r="H41" s="95">
        <v>1.4933000000000001</v>
      </c>
      <c r="I41" s="93">
        <v>5.2528999999999995</v>
      </c>
      <c r="J41" s="94">
        <v>-1.4752221293485789E-2</v>
      </c>
      <c r="K41" s="94">
        <f>I41/'סכום נכסי הקרן'!$C$42</f>
        <v>7.2302780191355727E-6</v>
      </c>
    </row>
    <row r="42" spans="2:11" s="140" customFormat="1">
      <c r="B42" s="86" t="s">
        <v>1517</v>
      </c>
      <c r="C42" s="83" t="s">
        <v>1518</v>
      </c>
      <c r="D42" s="96" t="s">
        <v>995</v>
      </c>
      <c r="E42" s="96" t="s">
        <v>173</v>
      </c>
      <c r="F42" s="105">
        <v>43132</v>
      </c>
      <c r="G42" s="93">
        <v>1987852.23</v>
      </c>
      <c r="H42" s="95">
        <v>1.3925000000000001</v>
      </c>
      <c r="I42" s="93">
        <v>27.681450000000002</v>
      </c>
      <c r="J42" s="94">
        <v>-7.7740462625323595E-2</v>
      </c>
      <c r="K42" s="94">
        <f>I42/'סכום נכסי הקרן'!$C$42</f>
        <v>3.8101730372327749E-5</v>
      </c>
    </row>
    <row r="43" spans="2:11" s="140" customFormat="1">
      <c r="B43" s="86" t="s">
        <v>1519</v>
      </c>
      <c r="C43" s="83" t="s">
        <v>1520</v>
      </c>
      <c r="D43" s="96" t="s">
        <v>995</v>
      </c>
      <c r="E43" s="96" t="s">
        <v>174</v>
      </c>
      <c r="F43" s="105">
        <v>43139</v>
      </c>
      <c r="G43" s="93">
        <v>695389.68</v>
      </c>
      <c r="H43" s="95">
        <v>-1.3434999999999999</v>
      </c>
      <c r="I43" s="93">
        <v>-9.3424500000000013</v>
      </c>
      <c r="J43" s="94">
        <v>2.6237295555469616E-2</v>
      </c>
      <c r="K43" s="94">
        <f>I43/'סכום נכסי הקרן'!$C$42</f>
        <v>-1.2859279803512945E-5</v>
      </c>
    </row>
    <row r="44" spans="2:11" s="140" customFormat="1">
      <c r="B44" s="86" t="s">
        <v>1521</v>
      </c>
      <c r="C44" s="83" t="s">
        <v>1522</v>
      </c>
      <c r="D44" s="96" t="s">
        <v>995</v>
      </c>
      <c r="E44" s="96" t="s">
        <v>174</v>
      </c>
      <c r="F44" s="105">
        <v>43139</v>
      </c>
      <c r="G44" s="93">
        <v>222795.68</v>
      </c>
      <c r="H44" s="95">
        <v>-0.24610000000000001</v>
      </c>
      <c r="I44" s="93">
        <v>-0.54837000000000002</v>
      </c>
      <c r="J44" s="94">
        <v>1.5400398999997722E-3</v>
      </c>
      <c r="K44" s="94">
        <f>I44/'סכום נכסי הקרן'!$C$42</f>
        <v>-7.5479593317089125E-7</v>
      </c>
    </row>
    <row r="45" spans="2:11" s="140" customFormat="1">
      <c r="B45" s="86" t="s">
        <v>1523</v>
      </c>
      <c r="C45" s="83" t="s">
        <v>1524</v>
      </c>
      <c r="D45" s="96" t="s">
        <v>995</v>
      </c>
      <c r="E45" s="96" t="s">
        <v>171</v>
      </c>
      <c r="F45" s="105">
        <v>43166</v>
      </c>
      <c r="G45" s="93">
        <v>274583.57</v>
      </c>
      <c r="H45" s="95">
        <v>0.83169999999999999</v>
      </c>
      <c r="I45" s="93">
        <v>2.2836799999999999</v>
      </c>
      <c r="J45" s="94">
        <v>-6.4134768839131965E-3</v>
      </c>
      <c r="K45" s="94">
        <f>I45/'סכום נכסי הקרן'!$C$42</f>
        <v>3.1433382144604937E-6</v>
      </c>
    </row>
    <row r="46" spans="2:11" s="140" customFormat="1">
      <c r="B46" s="86" t="s">
        <v>1525</v>
      </c>
      <c r="C46" s="83" t="s">
        <v>1526</v>
      </c>
      <c r="D46" s="96" t="s">
        <v>995</v>
      </c>
      <c r="E46" s="96" t="s">
        <v>171</v>
      </c>
      <c r="F46" s="105">
        <v>43153</v>
      </c>
      <c r="G46" s="93">
        <v>3742738.98</v>
      </c>
      <c r="H46" s="95">
        <v>-0.44140000000000001</v>
      </c>
      <c r="I46" s="93">
        <v>-16.521900000000002</v>
      </c>
      <c r="J46" s="94">
        <v>4.6400031409096487E-2</v>
      </c>
      <c r="K46" s="94">
        <f>I46/'סכום נכסי הקרן'!$C$42</f>
        <v>-2.2741329628273154E-5</v>
      </c>
    </row>
    <row r="47" spans="2:11" s="140" customFormat="1">
      <c r="B47" s="86" t="s">
        <v>1527</v>
      </c>
      <c r="C47" s="83" t="s">
        <v>1528</v>
      </c>
      <c r="D47" s="96" t="s">
        <v>995</v>
      </c>
      <c r="E47" s="96" t="s">
        <v>171</v>
      </c>
      <c r="F47" s="105">
        <v>43103</v>
      </c>
      <c r="G47" s="93">
        <v>527100</v>
      </c>
      <c r="H47" s="95">
        <v>2.4609999999999999</v>
      </c>
      <c r="I47" s="93">
        <v>12.972190000000001</v>
      </c>
      <c r="J47" s="94">
        <v>-3.6431041432569339E-2</v>
      </c>
      <c r="K47" s="94">
        <f>I47/'סכום נכסי הקרן'!$C$42</f>
        <v>1.7855382782282224E-5</v>
      </c>
    </row>
    <row r="48" spans="2:11" s="140" customFormat="1">
      <c r="B48" s="86" t="s">
        <v>1529</v>
      </c>
      <c r="C48" s="83" t="s">
        <v>1530</v>
      </c>
      <c r="D48" s="96" t="s">
        <v>995</v>
      </c>
      <c r="E48" s="96" t="s">
        <v>171</v>
      </c>
      <c r="F48" s="105">
        <v>43108</v>
      </c>
      <c r="G48" s="93">
        <v>228410</v>
      </c>
      <c r="H48" s="95">
        <v>2.0211000000000001</v>
      </c>
      <c r="I48" s="93">
        <v>4.6164199999999997</v>
      </c>
      <c r="J48" s="94">
        <v>-1.296473365639431E-2</v>
      </c>
      <c r="K48" s="94">
        <f>I48/'סכום נכסי הקרן'!$C$42</f>
        <v>6.3542043543752674E-6</v>
      </c>
    </row>
    <row r="49" spans="2:11" s="140" customFormat="1">
      <c r="B49" s="82"/>
      <c r="C49" s="83"/>
      <c r="D49" s="83"/>
      <c r="E49" s="83"/>
      <c r="F49" s="83"/>
      <c r="G49" s="93"/>
      <c r="H49" s="95"/>
      <c r="I49" s="83"/>
      <c r="J49" s="94"/>
      <c r="K49" s="83"/>
    </row>
    <row r="50" spans="2:11" s="140" customFormat="1">
      <c r="B50" s="101" t="s">
        <v>235</v>
      </c>
      <c r="C50" s="81"/>
      <c r="D50" s="81"/>
      <c r="E50" s="81"/>
      <c r="F50" s="81"/>
      <c r="G50" s="90"/>
      <c r="H50" s="92"/>
      <c r="I50" s="90">
        <v>-8.86233</v>
      </c>
      <c r="J50" s="91">
        <v>2.4888928655770703E-2</v>
      </c>
      <c r="K50" s="91">
        <f>I50/'סכום נכסי הקרן'!$C$42</f>
        <v>-1.2198425592972599E-5</v>
      </c>
    </row>
    <row r="51" spans="2:11" s="140" customFormat="1">
      <c r="B51" s="86" t="s">
        <v>1614</v>
      </c>
      <c r="C51" s="83" t="s">
        <v>1531</v>
      </c>
      <c r="D51" s="96" t="s">
        <v>995</v>
      </c>
      <c r="E51" s="96" t="s">
        <v>172</v>
      </c>
      <c r="F51" s="105">
        <v>43108</v>
      </c>
      <c r="G51" s="93">
        <v>556.65</v>
      </c>
      <c r="H51" s="95">
        <v>997.07920000000001</v>
      </c>
      <c r="I51" s="93">
        <v>-8.86233</v>
      </c>
      <c r="J51" s="94">
        <v>2.4888928655770703E-2</v>
      </c>
      <c r="K51" s="94">
        <f>I51/'סכום נכסי הקרן'!$C$42</f>
        <v>-1.2198425592972599E-5</v>
      </c>
    </row>
    <row r="52" spans="2:11" s="140" customFormat="1">
      <c r="B52" s="143"/>
    </row>
    <row r="53" spans="2:11">
      <c r="C53" s="1"/>
      <c r="D53" s="1"/>
    </row>
    <row r="54" spans="2:11">
      <c r="C54" s="1"/>
      <c r="D54" s="1"/>
    </row>
    <row r="55" spans="2:11">
      <c r="B55" s="98" t="s">
        <v>262</v>
      </c>
      <c r="C55" s="1"/>
      <c r="D55" s="1"/>
    </row>
    <row r="56" spans="2:11">
      <c r="B56" s="98" t="s">
        <v>120</v>
      </c>
      <c r="C56" s="1"/>
      <c r="D56" s="1"/>
    </row>
    <row r="57" spans="2:11">
      <c r="B57" s="98" t="s">
        <v>245</v>
      </c>
      <c r="C57" s="1"/>
      <c r="D57" s="1"/>
    </row>
    <row r="58" spans="2:11">
      <c r="B58" s="98" t="s">
        <v>253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187</v>
      </c>
      <c r="C1" s="77" t="s" vm="1">
        <v>263</v>
      </c>
    </row>
    <row r="2" spans="2:78">
      <c r="B2" s="56" t="s">
        <v>186</v>
      </c>
      <c r="C2" s="77" t="s">
        <v>264</v>
      </c>
    </row>
    <row r="3" spans="2:78">
      <c r="B3" s="56" t="s">
        <v>188</v>
      </c>
      <c r="C3" s="77" t="s">
        <v>265</v>
      </c>
    </row>
    <row r="4" spans="2:78">
      <c r="B4" s="56" t="s">
        <v>189</v>
      </c>
      <c r="C4" s="77">
        <v>8802</v>
      </c>
    </row>
    <row r="6" spans="2:78" ht="26.25" customHeight="1">
      <c r="B6" s="228" t="s">
        <v>218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2:78" ht="26.25" customHeight="1">
      <c r="B7" s="228" t="s">
        <v>108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2:78" s="3" customFormat="1" ht="47.25">
      <c r="B8" s="22" t="s">
        <v>124</v>
      </c>
      <c r="C8" s="30" t="s">
        <v>48</v>
      </c>
      <c r="D8" s="30" t="s">
        <v>53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118</v>
      </c>
      <c r="O8" s="30" t="s">
        <v>61</v>
      </c>
      <c r="P8" s="30" t="s">
        <v>190</v>
      </c>
      <c r="Q8" s="31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254</v>
      </c>
      <c r="M9" s="16"/>
      <c r="N9" s="16" t="s">
        <v>250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121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5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B60"/>
  <sheetViews>
    <sheetView rightToLeft="1" zoomScale="80" zoomScaleNormal="80" workbookViewId="0">
      <pane ySplit="9" topLeftCell="A10" activePane="bottomLeft" state="frozen"/>
      <selection pane="bottomLeft" activeCell="B19" sqref="B19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6.5703125" style="2" customWidth="1"/>
    <col min="4" max="4" width="10.140625" style="2" bestFit="1" customWidth="1"/>
    <col min="5" max="5" width="12" style="2" bestFit="1" customWidth="1"/>
    <col min="6" max="6" width="7.28515625" style="1" bestFit="1" customWidth="1"/>
    <col min="7" max="7" width="12.28515625" style="1" bestFit="1" customWidth="1"/>
    <col min="8" max="8" width="11.42578125" style="1" bestFit="1" customWidth="1"/>
    <col min="9" max="9" width="6.7109375" style="1" bestFit="1" customWidth="1"/>
    <col min="10" max="10" width="12.7109375" style="1" bestFit="1" customWidth="1"/>
    <col min="11" max="11" width="7.42578125" style="1" bestFit="1" customWidth="1"/>
    <col min="12" max="12" width="8.140625" style="1" bestFit="1" customWidth="1"/>
    <col min="13" max="13" width="14.28515625" style="1" bestFit="1" customWidth="1"/>
    <col min="14" max="14" width="8" style="1" bestFit="1" customWidth="1"/>
    <col min="15" max="15" width="11" style="1" bestFit="1" customWidth="1"/>
    <col min="16" max="17" width="13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4">
      <c r="B1" s="56" t="s">
        <v>187</v>
      </c>
      <c r="C1" s="77" t="s" vm="1">
        <v>263</v>
      </c>
    </row>
    <row r="2" spans="2:54">
      <c r="B2" s="56" t="s">
        <v>186</v>
      </c>
      <c r="C2" s="77" t="s">
        <v>264</v>
      </c>
    </row>
    <row r="3" spans="2:54">
      <c r="B3" s="56" t="s">
        <v>188</v>
      </c>
      <c r="C3" s="77" t="s">
        <v>265</v>
      </c>
    </row>
    <row r="4" spans="2:54">
      <c r="B4" s="56" t="s">
        <v>189</v>
      </c>
      <c r="C4" s="77">
        <v>8802</v>
      </c>
    </row>
    <row r="6" spans="2:54" ht="26.25" customHeight="1">
      <c r="B6" s="228" t="s">
        <v>219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2:54" s="3" customFormat="1" ht="47.25">
      <c r="B7" s="22" t="s">
        <v>124</v>
      </c>
      <c r="C7" s="30" t="s">
        <v>231</v>
      </c>
      <c r="D7" s="30" t="s">
        <v>48</v>
      </c>
      <c r="E7" s="30" t="s">
        <v>125</v>
      </c>
      <c r="F7" s="30" t="s">
        <v>15</v>
      </c>
      <c r="G7" s="30" t="s">
        <v>110</v>
      </c>
      <c r="H7" s="30" t="s">
        <v>68</v>
      </c>
      <c r="I7" s="30" t="s">
        <v>18</v>
      </c>
      <c r="J7" s="30" t="s">
        <v>109</v>
      </c>
      <c r="K7" s="13" t="s">
        <v>38</v>
      </c>
      <c r="L7" s="70" t="s">
        <v>19</v>
      </c>
      <c r="M7" s="30" t="s">
        <v>247</v>
      </c>
      <c r="N7" s="30" t="s">
        <v>246</v>
      </c>
      <c r="O7" s="30" t="s">
        <v>118</v>
      </c>
      <c r="P7" s="30" t="s">
        <v>190</v>
      </c>
      <c r="Q7" s="31" t="s">
        <v>192</v>
      </c>
      <c r="BA7" s="3" t="s">
        <v>170</v>
      </c>
      <c r="BB7" s="3" t="s">
        <v>172</v>
      </c>
    </row>
    <row r="8" spans="2:54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254</v>
      </c>
      <c r="N8" s="16"/>
      <c r="O8" s="16" t="s">
        <v>250</v>
      </c>
      <c r="P8" s="32" t="s">
        <v>20</v>
      </c>
      <c r="Q8" s="17" t="s">
        <v>20</v>
      </c>
      <c r="BA8" s="3" t="s">
        <v>168</v>
      </c>
      <c r="BB8" s="3" t="s">
        <v>171</v>
      </c>
    </row>
    <row r="9" spans="2:54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121</v>
      </c>
      <c r="BA9" s="4" t="s">
        <v>169</v>
      </c>
      <c r="BB9" s="4" t="s">
        <v>173</v>
      </c>
    </row>
    <row r="10" spans="2:54" s="138" customFormat="1" ht="18" customHeight="1">
      <c r="B10" s="78" t="s">
        <v>42</v>
      </c>
      <c r="C10" s="79"/>
      <c r="D10" s="79"/>
      <c r="E10" s="79"/>
      <c r="F10" s="79"/>
      <c r="G10" s="79"/>
      <c r="H10" s="79"/>
      <c r="I10" s="87">
        <v>6.632343227712628</v>
      </c>
      <c r="J10" s="79"/>
      <c r="K10" s="79"/>
      <c r="L10" s="102">
        <v>3.5159708127228566E-2</v>
      </c>
      <c r="M10" s="87"/>
      <c r="N10" s="89"/>
      <c r="O10" s="87">
        <f>O11+O54</f>
        <v>11990.770700000001</v>
      </c>
      <c r="P10" s="88">
        <f>O10/$O$10</f>
        <v>1</v>
      </c>
      <c r="Q10" s="88">
        <f>O10/'סכום נכסי הקרן'!$C$42</f>
        <v>1.6504522420892245E-2</v>
      </c>
      <c r="BA10" s="140" t="s">
        <v>30</v>
      </c>
      <c r="BB10" s="138" t="s">
        <v>174</v>
      </c>
    </row>
    <row r="11" spans="2:54" s="140" customFormat="1" ht="21.75" customHeight="1">
      <c r="B11" s="80" t="s">
        <v>41</v>
      </c>
      <c r="C11" s="81"/>
      <c r="D11" s="81"/>
      <c r="E11" s="81"/>
      <c r="F11" s="81"/>
      <c r="G11" s="81"/>
      <c r="H11" s="81"/>
      <c r="I11" s="90">
        <v>6.632343227712628</v>
      </c>
      <c r="J11" s="81"/>
      <c r="K11" s="81"/>
      <c r="L11" s="103">
        <v>3.5159708127228566E-2</v>
      </c>
      <c r="M11" s="90"/>
      <c r="N11" s="92"/>
      <c r="O11" s="90">
        <f>O12+O23</f>
        <v>10042.176670000001</v>
      </c>
      <c r="P11" s="91">
        <f t="shared" ref="P11:P21" si="0">O11/$O$10</f>
        <v>0.83749217804657039</v>
      </c>
      <c r="Q11" s="91">
        <f>O11/'סכום נכסי הקרן'!$C$42</f>
        <v>1.3822408429891502E-2</v>
      </c>
      <c r="BB11" s="140" t="s">
        <v>180</v>
      </c>
    </row>
    <row r="12" spans="2:54" s="140" customFormat="1">
      <c r="B12" s="101" t="s">
        <v>39</v>
      </c>
      <c r="C12" s="81"/>
      <c r="D12" s="81"/>
      <c r="E12" s="81"/>
      <c r="F12" s="81"/>
      <c r="G12" s="81"/>
      <c r="H12" s="81"/>
      <c r="I12" s="90">
        <v>9.2289033139157226</v>
      </c>
      <c r="J12" s="81"/>
      <c r="K12" s="81"/>
      <c r="L12" s="103">
        <v>3.0887040212977106E-2</v>
      </c>
      <c r="M12" s="90"/>
      <c r="N12" s="92"/>
      <c r="O12" s="90">
        <f>SUM(O13:O21)</f>
        <v>5934.3467500000006</v>
      </c>
      <c r="P12" s="91">
        <f t="shared" si="0"/>
        <v>0.49490953488085632</v>
      </c>
      <c r="Q12" s="91">
        <f>O12/'סכום נכסי הקרן'!$C$42</f>
        <v>8.1682455147544467E-3</v>
      </c>
      <c r="BB12" s="140" t="s">
        <v>175</v>
      </c>
    </row>
    <row r="13" spans="2:54" s="140" customFormat="1">
      <c r="B13" s="148" t="s">
        <v>1615</v>
      </c>
      <c r="C13" s="96" t="s">
        <v>1549</v>
      </c>
      <c r="D13" s="83">
        <v>6028</v>
      </c>
      <c r="E13" s="83"/>
      <c r="F13" s="83" t="s">
        <v>1303</v>
      </c>
      <c r="G13" s="105">
        <v>43100</v>
      </c>
      <c r="H13" s="83"/>
      <c r="I13" s="93">
        <v>9.85</v>
      </c>
      <c r="J13" s="96" t="s">
        <v>172</v>
      </c>
      <c r="K13" s="97">
        <v>3.9599999999999989E-2</v>
      </c>
      <c r="L13" s="97">
        <v>3.9599999999999989E-2</v>
      </c>
      <c r="M13" s="93">
        <v>411706.67</v>
      </c>
      <c r="N13" s="95">
        <v>101.88</v>
      </c>
      <c r="O13" s="93">
        <v>419.44675999999998</v>
      </c>
      <c r="P13" s="94">
        <f t="shared" si="0"/>
        <v>3.4980800691985538E-2</v>
      </c>
      <c r="Q13" s="94">
        <f>O13/'סכום נכסי הקרן'!$C$42</f>
        <v>5.7734140932163842E-4</v>
      </c>
      <c r="BB13" s="140" t="s">
        <v>176</v>
      </c>
    </row>
    <row r="14" spans="2:54" s="140" customFormat="1">
      <c r="B14" s="148" t="s">
        <v>1615</v>
      </c>
      <c r="C14" s="96" t="s">
        <v>1549</v>
      </c>
      <c r="D14" s="83">
        <v>5212</v>
      </c>
      <c r="E14" s="83"/>
      <c r="F14" s="83" t="s">
        <v>1303</v>
      </c>
      <c r="G14" s="105">
        <v>42643</v>
      </c>
      <c r="H14" s="83"/>
      <c r="I14" s="93">
        <v>8.7999999999999989</v>
      </c>
      <c r="J14" s="96" t="s">
        <v>172</v>
      </c>
      <c r="K14" s="97">
        <v>3.0099999999999998E-2</v>
      </c>
      <c r="L14" s="97">
        <v>3.0099999999999998E-2</v>
      </c>
      <c r="M14" s="93">
        <v>35602</v>
      </c>
      <c r="N14" s="95">
        <v>97.67</v>
      </c>
      <c r="O14" s="93">
        <v>34.772469999999998</v>
      </c>
      <c r="P14" s="94">
        <f t="shared" si="0"/>
        <v>2.8999361984296803E-3</v>
      </c>
      <c r="Q14" s="94">
        <f>O14/'סכום נכסי הקרן'!$C$42</f>
        <v>4.7862062006139681E-5</v>
      </c>
      <c r="BB14" s="140" t="s">
        <v>177</v>
      </c>
    </row>
    <row r="15" spans="2:54" s="140" customFormat="1">
      <c r="B15" s="148" t="s">
        <v>1615</v>
      </c>
      <c r="C15" s="96" t="s">
        <v>1549</v>
      </c>
      <c r="D15" s="83">
        <v>5211</v>
      </c>
      <c r="E15" s="83"/>
      <c r="F15" s="83" t="s">
        <v>1303</v>
      </c>
      <c r="G15" s="105">
        <v>42643</v>
      </c>
      <c r="H15" s="83"/>
      <c r="I15" s="93">
        <v>6.16</v>
      </c>
      <c r="J15" s="96" t="s">
        <v>172</v>
      </c>
      <c r="K15" s="97">
        <v>3.2700000000000007E-2</v>
      </c>
      <c r="L15" s="97">
        <v>3.2700000000000007E-2</v>
      </c>
      <c r="M15" s="93">
        <v>37232.29</v>
      </c>
      <c r="N15" s="95">
        <v>103.43</v>
      </c>
      <c r="O15" s="93">
        <v>38.509360000000001</v>
      </c>
      <c r="P15" s="94">
        <f t="shared" si="0"/>
        <v>3.2115833888809162E-3</v>
      </c>
      <c r="Q15" s="94">
        <f>O15/'סכום נכסי הקרן'!$C$42</f>
        <v>5.3005650048350189E-5</v>
      </c>
      <c r="BB15" s="140" t="s">
        <v>179</v>
      </c>
    </row>
    <row r="16" spans="2:54" s="140" customFormat="1">
      <c r="B16" s="148" t="s">
        <v>1615</v>
      </c>
      <c r="C16" s="96" t="s">
        <v>1549</v>
      </c>
      <c r="D16" s="83">
        <v>6027</v>
      </c>
      <c r="E16" s="83"/>
      <c r="F16" s="83" t="s">
        <v>1303</v>
      </c>
      <c r="G16" s="105">
        <v>43100</v>
      </c>
      <c r="H16" s="83"/>
      <c r="I16" s="93">
        <v>10.280000000000001</v>
      </c>
      <c r="J16" s="96" t="s">
        <v>172</v>
      </c>
      <c r="K16" s="97">
        <v>3.0100000000000005E-2</v>
      </c>
      <c r="L16" s="97">
        <v>3.0100000000000005E-2</v>
      </c>
      <c r="M16" s="93">
        <v>1542090.53</v>
      </c>
      <c r="N16" s="95">
        <v>99.12</v>
      </c>
      <c r="O16" s="93">
        <v>1528.5201299999999</v>
      </c>
      <c r="P16" s="94">
        <f t="shared" si="0"/>
        <v>0.12747471936895596</v>
      </c>
      <c r="Q16" s="94">
        <f>O16/'סכום נכסי הקרן'!$C$42</f>
        <v>2.1039093639218811E-3</v>
      </c>
      <c r="BB16" s="140" t="s">
        <v>178</v>
      </c>
    </row>
    <row r="17" spans="2:54" s="140" customFormat="1">
      <c r="B17" s="148" t="s">
        <v>1615</v>
      </c>
      <c r="C17" s="96" t="s">
        <v>1549</v>
      </c>
      <c r="D17" s="83">
        <v>6026</v>
      </c>
      <c r="E17" s="83"/>
      <c r="F17" s="83" t="s">
        <v>1303</v>
      </c>
      <c r="G17" s="105">
        <v>43100</v>
      </c>
      <c r="H17" s="83"/>
      <c r="I17" s="93">
        <v>8.07</v>
      </c>
      <c r="J17" s="96" t="s">
        <v>172</v>
      </c>
      <c r="K17" s="97">
        <v>3.4099999999999998E-2</v>
      </c>
      <c r="L17" s="97">
        <v>3.4099999999999998E-2</v>
      </c>
      <c r="M17" s="93">
        <v>2162581.81</v>
      </c>
      <c r="N17" s="95">
        <v>102.98</v>
      </c>
      <c r="O17" s="93">
        <v>2227.02675</v>
      </c>
      <c r="P17" s="94">
        <f t="shared" si="0"/>
        <v>0.18572840776614966</v>
      </c>
      <c r="Q17" s="94">
        <f>O17/'סכום נכסי הקרן'!$C$42</f>
        <v>3.0653586701730349E-3</v>
      </c>
      <c r="BB17" s="140" t="s">
        <v>181</v>
      </c>
    </row>
    <row r="18" spans="2:54" s="140" customFormat="1">
      <c r="B18" s="148" t="s">
        <v>1615</v>
      </c>
      <c r="C18" s="96" t="s">
        <v>1549</v>
      </c>
      <c r="D18" s="83">
        <v>5210</v>
      </c>
      <c r="E18" s="83"/>
      <c r="F18" s="83" t="s">
        <v>1303</v>
      </c>
      <c r="G18" s="105">
        <v>42643</v>
      </c>
      <c r="H18" s="83"/>
      <c r="I18" s="93">
        <v>9.19</v>
      </c>
      <c r="J18" s="96" t="s">
        <v>172</v>
      </c>
      <c r="K18" s="97">
        <v>1.8500000000000003E-2</v>
      </c>
      <c r="L18" s="97">
        <v>1.8500000000000003E-2</v>
      </c>
      <c r="M18" s="93">
        <v>26100.38</v>
      </c>
      <c r="N18" s="95">
        <v>105.11</v>
      </c>
      <c r="O18" s="93">
        <v>27.434099999999997</v>
      </c>
      <c r="P18" s="94">
        <f t="shared" si="0"/>
        <v>2.2879346696205271E-3</v>
      </c>
      <c r="Q18" s="94">
        <f>O18/'סכום נכסי הקרן'!$C$42</f>
        <v>3.7761269052288681E-5</v>
      </c>
      <c r="BB18" s="140" t="s">
        <v>182</v>
      </c>
    </row>
    <row r="19" spans="2:54" s="140" customFormat="1">
      <c r="B19" s="148" t="s">
        <v>1615</v>
      </c>
      <c r="C19" s="96" t="s">
        <v>1549</v>
      </c>
      <c r="D19" s="83">
        <v>6025</v>
      </c>
      <c r="E19" s="83"/>
      <c r="F19" s="83" t="s">
        <v>1303</v>
      </c>
      <c r="G19" s="105">
        <v>43100</v>
      </c>
      <c r="H19" s="83"/>
      <c r="I19" s="93">
        <v>10.230000000000002</v>
      </c>
      <c r="J19" s="96" t="s">
        <v>172</v>
      </c>
      <c r="K19" s="97">
        <v>2.8400000000000002E-2</v>
      </c>
      <c r="L19" s="97">
        <v>2.8400000000000002E-2</v>
      </c>
      <c r="M19" s="93">
        <v>870584.72</v>
      </c>
      <c r="N19" s="95">
        <v>104.89</v>
      </c>
      <c r="O19" s="93">
        <v>913.1561999999999</v>
      </c>
      <c r="P19" s="94">
        <f t="shared" si="0"/>
        <v>7.6154921384661275E-2</v>
      </c>
      <c r="Q19" s="94">
        <f>O19/'סכום נכסי הקרן'!$C$42</f>
        <v>1.2569006074544284E-3</v>
      </c>
      <c r="BB19" s="140" t="s">
        <v>183</v>
      </c>
    </row>
    <row r="20" spans="2:54" s="140" customFormat="1">
      <c r="B20" s="148" t="s">
        <v>1615</v>
      </c>
      <c r="C20" s="96" t="s">
        <v>1549</v>
      </c>
      <c r="D20" s="83">
        <v>6024</v>
      </c>
      <c r="E20" s="83"/>
      <c r="F20" s="83" t="s">
        <v>1303</v>
      </c>
      <c r="G20" s="105">
        <v>43100</v>
      </c>
      <c r="H20" s="83"/>
      <c r="I20" s="93">
        <v>9.1999999999999993</v>
      </c>
      <c r="J20" s="96" t="s">
        <v>172</v>
      </c>
      <c r="K20" s="97">
        <v>2.1400000000000002E-2</v>
      </c>
      <c r="L20" s="97">
        <v>2.1400000000000002E-2</v>
      </c>
      <c r="M20" s="93">
        <v>691527.75</v>
      </c>
      <c r="N20" s="95">
        <v>104.74</v>
      </c>
      <c r="O20" s="93">
        <v>724.30623000000003</v>
      </c>
      <c r="P20" s="94">
        <f t="shared" si="0"/>
        <v>6.0405310727858381E-2</v>
      </c>
      <c r="Q20" s="94">
        <f>O20/'סכום נכסי הקרן'!$C$42</f>
        <v>9.9696080524890171E-4</v>
      </c>
      <c r="BB20" s="140" t="s">
        <v>184</v>
      </c>
    </row>
    <row r="21" spans="2:54" s="140" customFormat="1">
      <c r="B21" s="148" t="s">
        <v>1615</v>
      </c>
      <c r="C21" s="96" t="s">
        <v>1549</v>
      </c>
      <c r="D21" s="83">
        <v>5209</v>
      </c>
      <c r="E21" s="83"/>
      <c r="F21" s="83" t="s">
        <v>1303</v>
      </c>
      <c r="G21" s="105">
        <v>42643</v>
      </c>
      <c r="H21" s="83"/>
      <c r="I21" s="93">
        <v>7.0900000000000007</v>
      </c>
      <c r="J21" s="96" t="s">
        <v>172</v>
      </c>
      <c r="K21" s="97">
        <v>2.3000000000000003E-2</v>
      </c>
      <c r="L21" s="97">
        <v>2.3000000000000003E-2</v>
      </c>
      <c r="M21" s="93">
        <v>20898.88</v>
      </c>
      <c r="N21" s="95">
        <v>101.32</v>
      </c>
      <c r="O21" s="93">
        <v>21.17475</v>
      </c>
      <c r="P21" s="94">
        <f t="shared" si="0"/>
        <v>1.7659206843143116E-3</v>
      </c>
      <c r="Q21" s="94">
        <f>O21/'סכום נכסי הקרן'!$C$42</f>
        <v>2.9145677527782934E-5</v>
      </c>
      <c r="BB21" s="140" t="s">
        <v>185</v>
      </c>
    </row>
    <row r="22" spans="2:54" s="140" customFormat="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B22" s="140" t="s">
        <v>30</v>
      </c>
    </row>
    <row r="23" spans="2:54" s="140" customFormat="1">
      <c r="B23" s="101" t="s">
        <v>40</v>
      </c>
      <c r="C23" s="81"/>
      <c r="D23" s="81"/>
      <c r="E23" s="81"/>
      <c r="F23" s="81"/>
      <c r="G23" s="81"/>
      <c r="H23" s="81"/>
      <c r="I23" s="90">
        <v>4.0881210867346898</v>
      </c>
      <c r="J23" s="81"/>
      <c r="K23" s="81"/>
      <c r="L23" s="103">
        <v>3.9346253562058828E-2</v>
      </c>
      <c r="M23" s="90"/>
      <c r="N23" s="92"/>
      <c r="O23" s="90">
        <f>SUM(O24:O51)</f>
        <v>4107.8299199999992</v>
      </c>
      <c r="P23" s="91">
        <f t="shared" ref="P23:P51" si="1">O23/$O$10</f>
        <v>0.34258264316571402</v>
      </c>
      <c r="Q23" s="91">
        <f>O23/'סכום נכסי הקרן'!$C$42</f>
        <v>5.6541629151370546E-3</v>
      </c>
    </row>
    <row r="24" spans="2:54" s="140" customFormat="1">
      <c r="B24" s="86" t="s">
        <v>1616</v>
      </c>
      <c r="C24" s="96" t="s">
        <v>1549</v>
      </c>
      <c r="D24" s="83" t="s">
        <v>1550</v>
      </c>
      <c r="E24" s="83"/>
      <c r="F24" s="83" t="s">
        <v>371</v>
      </c>
      <c r="G24" s="105">
        <v>43185</v>
      </c>
      <c r="H24" s="83" t="s">
        <v>168</v>
      </c>
      <c r="I24" s="93">
        <v>1.9300000000000004</v>
      </c>
      <c r="J24" s="96" t="s">
        <v>171</v>
      </c>
      <c r="K24" s="97">
        <v>3.3856000000000004E-2</v>
      </c>
      <c r="L24" s="97">
        <v>3.5299999999999998E-2</v>
      </c>
      <c r="M24" s="93">
        <v>854638</v>
      </c>
      <c r="N24" s="95">
        <v>99.9</v>
      </c>
      <c r="O24" s="93">
        <v>3000.1946200000002</v>
      </c>
      <c r="P24" s="94">
        <f t="shared" si="1"/>
        <v>0.25020865589565483</v>
      </c>
      <c r="Q24" s="94">
        <f>O24/'סכום נכסי הקרן'!$C$42</f>
        <v>4.129574371131148E-3</v>
      </c>
      <c r="R24" s="86"/>
    </row>
    <row r="25" spans="2:54" s="140" customFormat="1">
      <c r="B25" s="148" t="s">
        <v>1617</v>
      </c>
      <c r="C25" s="96" t="s">
        <v>1549</v>
      </c>
      <c r="D25" s="83" t="s">
        <v>1551</v>
      </c>
      <c r="E25" s="83"/>
      <c r="F25" s="83" t="s">
        <v>1552</v>
      </c>
      <c r="G25" s="105">
        <v>42723</v>
      </c>
      <c r="H25" s="83" t="s">
        <v>1548</v>
      </c>
      <c r="I25" s="93">
        <v>0.7599999999999999</v>
      </c>
      <c r="J25" s="96" t="s">
        <v>172</v>
      </c>
      <c r="K25" s="97">
        <v>2.0119999999999999E-2</v>
      </c>
      <c r="L25" s="97">
        <v>1.4000000000000002E-2</v>
      </c>
      <c r="M25" s="93">
        <v>75806.399999999994</v>
      </c>
      <c r="N25" s="95">
        <v>101.03</v>
      </c>
      <c r="O25" s="93">
        <v>76.587199999999996</v>
      </c>
      <c r="P25" s="94">
        <f t="shared" si="1"/>
        <v>6.3871790993384591E-3</v>
      </c>
      <c r="Q25" s="94">
        <f>O25/'סכום נכסי הקרן'!$C$42</f>
        <v>1.0541734065128594E-4</v>
      </c>
      <c r="R25" s="86"/>
    </row>
    <row r="26" spans="2:54" s="140" customFormat="1">
      <c r="B26" s="148" t="s">
        <v>1618</v>
      </c>
      <c r="C26" s="96" t="s">
        <v>1553</v>
      </c>
      <c r="D26" s="83" t="s">
        <v>1554</v>
      </c>
      <c r="E26" s="83"/>
      <c r="F26" s="83" t="s">
        <v>1555</v>
      </c>
      <c r="G26" s="105">
        <v>42680</v>
      </c>
      <c r="H26" s="83" t="s">
        <v>1548</v>
      </c>
      <c r="I26" s="93">
        <v>4.4799999999999995</v>
      </c>
      <c r="J26" s="96" t="s">
        <v>172</v>
      </c>
      <c r="K26" s="97">
        <v>2.3E-2</v>
      </c>
      <c r="L26" s="97">
        <v>2.1099999999999997E-2</v>
      </c>
      <c r="M26" s="93">
        <v>3653.36</v>
      </c>
      <c r="N26" s="95">
        <v>101.47</v>
      </c>
      <c r="O26" s="93">
        <v>3.7070700000000003</v>
      </c>
      <c r="P26" s="94">
        <f t="shared" si="1"/>
        <v>3.0916027774595005E-4</v>
      </c>
      <c r="Q26" s="94">
        <f>O26/'סכום נכסי הקרן'!$C$42</f>
        <v>5.1025427357073068E-6</v>
      </c>
      <c r="R26" s="86"/>
    </row>
    <row r="27" spans="2:54" s="140" customFormat="1">
      <c r="B27" s="149" t="s">
        <v>1619</v>
      </c>
      <c r="C27" s="96" t="s">
        <v>1549</v>
      </c>
      <c r="D27" s="83" t="s">
        <v>1556</v>
      </c>
      <c r="E27" s="83"/>
      <c r="F27" s="83" t="s">
        <v>1555</v>
      </c>
      <c r="G27" s="105">
        <v>42978</v>
      </c>
      <c r="H27" s="83" t="s">
        <v>1548</v>
      </c>
      <c r="I27" s="93">
        <v>3.75</v>
      </c>
      <c r="J27" s="96" t="s">
        <v>172</v>
      </c>
      <c r="K27" s="97">
        <v>2.3E-2</v>
      </c>
      <c r="L27" s="97">
        <v>1.9299999999999998E-2</v>
      </c>
      <c r="M27" s="93">
        <v>43001.61</v>
      </c>
      <c r="N27" s="95">
        <v>101.6</v>
      </c>
      <c r="O27" s="93">
        <v>43.689639999999997</v>
      </c>
      <c r="P27" s="94">
        <f t="shared" si="1"/>
        <v>3.6436056608104427E-3</v>
      </c>
      <c r="Q27" s="94">
        <f>O27/'סכום נכסי הקרן'!$C$42</f>
        <v>6.0135971321735859E-5</v>
      </c>
      <c r="R27" s="86"/>
    </row>
    <row r="28" spans="2:54" s="140" customFormat="1">
      <c r="B28" s="149" t="s">
        <v>1619</v>
      </c>
      <c r="C28" s="96" t="s">
        <v>1549</v>
      </c>
      <c r="D28" s="83" t="s">
        <v>1557</v>
      </c>
      <c r="E28" s="83"/>
      <c r="F28" s="83" t="s">
        <v>1555</v>
      </c>
      <c r="G28" s="105">
        <v>42978</v>
      </c>
      <c r="H28" s="83" t="s">
        <v>1548</v>
      </c>
      <c r="I28" s="93">
        <v>3.6999999999999997</v>
      </c>
      <c r="J28" s="96" t="s">
        <v>172</v>
      </c>
      <c r="K28" s="97">
        <v>2.76E-2</v>
      </c>
      <c r="L28" s="97">
        <v>2.7700000000000006E-2</v>
      </c>
      <c r="M28" s="93">
        <v>100337.08</v>
      </c>
      <c r="N28" s="95">
        <v>100.26</v>
      </c>
      <c r="O28" s="93">
        <v>100.59795</v>
      </c>
      <c r="P28" s="94">
        <f t="shared" si="1"/>
        <v>8.3896150228275138E-3</v>
      </c>
      <c r="Q28" s="94">
        <f>O28/'סכום נכסי הקרן'!$C$42</f>
        <v>1.3846658924691112E-4</v>
      </c>
      <c r="R28" s="86"/>
    </row>
    <row r="29" spans="2:54" s="140" customFormat="1">
      <c r="B29" s="148" t="s">
        <v>1618</v>
      </c>
      <c r="C29" s="96" t="s">
        <v>1553</v>
      </c>
      <c r="D29" s="83" t="s">
        <v>1558</v>
      </c>
      <c r="E29" s="83"/>
      <c r="F29" s="83" t="s">
        <v>1555</v>
      </c>
      <c r="G29" s="105">
        <v>42680</v>
      </c>
      <c r="H29" s="83" t="s">
        <v>1548</v>
      </c>
      <c r="I29" s="93">
        <v>3.2600000000000002</v>
      </c>
      <c r="J29" s="96" t="s">
        <v>172</v>
      </c>
      <c r="K29" s="97">
        <v>2.2000000000000002E-2</v>
      </c>
      <c r="L29" s="97">
        <v>1.6399999999999998E-2</v>
      </c>
      <c r="M29" s="93">
        <v>7991.87</v>
      </c>
      <c r="N29" s="95">
        <v>101.99</v>
      </c>
      <c r="O29" s="93">
        <v>8.1509099999999997</v>
      </c>
      <c r="P29" s="94">
        <f t="shared" si="1"/>
        <v>6.7976531316706762E-4</v>
      </c>
      <c r="Q29" s="94">
        <f>O29/'סכום נכסי הקרן'!$C$42</f>
        <v>1.1219201852110707E-5</v>
      </c>
      <c r="R29" s="86"/>
    </row>
    <row r="30" spans="2:54" s="140" customFormat="1">
      <c r="B30" s="148" t="s">
        <v>1618</v>
      </c>
      <c r="C30" s="96" t="s">
        <v>1553</v>
      </c>
      <c r="D30" s="83" t="s">
        <v>1559</v>
      </c>
      <c r="E30" s="83"/>
      <c r="F30" s="83" t="s">
        <v>1555</v>
      </c>
      <c r="G30" s="105">
        <v>42680</v>
      </c>
      <c r="H30" s="83" t="s">
        <v>1548</v>
      </c>
      <c r="I30" s="93">
        <v>4.3899999999999997</v>
      </c>
      <c r="J30" s="96" t="s">
        <v>172</v>
      </c>
      <c r="K30" s="97">
        <v>3.3700000000000001E-2</v>
      </c>
      <c r="L30" s="97">
        <v>3.39E-2</v>
      </c>
      <c r="M30" s="93">
        <v>1847.76</v>
      </c>
      <c r="N30" s="95">
        <v>100.26</v>
      </c>
      <c r="O30" s="93">
        <v>1.85256</v>
      </c>
      <c r="P30" s="94">
        <f t="shared" si="1"/>
        <v>1.5449882633482431E-4</v>
      </c>
      <c r="Q30" s="94">
        <f>O30/'סכום נכסי הקרן'!$C$42</f>
        <v>2.5499293432446453E-6</v>
      </c>
      <c r="R30" s="86"/>
    </row>
    <row r="31" spans="2:54" s="140" customFormat="1">
      <c r="B31" s="148" t="s">
        <v>1618</v>
      </c>
      <c r="C31" s="96" t="s">
        <v>1553</v>
      </c>
      <c r="D31" s="83" t="s">
        <v>1560</v>
      </c>
      <c r="E31" s="83"/>
      <c r="F31" s="83" t="s">
        <v>1555</v>
      </c>
      <c r="G31" s="105">
        <v>42717</v>
      </c>
      <c r="H31" s="83" t="s">
        <v>1548</v>
      </c>
      <c r="I31" s="93">
        <v>3.91</v>
      </c>
      <c r="J31" s="96" t="s">
        <v>172</v>
      </c>
      <c r="K31" s="97">
        <v>3.85E-2</v>
      </c>
      <c r="L31" s="97">
        <v>4.07E-2</v>
      </c>
      <c r="M31" s="93">
        <v>517.96</v>
      </c>
      <c r="N31" s="95">
        <v>99.59</v>
      </c>
      <c r="O31" s="93">
        <v>0.51584000000000008</v>
      </c>
      <c r="P31" s="94">
        <f t="shared" si="1"/>
        <v>4.3019753517594996E-5</v>
      </c>
      <c r="Q31" s="94">
        <f>O31/'סכום נכסי הקרן'!$C$42</f>
        <v>7.1002048647240474E-7</v>
      </c>
      <c r="R31" s="86"/>
    </row>
    <row r="32" spans="2:54" s="140" customFormat="1">
      <c r="B32" s="148" t="s">
        <v>1618</v>
      </c>
      <c r="C32" s="96" t="s">
        <v>1553</v>
      </c>
      <c r="D32" s="83" t="s">
        <v>1561</v>
      </c>
      <c r="E32" s="83"/>
      <c r="F32" s="83" t="s">
        <v>1555</v>
      </c>
      <c r="G32" s="105">
        <v>42710</v>
      </c>
      <c r="H32" s="83" t="s">
        <v>1548</v>
      </c>
      <c r="I32" s="93">
        <v>3.9199999999999995</v>
      </c>
      <c r="J32" s="96" t="s">
        <v>172</v>
      </c>
      <c r="K32" s="97">
        <v>3.8399999999999997E-2</v>
      </c>
      <c r="L32" s="97">
        <v>3.9799999999999995E-2</v>
      </c>
      <c r="M32" s="93">
        <v>1548.4</v>
      </c>
      <c r="N32" s="95">
        <v>99.87</v>
      </c>
      <c r="O32" s="93">
        <v>1.5463900000000002</v>
      </c>
      <c r="P32" s="94">
        <f t="shared" si="1"/>
        <v>1.2896502140600521E-4</v>
      </c>
      <c r="Q32" s="94">
        <f>O32/'סכום נכסי הקרן'!$C$42</f>
        <v>2.1285060873062615E-6</v>
      </c>
      <c r="R32" s="86"/>
    </row>
    <row r="33" spans="2:18" s="140" customFormat="1">
      <c r="B33" s="148" t="s">
        <v>1618</v>
      </c>
      <c r="C33" s="96" t="s">
        <v>1553</v>
      </c>
      <c r="D33" s="83" t="s">
        <v>1562</v>
      </c>
      <c r="E33" s="83"/>
      <c r="F33" s="83" t="s">
        <v>1555</v>
      </c>
      <c r="G33" s="105">
        <v>42680</v>
      </c>
      <c r="H33" s="83" t="s">
        <v>1548</v>
      </c>
      <c r="I33" s="93">
        <v>5.36</v>
      </c>
      <c r="J33" s="96" t="s">
        <v>172</v>
      </c>
      <c r="K33" s="97">
        <v>3.6699999999999997E-2</v>
      </c>
      <c r="L33" s="97">
        <v>3.670000000000001E-2</v>
      </c>
      <c r="M33" s="93">
        <v>5969.09</v>
      </c>
      <c r="N33" s="95">
        <v>100.45</v>
      </c>
      <c r="O33" s="93">
        <v>5.9959600000000002</v>
      </c>
      <c r="P33" s="94">
        <f t="shared" si="1"/>
        <v>5.0004792435902389E-4</v>
      </c>
      <c r="Q33" s="94">
        <f>O33/'סכום נכסי הקרן'!$C$42</f>
        <v>8.2530521791041402E-6</v>
      </c>
      <c r="R33" s="86"/>
    </row>
    <row r="34" spans="2:18" s="140" customFormat="1">
      <c r="B34" s="148" t="s">
        <v>1618</v>
      </c>
      <c r="C34" s="96" t="s">
        <v>1553</v>
      </c>
      <c r="D34" s="83" t="s">
        <v>1563</v>
      </c>
      <c r="E34" s="83"/>
      <c r="F34" s="83" t="s">
        <v>1555</v>
      </c>
      <c r="G34" s="105">
        <v>42680</v>
      </c>
      <c r="H34" s="83" t="s">
        <v>1548</v>
      </c>
      <c r="I34" s="93">
        <v>3.22</v>
      </c>
      <c r="J34" s="96" t="s">
        <v>172</v>
      </c>
      <c r="K34" s="97">
        <v>3.1800000000000002E-2</v>
      </c>
      <c r="L34" s="97">
        <v>3.2500000000000001E-2</v>
      </c>
      <c r="M34" s="93">
        <v>8080.5</v>
      </c>
      <c r="N34" s="95">
        <v>100.06</v>
      </c>
      <c r="O34" s="93">
        <v>8.08535</v>
      </c>
      <c r="P34" s="94">
        <f t="shared" si="1"/>
        <v>6.7429777470433988E-4</v>
      </c>
      <c r="Q34" s="94">
        <f>O34/'סכום נכסי הקרן'!$C$42</f>
        <v>1.1128962740965526E-5</v>
      </c>
      <c r="R34" s="86"/>
    </row>
    <row r="35" spans="2:18" s="140" customFormat="1">
      <c r="B35" s="148" t="s">
        <v>1620</v>
      </c>
      <c r="C35" s="96" t="s">
        <v>1549</v>
      </c>
      <c r="D35" s="83" t="s">
        <v>1564</v>
      </c>
      <c r="E35" s="83"/>
      <c r="F35" s="83" t="s">
        <v>1555</v>
      </c>
      <c r="G35" s="105">
        <v>42884</v>
      </c>
      <c r="H35" s="83" t="s">
        <v>1548</v>
      </c>
      <c r="I35" s="93">
        <v>1.6300000000000001</v>
      </c>
      <c r="J35" s="96" t="s">
        <v>172</v>
      </c>
      <c r="K35" s="97">
        <v>2.2099999999999998E-2</v>
      </c>
      <c r="L35" s="97">
        <v>2.12E-2</v>
      </c>
      <c r="M35" s="93">
        <v>7699.06</v>
      </c>
      <c r="N35" s="95">
        <v>100.36</v>
      </c>
      <c r="O35" s="93">
        <v>7.7267799999999998</v>
      </c>
      <c r="P35" s="94">
        <f t="shared" si="1"/>
        <v>6.443939420841397E-4</v>
      </c>
      <c r="Q35" s="94">
        <f>O35/'סכום נכסי הקרן'!$C$42</f>
        <v>1.0635414265014823E-5</v>
      </c>
      <c r="R35" s="86"/>
    </row>
    <row r="36" spans="2:18" s="140" customFormat="1">
      <c r="B36" s="148" t="s">
        <v>1620</v>
      </c>
      <c r="C36" s="96" t="s">
        <v>1549</v>
      </c>
      <c r="D36" s="83" t="s">
        <v>1565</v>
      </c>
      <c r="E36" s="83"/>
      <c r="F36" s="83" t="s">
        <v>1555</v>
      </c>
      <c r="G36" s="105">
        <v>43006</v>
      </c>
      <c r="H36" s="83" t="s">
        <v>1548</v>
      </c>
      <c r="I36" s="93">
        <v>1.83</v>
      </c>
      <c r="J36" s="96" t="s">
        <v>172</v>
      </c>
      <c r="K36" s="97">
        <v>2.0799999999999999E-2</v>
      </c>
      <c r="L36" s="97">
        <v>2.3300000000000001E-2</v>
      </c>
      <c r="M36" s="93">
        <v>8291.2900000000009</v>
      </c>
      <c r="N36" s="95">
        <v>99.6</v>
      </c>
      <c r="O36" s="93">
        <v>8.2581299999999995</v>
      </c>
      <c r="P36" s="94">
        <f t="shared" si="1"/>
        <v>6.8870719043939341E-4</v>
      </c>
      <c r="Q36" s="94">
        <f>O36/'סכום נכסי הקרן'!$C$42</f>
        <v>1.1366783266036675E-5</v>
      </c>
      <c r="R36" s="86"/>
    </row>
    <row r="37" spans="2:18" s="140" customFormat="1">
      <c r="B37" s="148" t="s">
        <v>1620</v>
      </c>
      <c r="C37" s="96" t="s">
        <v>1549</v>
      </c>
      <c r="D37" s="83" t="s">
        <v>1566</v>
      </c>
      <c r="E37" s="83"/>
      <c r="F37" s="83" t="s">
        <v>1555</v>
      </c>
      <c r="G37" s="105">
        <v>42828</v>
      </c>
      <c r="H37" s="83" t="s">
        <v>1548</v>
      </c>
      <c r="I37" s="93">
        <v>1.47</v>
      </c>
      <c r="J37" s="96" t="s">
        <v>172</v>
      </c>
      <c r="K37" s="97">
        <v>2.2700000000000001E-2</v>
      </c>
      <c r="L37" s="97">
        <v>2.0399999999999995E-2</v>
      </c>
      <c r="M37" s="93">
        <v>7699.06</v>
      </c>
      <c r="N37" s="95">
        <v>100.9</v>
      </c>
      <c r="O37" s="93">
        <v>7.7683500000000008</v>
      </c>
      <c r="P37" s="94">
        <f t="shared" si="1"/>
        <v>6.478607751209854E-4</v>
      </c>
      <c r="Q37" s="94">
        <f>O37/'סכום נכסי הקרן'!$C$42</f>
        <v>1.0692632688600933E-5</v>
      </c>
      <c r="R37" s="86"/>
    </row>
    <row r="38" spans="2:18" s="140" customFormat="1">
      <c r="B38" s="148" t="s">
        <v>1620</v>
      </c>
      <c r="C38" s="96" t="s">
        <v>1549</v>
      </c>
      <c r="D38" s="83" t="s">
        <v>1567</v>
      </c>
      <c r="E38" s="83"/>
      <c r="F38" s="83" t="s">
        <v>1555</v>
      </c>
      <c r="G38" s="105">
        <v>42859</v>
      </c>
      <c r="H38" s="83" t="s">
        <v>1548</v>
      </c>
      <c r="I38" s="93">
        <v>1.56</v>
      </c>
      <c r="J38" s="96" t="s">
        <v>172</v>
      </c>
      <c r="K38" s="97">
        <v>2.2799999999999997E-2</v>
      </c>
      <c r="L38" s="97">
        <v>2.0499999999999997E-2</v>
      </c>
      <c r="M38" s="93">
        <v>7699.06</v>
      </c>
      <c r="N38" s="95">
        <v>100.72</v>
      </c>
      <c r="O38" s="93">
        <v>7.7544899999999997</v>
      </c>
      <c r="P38" s="94">
        <f t="shared" si="1"/>
        <v>6.4670488611712001E-4</v>
      </c>
      <c r="Q38" s="94">
        <f>O38/'סכום נכסי הקרן'!$C$42</f>
        <v>1.0673555292620573E-5</v>
      </c>
      <c r="R38" s="86"/>
    </row>
    <row r="39" spans="2:18" s="140" customFormat="1">
      <c r="B39" s="148" t="s">
        <v>1621</v>
      </c>
      <c r="C39" s="96" t="s">
        <v>1549</v>
      </c>
      <c r="D39" s="83" t="s">
        <v>1568</v>
      </c>
      <c r="E39" s="83"/>
      <c r="F39" s="83" t="s">
        <v>498</v>
      </c>
      <c r="G39" s="105">
        <v>42759</v>
      </c>
      <c r="H39" s="83" t="s">
        <v>345</v>
      </c>
      <c r="I39" s="93">
        <v>4.99</v>
      </c>
      <c r="J39" s="96" t="s">
        <v>172</v>
      </c>
      <c r="K39" s="97">
        <v>2.4E-2</v>
      </c>
      <c r="L39" s="97">
        <v>1.3300000000000001E-2</v>
      </c>
      <c r="M39" s="93">
        <v>101944.48</v>
      </c>
      <c r="N39" s="95">
        <v>105.85</v>
      </c>
      <c r="O39" s="93">
        <v>107.90822999999999</v>
      </c>
      <c r="P39" s="94">
        <f t="shared" si="1"/>
        <v>8.9992739165631764E-3</v>
      </c>
      <c r="Q39" s="94">
        <f>O39/'סכום נכסי הקרן'!$C$42</f>
        <v>1.4852871812766772E-4</v>
      </c>
      <c r="R39" s="86"/>
    </row>
    <row r="40" spans="2:18" s="140" customFormat="1">
      <c r="B40" s="148" t="s">
        <v>1621</v>
      </c>
      <c r="C40" s="96" t="s">
        <v>1549</v>
      </c>
      <c r="D40" s="83" t="s">
        <v>1569</v>
      </c>
      <c r="E40" s="83"/>
      <c r="F40" s="83" t="s">
        <v>498</v>
      </c>
      <c r="G40" s="105">
        <v>42759</v>
      </c>
      <c r="H40" s="83" t="s">
        <v>345</v>
      </c>
      <c r="I40" s="93">
        <v>4.78</v>
      </c>
      <c r="J40" s="96" t="s">
        <v>172</v>
      </c>
      <c r="K40" s="97">
        <v>3.8800000000000001E-2</v>
      </c>
      <c r="L40" s="97">
        <v>2.8900000000000002E-2</v>
      </c>
      <c r="M40" s="93">
        <v>101944.48</v>
      </c>
      <c r="N40" s="95">
        <v>105.55</v>
      </c>
      <c r="O40" s="93">
        <v>107.60239999999999</v>
      </c>
      <c r="P40" s="94">
        <f t="shared" si="1"/>
        <v>8.9737684667758662E-3</v>
      </c>
      <c r="Q40" s="94">
        <f>O40/'סכום נכסי הקרן'!$C$42</f>
        <v>1.4810776285979811E-4</v>
      </c>
      <c r="R40" s="86"/>
    </row>
    <row r="41" spans="2:18" s="140" customFormat="1">
      <c r="B41" s="86" t="s">
        <v>1622</v>
      </c>
      <c r="C41" s="96" t="s">
        <v>1553</v>
      </c>
      <c r="D41" s="83" t="s">
        <v>1571</v>
      </c>
      <c r="E41" s="83"/>
      <c r="F41" s="83" t="s">
        <v>1572</v>
      </c>
      <c r="G41" s="105">
        <v>43093</v>
      </c>
      <c r="H41" s="83" t="s">
        <v>1548</v>
      </c>
      <c r="I41" s="93">
        <v>5.0599999999999996</v>
      </c>
      <c r="J41" s="96" t="s">
        <v>172</v>
      </c>
      <c r="K41" s="97">
        <v>2.6089999999999999E-2</v>
      </c>
      <c r="L41" s="97">
        <v>2.8399999999999998E-2</v>
      </c>
      <c r="M41" s="93">
        <v>109421</v>
      </c>
      <c r="N41" s="95">
        <v>99.55</v>
      </c>
      <c r="O41" s="93">
        <v>108.9286</v>
      </c>
      <c r="P41" s="94">
        <f t="shared" si="1"/>
        <v>9.0843701981558195E-3</v>
      </c>
      <c r="Q41" s="94">
        <f>O41/'סכום נכסי הקרן'!$C$42</f>
        <v>1.4993319161514805E-4</v>
      </c>
      <c r="R41" s="86"/>
    </row>
    <row r="42" spans="2:18" s="140" customFormat="1">
      <c r="B42" s="148" t="s">
        <v>1623</v>
      </c>
      <c r="C42" s="96" t="s">
        <v>1553</v>
      </c>
      <c r="D42" s="83" t="s">
        <v>1573</v>
      </c>
      <c r="E42" s="83"/>
      <c r="F42" s="83" t="s">
        <v>535</v>
      </c>
      <c r="G42" s="105">
        <v>43121</v>
      </c>
      <c r="H42" s="83" t="s">
        <v>345</v>
      </c>
      <c r="I42" s="93">
        <v>2.66</v>
      </c>
      <c r="J42" s="96" t="s">
        <v>171</v>
      </c>
      <c r="K42" s="97">
        <v>4.9892000000000006E-2</v>
      </c>
      <c r="L42" s="97">
        <v>6.3799999999999996E-2</v>
      </c>
      <c r="M42" s="93">
        <v>65266.720000000001</v>
      </c>
      <c r="N42" s="95">
        <v>100.31</v>
      </c>
      <c r="O42" s="93">
        <v>230.05821</v>
      </c>
      <c r="P42" s="94">
        <f t="shared" si="1"/>
        <v>1.9186273823082946E-2</v>
      </c>
      <c r="Q42" s="94">
        <f>O42/'סכום נכסי הקרן'!$C$42</f>
        <v>3.1666028648645052E-4</v>
      </c>
      <c r="R42" s="86"/>
    </row>
    <row r="43" spans="2:18" s="140" customFormat="1">
      <c r="B43" s="148" t="s">
        <v>1623</v>
      </c>
      <c r="C43" s="96" t="s">
        <v>1553</v>
      </c>
      <c r="D43" s="83" t="s">
        <v>1574</v>
      </c>
      <c r="E43" s="83"/>
      <c r="F43" s="83" t="s">
        <v>535</v>
      </c>
      <c r="G43" s="105">
        <v>43119</v>
      </c>
      <c r="H43" s="83" t="s">
        <v>345</v>
      </c>
      <c r="I43" s="93">
        <v>2.6599999999999997</v>
      </c>
      <c r="J43" s="96" t="s">
        <v>171</v>
      </c>
      <c r="K43" s="97">
        <v>4.9892000000000006E-2</v>
      </c>
      <c r="L43" s="97">
        <v>6.3799999999999996E-2</v>
      </c>
      <c r="M43" s="93">
        <v>1224.49</v>
      </c>
      <c r="N43" s="95">
        <v>100.31</v>
      </c>
      <c r="O43" s="93">
        <v>4.3162099999999999</v>
      </c>
      <c r="P43" s="94">
        <f t="shared" si="1"/>
        <v>3.5996101568350393E-4</v>
      </c>
      <c r="Q43" s="94">
        <f>O43/'סכום נכסי הקרן'!$C$42</f>
        <v>5.9409846539955361E-6</v>
      </c>
      <c r="R43" s="86"/>
    </row>
    <row r="44" spans="2:18" s="140" customFormat="1">
      <c r="B44" s="148" t="s">
        <v>1623</v>
      </c>
      <c r="C44" s="96" t="s">
        <v>1553</v>
      </c>
      <c r="D44" s="83" t="s">
        <v>1575</v>
      </c>
      <c r="E44" s="83"/>
      <c r="F44" s="83" t="s">
        <v>535</v>
      </c>
      <c r="G44" s="105">
        <v>43132</v>
      </c>
      <c r="H44" s="83" t="s">
        <v>345</v>
      </c>
      <c r="I44" s="93">
        <v>2.67</v>
      </c>
      <c r="J44" s="96" t="s">
        <v>171</v>
      </c>
      <c r="K44" s="97">
        <v>4.9778999999999997E-2</v>
      </c>
      <c r="L44" s="97">
        <v>6.4600000000000005E-2</v>
      </c>
      <c r="M44" s="93">
        <v>6210.14</v>
      </c>
      <c r="N44" s="95">
        <v>99.92</v>
      </c>
      <c r="O44" s="93">
        <v>21.804959999999998</v>
      </c>
      <c r="P44" s="94">
        <f t="shared" si="1"/>
        <v>1.8184786070506707E-3</v>
      </c>
      <c r="Q44" s="94">
        <f>O44/'סכום נכסי הקרן'!$C$42</f>
        <v>3.0013120941980696E-5</v>
      </c>
      <c r="R44" s="86"/>
    </row>
    <row r="45" spans="2:18" s="140" customFormat="1">
      <c r="B45" s="148" t="s">
        <v>1623</v>
      </c>
      <c r="C45" s="96" t="s">
        <v>1553</v>
      </c>
      <c r="D45" s="83" t="s">
        <v>1576</v>
      </c>
      <c r="E45" s="83"/>
      <c r="F45" s="83" t="s">
        <v>535</v>
      </c>
      <c r="G45" s="105">
        <v>43158</v>
      </c>
      <c r="H45" s="83" t="s">
        <v>345</v>
      </c>
      <c r="I45" s="93">
        <v>2.6799999999999997</v>
      </c>
      <c r="J45" s="96" t="s">
        <v>171</v>
      </c>
      <c r="K45" s="97">
        <v>4.9946999999999998E-2</v>
      </c>
      <c r="L45" s="97">
        <v>6.2E-2</v>
      </c>
      <c r="M45" s="93">
        <v>7448.34</v>
      </c>
      <c r="N45" s="95">
        <v>100.21</v>
      </c>
      <c r="O45" s="93">
        <v>26.22842</v>
      </c>
      <c r="P45" s="94">
        <f t="shared" si="1"/>
        <v>2.1873840019307512E-3</v>
      </c>
      <c r="Q45" s="94">
        <f>O45/'סכום נכסי הקרן'!$C$42</f>
        <v>3.6101728302967094E-5</v>
      </c>
      <c r="R45" s="86"/>
    </row>
    <row r="46" spans="2:18" s="140" customFormat="1">
      <c r="B46" s="86" t="s">
        <v>1624</v>
      </c>
      <c r="C46" s="96" t="s">
        <v>1553</v>
      </c>
      <c r="D46" s="83" t="s">
        <v>1577</v>
      </c>
      <c r="E46" s="83"/>
      <c r="F46" s="83" t="s">
        <v>1572</v>
      </c>
      <c r="G46" s="105">
        <v>43011</v>
      </c>
      <c r="H46" s="83" t="s">
        <v>1548</v>
      </c>
      <c r="I46" s="93">
        <v>10.32</v>
      </c>
      <c r="J46" s="96" t="s">
        <v>172</v>
      </c>
      <c r="K46" s="97">
        <v>3.9E-2</v>
      </c>
      <c r="L46" s="97">
        <v>3.7499999999999999E-2</v>
      </c>
      <c r="M46" s="93">
        <v>17403.009999999998</v>
      </c>
      <c r="N46" s="95">
        <v>102.07</v>
      </c>
      <c r="O46" s="93">
        <v>17.763259999999999</v>
      </c>
      <c r="P46" s="94">
        <f t="shared" si="1"/>
        <v>1.4814110322366517E-3</v>
      </c>
      <c r="Q46" s="94">
        <f>O46/'סכום נכסי הקרן'!$C$42</f>
        <v>2.4449981596106944E-5</v>
      </c>
      <c r="R46" s="86"/>
    </row>
    <row r="47" spans="2:18" s="140" customFormat="1">
      <c r="B47" s="86" t="s">
        <v>1624</v>
      </c>
      <c r="C47" s="96" t="s">
        <v>1553</v>
      </c>
      <c r="D47" s="83" t="s">
        <v>1578</v>
      </c>
      <c r="E47" s="83"/>
      <c r="F47" s="83" t="s">
        <v>1572</v>
      </c>
      <c r="G47" s="105">
        <v>43104</v>
      </c>
      <c r="H47" s="83" t="s">
        <v>1548</v>
      </c>
      <c r="I47" s="93">
        <v>10.17</v>
      </c>
      <c r="J47" s="96" t="s">
        <v>172</v>
      </c>
      <c r="K47" s="97">
        <v>3.8199999999999998E-2</v>
      </c>
      <c r="L47" s="97">
        <v>4.0299999999999996E-2</v>
      </c>
      <c r="M47" s="93">
        <v>31015.37</v>
      </c>
      <c r="N47" s="95">
        <v>96.57</v>
      </c>
      <c r="O47" s="93">
        <v>29.951540000000001</v>
      </c>
      <c r="P47" s="94">
        <f t="shared" si="1"/>
        <v>2.4978828091508747E-3</v>
      </c>
      <c r="Q47" s="94">
        <f>O47/'סכום נכסי הקרן'!$C$42</f>
        <v>4.1226362828391919E-5</v>
      </c>
      <c r="R47" s="86"/>
    </row>
    <row r="48" spans="2:18" s="140" customFormat="1">
      <c r="B48" s="86" t="s">
        <v>1625</v>
      </c>
      <c r="C48" s="96" t="s">
        <v>1553</v>
      </c>
      <c r="D48" s="83" t="s">
        <v>1579</v>
      </c>
      <c r="E48" s="83"/>
      <c r="F48" s="83" t="s">
        <v>535</v>
      </c>
      <c r="G48" s="105">
        <v>43138</v>
      </c>
      <c r="H48" s="83" t="s">
        <v>168</v>
      </c>
      <c r="I48" s="93">
        <v>0.02</v>
      </c>
      <c r="J48" s="96" t="s">
        <v>172</v>
      </c>
      <c r="K48" s="97">
        <v>2.6000000000000002E-2</v>
      </c>
      <c r="L48" s="97">
        <v>5.8999999999999997E-2</v>
      </c>
      <c r="M48" s="93">
        <v>2619.5700000000002</v>
      </c>
      <c r="N48" s="95">
        <v>100.31</v>
      </c>
      <c r="O48" s="93">
        <v>2.6276899999999999</v>
      </c>
      <c r="P48" s="94">
        <f t="shared" si="1"/>
        <v>2.191427111520029E-4</v>
      </c>
      <c r="Q48" s="94">
        <f>O48/'סכום נכסי הקרן'!$C$42</f>
        <v>3.616845789583345E-6</v>
      </c>
      <c r="R48" s="86"/>
    </row>
    <row r="49" spans="2:18" s="140" customFormat="1">
      <c r="B49" s="86" t="s">
        <v>1625</v>
      </c>
      <c r="C49" s="96" t="s">
        <v>1553</v>
      </c>
      <c r="D49" s="83" t="s">
        <v>1580</v>
      </c>
      <c r="E49" s="83"/>
      <c r="F49" s="83" t="s">
        <v>535</v>
      </c>
      <c r="G49" s="105">
        <v>43138</v>
      </c>
      <c r="H49" s="83" t="s">
        <v>168</v>
      </c>
      <c r="I49" s="93">
        <v>10.41</v>
      </c>
      <c r="J49" s="96" t="s">
        <v>172</v>
      </c>
      <c r="K49" s="97">
        <v>2.8239999999999998E-2</v>
      </c>
      <c r="L49" s="97">
        <v>3.2000000000000001E-2</v>
      </c>
      <c r="M49" s="93">
        <v>87252.92</v>
      </c>
      <c r="N49" s="95">
        <v>95.22</v>
      </c>
      <c r="O49" s="93">
        <v>83.082229999999996</v>
      </c>
      <c r="P49" s="94">
        <f t="shared" si="1"/>
        <v>6.9288482015588864E-3</v>
      </c>
      <c r="Q49" s="94">
        <f>O49/'סכום נכסי הקרן'!$C$42</f>
        <v>1.1435733049358756E-4</v>
      </c>
      <c r="R49" s="86"/>
    </row>
    <row r="50" spans="2:18" s="140" customFormat="1">
      <c r="B50" s="86" t="s">
        <v>1625</v>
      </c>
      <c r="C50" s="96" t="s">
        <v>1553</v>
      </c>
      <c r="D50" s="83" t="s">
        <v>1581</v>
      </c>
      <c r="E50" s="83"/>
      <c r="F50" s="83" t="s">
        <v>535</v>
      </c>
      <c r="G50" s="105">
        <v>43009</v>
      </c>
      <c r="H50" s="83" t="s">
        <v>168</v>
      </c>
      <c r="I50" s="93">
        <v>4.24</v>
      </c>
      <c r="J50" s="96" t="s">
        <v>172</v>
      </c>
      <c r="K50" s="97">
        <v>0</v>
      </c>
      <c r="L50" s="97">
        <v>0</v>
      </c>
      <c r="M50" s="93">
        <v>0.26</v>
      </c>
      <c r="N50" s="95">
        <v>100</v>
      </c>
      <c r="O50" s="93">
        <v>2.6000000000000003E-4</v>
      </c>
      <c r="P50" s="94">
        <f t="shared" si="1"/>
        <v>2.1683343506852316E-8</v>
      </c>
      <c r="Q50" s="94">
        <f>O50/'סכום נכסי הקרן'!$C$42</f>
        <v>3.5787322906875235E-10</v>
      </c>
      <c r="R50" s="86"/>
    </row>
    <row r="51" spans="2:18" s="140" customFormat="1">
      <c r="B51" s="148" t="s">
        <v>1626</v>
      </c>
      <c r="C51" s="96" t="s">
        <v>1553</v>
      </c>
      <c r="D51" s="83" t="s">
        <v>1582</v>
      </c>
      <c r="E51" s="83"/>
      <c r="F51" s="83" t="s">
        <v>1303</v>
      </c>
      <c r="G51" s="105">
        <v>42935</v>
      </c>
      <c r="H51" s="83"/>
      <c r="I51" s="93">
        <v>11.67</v>
      </c>
      <c r="J51" s="96" t="s">
        <v>172</v>
      </c>
      <c r="K51" s="97">
        <v>4.0800000000000003E-2</v>
      </c>
      <c r="L51" s="97">
        <v>3.4800000000000005E-2</v>
      </c>
      <c r="M51" s="93">
        <v>80972.77</v>
      </c>
      <c r="N51" s="95">
        <v>105.13</v>
      </c>
      <c r="O51" s="93">
        <v>85.126670000000004</v>
      </c>
      <c r="P51" s="94">
        <f t="shared" si="1"/>
        <v>7.0993493354017684E-3</v>
      </c>
      <c r="Q51" s="94">
        <f>O51/'סכום נכסי הקרן'!$C$42</f>
        <v>1.1717137027988495E-4</v>
      </c>
      <c r="R51" s="86"/>
    </row>
    <row r="52" spans="2:18" s="140" customFormat="1">
      <c r="B52" s="150"/>
      <c r="C52" s="143"/>
      <c r="D52" s="143"/>
      <c r="E52" s="143"/>
    </row>
    <row r="53" spans="2:18" s="140" customFormat="1">
      <c r="B53" s="80" t="s">
        <v>1627</v>
      </c>
      <c r="C53" s="143"/>
      <c r="D53" s="143"/>
      <c r="E53" s="143"/>
    </row>
    <row r="54" spans="2:18" s="140" customFormat="1">
      <c r="B54" s="101" t="s">
        <v>40</v>
      </c>
      <c r="C54" s="143"/>
      <c r="D54" s="143"/>
      <c r="E54" s="143"/>
      <c r="L54" s="103">
        <f>L55</f>
        <v>4.7800000000000002E-2</v>
      </c>
      <c r="O54" s="125">
        <f>O55</f>
        <v>1948.59403</v>
      </c>
      <c r="P54" s="126">
        <f>P55</f>
        <v>0.16250782195342955</v>
      </c>
      <c r="Q54" s="126">
        <f>Q55</f>
        <v>2.6821139910007431E-3</v>
      </c>
    </row>
    <row r="55" spans="2:18" s="140" customFormat="1">
      <c r="B55" s="86" t="s">
        <v>1628</v>
      </c>
      <c r="C55" s="96" t="s">
        <v>1549</v>
      </c>
      <c r="D55" s="83" t="s">
        <v>1570</v>
      </c>
      <c r="E55" s="83"/>
      <c r="F55" s="83" t="s">
        <v>535</v>
      </c>
      <c r="G55" s="105">
        <v>43186</v>
      </c>
      <c r="H55" s="83" t="s">
        <v>345</v>
      </c>
      <c r="I55" s="93">
        <v>6.93</v>
      </c>
      <c r="J55" s="96" t="s">
        <v>171</v>
      </c>
      <c r="K55" s="97">
        <v>4.8000000000000001E-2</v>
      </c>
      <c r="L55" s="97">
        <v>4.7800000000000002E-2</v>
      </c>
      <c r="M55" s="93">
        <v>551435</v>
      </c>
      <c r="N55" s="95">
        <v>100.56</v>
      </c>
      <c r="O55" s="93">
        <v>1948.59403</v>
      </c>
      <c r="P55" s="94">
        <f>O55/$O$10</f>
        <v>0.16250782195342955</v>
      </c>
      <c r="Q55" s="94">
        <f>O55/'סכום נכסי הקרן'!$C$42</f>
        <v>2.6821139910007431E-3</v>
      </c>
    </row>
    <row r="57" spans="2:18">
      <c r="B57" s="98" t="s">
        <v>262</v>
      </c>
    </row>
    <row r="58" spans="2:18">
      <c r="B58" s="98" t="s">
        <v>120</v>
      </c>
    </row>
    <row r="59" spans="2:18">
      <c r="B59" s="98" t="s">
        <v>245</v>
      </c>
    </row>
    <row r="60" spans="2:18">
      <c r="B60" s="98" t="s">
        <v>253</v>
      </c>
    </row>
  </sheetData>
  <sheetProtection sheet="1" objects="1" scenarios="1"/>
  <mergeCells count="1">
    <mergeCell ref="B6:Q6"/>
  </mergeCells>
  <phoneticPr fontId="6" type="noConversion"/>
  <conditionalFormatting sqref="B11:B12 B22:B23">
    <cfRule type="cellIs" dxfId="55" priority="55" operator="equal">
      <formula>"NR3"</formula>
    </cfRule>
  </conditionalFormatting>
  <conditionalFormatting sqref="B13:B21">
    <cfRule type="cellIs" dxfId="54" priority="52" operator="equal">
      <formula>"NR3"</formula>
    </cfRule>
  </conditionalFormatting>
  <conditionalFormatting sqref="R24:R42">
    <cfRule type="cellIs" dxfId="53" priority="51" operator="equal">
      <formula>"NR3"</formula>
    </cfRule>
  </conditionalFormatting>
  <conditionalFormatting sqref="B24">
    <cfRule type="cellIs" dxfId="52" priority="50" operator="equal">
      <formula>"NR3"</formula>
    </cfRule>
  </conditionalFormatting>
  <conditionalFormatting sqref="B25">
    <cfRule type="cellIs" dxfId="51" priority="49" operator="equal">
      <formula>"NR3"</formula>
    </cfRule>
  </conditionalFormatting>
  <conditionalFormatting sqref="B26">
    <cfRule type="cellIs" dxfId="50" priority="46" operator="equal">
      <formula>2958465</formula>
    </cfRule>
    <cfRule type="cellIs" dxfId="49" priority="47" operator="equal">
      <formula>"NR3"</formula>
    </cfRule>
    <cfRule type="cellIs" dxfId="48" priority="48" operator="equal">
      <formula>"דירוג פנימי"</formula>
    </cfRule>
  </conditionalFormatting>
  <conditionalFormatting sqref="B26">
    <cfRule type="cellIs" dxfId="47" priority="45" operator="equal">
      <formula>2958465</formula>
    </cfRule>
  </conditionalFormatting>
  <conditionalFormatting sqref="B27:B28">
    <cfRule type="cellIs" dxfId="46" priority="42" operator="equal">
      <formula>2958465</formula>
    </cfRule>
    <cfRule type="cellIs" dxfId="45" priority="43" operator="equal">
      <formula>"NR3"</formula>
    </cfRule>
    <cfRule type="cellIs" dxfId="44" priority="44" operator="equal">
      <formula>"דירוג פנימי"</formula>
    </cfRule>
  </conditionalFormatting>
  <conditionalFormatting sqref="B27:B28">
    <cfRule type="cellIs" dxfId="43" priority="41" operator="equal">
      <formula>2958465</formula>
    </cfRule>
  </conditionalFormatting>
  <conditionalFormatting sqref="B29:B34">
    <cfRule type="cellIs" dxfId="42" priority="38" operator="equal">
      <formula>2958465</formula>
    </cfRule>
    <cfRule type="cellIs" dxfId="41" priority="39" operator="equal">
      <formula>"NR3"</formula>
    </cfRule>
    <cfRule type="cellIs" dxfId="40" priority="40" operator="equal">
      <formula>"דירוג פנימי"</formula>
    </cfRule>
  </conditionalFormatting>
  <conditionalFormatting sqref="B29:B34">
    <cfRule type="cellIs" dxfId="39" priority="37" operator="equal">
      <formula>2958465</formula>
    </cfRule>
  </conditionalFormatting>
  <conditionalFormatting sqref="B35:B38">
    <cfRule type="cellIs" dxfId="38" priority="34" operator="equal">
      <formula>2958465</formula>
    </cfRule>
    <cfRule type="cellIs" dxfId="37" priority="35" operator="equal">
      <formula>"NR3"</formula>
    </cfRule>
    <cfRule type="cellIs" dxfId="36" priority="36" operator="equal">
      <formula>"דירוג פנימי"</formula>
    </cfRule>
  </conditionalFormatting>
  <conditionalFormatting sqref="B35:B38">
    <cfRule type="cellIs" dxfId="35" priority="33" operator="equal">
      <formula>2958465</formula>
    </cfRule>
  </conditionalFormatting>
  <conditionalFormatting sqref="B39:B40">
    <cfRule type="cellIs" dxfId="34" priority="30" operator="equal">
      <formula>2958465</formula>
    </cfRule>
    <cfRule type="cellIs" dxfId="33" priority="31" operator="equal">
      <formula>"NR3"</formula>
    </cfRule>
    <cfRule type="cellIs" dxfId="32" priority="32" operator="equal">
      <formula>"דירוג פנימי"</formula>
    </cfRule>
  </conditionalFormatting>
  <conditionalFormatting sqref="B39:B40">
    <cfRule type="cellIs" dxfId="31" priority="29" operator="equal">
      <formula>2958465</formula>
    </cfRule>
  </conditionalFormatting>
  <conditionalFormatting sqref="B41">
    <cfRule type="cellIs" dxfId="30" priority="26" operator="equal">
      <formula>2958465</formula>
    </cfRule>
    <cfRule type="cellIs" dxfId="29" priority="27" operator="equal">
      <formula>"NR3"</formula>
    </cfRule>
    <cfRule type="cellIs" dxfId="28" priority="28" operator="equal">
      <formula>"דירוג פנימי"</formula>
    </cfRule>
  </conditionalFormatting>
  <conditionalFormatting sqref="B41">
    <cfRule type="cellIs" dxfId="27" priority="25" operator="equal">
      <formula>2958465</formula>
    </cfRule>
  </conditionalFormatting>
  <conditionalFormatting sqref="B42:B45">
    <cfRule type="cellIs" dxfId="26" priority="22" operator="equal">
      <formula>2958465</formula>
    </cfRule>
    <cfRule type="cellIs" dxfId="25" priority="23" operator="equal">
      <formula>"NR3"</formula>
    </cfRule>
    <cfRule type="cellIs" dxfId="24" priority="24" operator="equal">
      <formula>"דירוג פנימי"</formula>
    </cfRule>
  </conditionalFormatting>
  <conditionalFormatting sqref="B42:B45">
    <cfRule type="cellIs" dxfId="23" priority="21" operator="equal">
      <formula>2958465</formula>
    </cfRule>
  </conditionalFormatting>
  <conditionalFormatting sqref="B46:B47">
    <cfRule type="cellIs" dxfId="22" priority="18" operator="equal">
      <formula>2958465</formula>
    </cfRule>
    <cfRule type="cellIs" dxfId="21" priority="19" operator="equal">
      <formula>"NR3"</formula>
    </cfRule>
    <cfRule type="cellIs" dxfId="20" priority="20" operator="equal">
      <formula>"דירוג פנימי"</formula>
    </cfRule>
  </conditionalFormatting>
  <conditionalFormatting sqref="B46:B47">
    <cfRule type="cellIs" dxfId="19" priority="17" operator="equal">
      <formula>2958465</formula>
    </cfRule>
  </conditionalFormatting>
  <conditionalFormatting sqref="B48:B50">
    <cfRule type="cellIs" dxfId="18" priority="14" operator="equal">
      <formula>2958465</formula>
    </cfRule>
    <cfRule type="cellIs" dxfId="17" priority="15" operator="equal">
      <formula>"NR3"</formula>
    </cfRule>
    <cfRule type="cellIs" dxfId="16" priority="16" operator="equal">
      <formula>"דירוג פנימי"</formula>
    </cfRule>
  </conditionalFormatting>
  <conditionalFormatting sqref="B48:B50">
    <cfRule type="cellIs" dxfId="15" priority="13" operator="equal">
      <formula>2958465</formula>
    </cfRule>
  </conditionalFormatting>
  <conditionalFormatting sqref="B51">
    <cfRule type="cellIs" dxfId="14" priority="10" operator="equal">
      <formula>2958465</formula>
    </cfRule>
    <cfRule type="cellIs" dxfId="13" priority="11" operator="equal">
      <formula>"NR3"</formula>
    </cfRule>
    <cfRule type="cellIs" dxfId="12" priority="12" operator="equal">
      <formula>"דירוג פנימי"</formula>
    </cfRule>
  </conditionalFormatting>
  <conditionalFormatting sqref="B51">
    <cfRule type="cellIs" dxfId="11" priority="9" operator="equal">
      <formula>2958465</formula>
    </cfRule>
  </conditionalFormatting>
  <conditionalFormatting sqref="B55">
    <cfRule type="cellIs" dxfId="10" priority="6" operator="equal">
      <formula>2958465</formula>
    </cfRule>
    <cfRule type="cellIs" dxfId="9" priority="7" operator="equal">
      <formula>"NR3"</formula>
    </cfRule>
    <cfRule type="cellIs" dxfId="8" priority="8" operator="equal">
      <formula>"דירוג פנימי"</formula>
    </cfRule>
  </conditionalFormatting>
  <conditionalFormatting sqref="B55">
    <cfRule type="cellIs" dxfId="7" priority="5" operator="equal">
      <formula>2958465</formula>
    </cfRule>
  </conditionalFormatting>
  <conditionalFormatting sqref="B53:B54">
    <cfRule type="cellIs" dxfId="6" priority="2" operator="equal">
      <formula>2958465</formula>
    </cfRule>
    <cfRule type="cellIs" dxfId="5" priority="3" operator="equal">
      <formula>"NR3"</formula>
    </cfRule>
    <cfRule type="cellIs" dxfId="4" priority="4" operator="equal">
      <formula>"דירוג פנימי"</formula>
    </cfRule>
  </conditionalFormatting>
  <conditionalFormatting sqref="B53:B54">
    <cfRule type="cellIs" dxfId="3" priority="1" operator="equal">
      <formula>2958465</formula>
    </cfRule>
  </conditionalFormatting>
  <dataValidations count="1">
    <dataValidation allowBlank="1" showInputMessage="1" showErrorMessage="1" sqref="D1:Q9 C5:C9 B1:B9 AA51:XFD53 R1:R23 A1:A1048576 S1:XFD50 R52:R53 S51:Y53 C52:Q54 B52 R54:XFD55 B56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9"/>
  <sheetViews>
    <sheetView rightToLeft="1" workbookViewId="0">
      <selection activeCell="O11" sqref="O11:O19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187</v>
      </c>
      <c r="C1" s="77" t="s" vm="1">
        <v>263</v>
      </c>
    </row>
    <row r="2" spans="2:64">
      <c r="B2" s="56" t="s">
        <v>186</v>
      </c>
      <c r="C2" s="77" t="s">
        <v>264</v>
      </c>
    </row>
    <row r="3" spans="2:64">
      <c r="B3" s="56" t="s">
        <v>188</v>
      </c>
      <c r="C3" s="77" t="s">
        <v>265</v>
      </c>
    </row>
    <row r="4" spans="2:64">
      <c r="B4" s="56" t="s">
        <v>189</v>
      </c>
      <c r="C4" s="77">
        <v>8802</v>
      </c>
    </row>
    <row r="6" spans="2:64" ht="26.25" customHeight="1">
      <c r="B6" s="228" t="s">
        <v>220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</row>
    <row r="7" spans="2:64" s="3" customFormat="1" ht="63">
      <c r="B7" s="59" t="s">
        <v>124</v>
      </c>
      <c r="C7" s="60" t="s">
        <v>48</v>
      </c>
      <c r="D7" s="60" t="s">
        <v>125</v>
      </c>
      <c r="E7" s="60" t="s">
        <v>15</v>
      </c>
      <c r="F7" s="60" t="s">
        <v>68</v>
      </c>
      <c r="G7" s="60" t="s">
        <v>18</v>
      </c>
      <c r="H7" s="60" t="s">
        <v>109</v>
      </c>
      <c r="I7" s="60" t="s">
        <v>55</v>
      </c>
      <c r="J7" s="60" t="s">
        <v>19</v>
      </c>
      <c r="K7" s="60" t="s">
        <v>247</v>
      </c>
      <c r="L7" s="60" t="s">
        <v>246</v>
      </c>
      <c r="M7" s="60" t="s">
        <v>118</v>
      </c>
      <c r="N7" s="60" t="s">
        <v>190</v>
      </c>
      <c r="O7" s="62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254</v>
      </c>
      <c r="L8" s="32"/>
      <c r="M8" s="32" t="s">
        <v>250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43</v>
      </c>
      <c r="C10" s="123"/>
      <c r="D10" s="123"/>
      <c r="E10" s="123"/>
      <c r="F10" s="123"/>
      <c r="G10" s="125">
        <v>0.6764973538276593</v>
      </c>
      <c r="H10" s="123"/>
      <c r="I10" s="123"/>
      <c r="J10" s="126">
        <v>5.5242395287945509E-3</v>
      </c>
      <c r="K10" s="125"/>
      <c r="L10" s="128"/>
      <c r="M10" s="125">
        <v>18506.719779999999</v>
      </c>
      <c r="N10" s="126">
        <v>1</v>
      </c>
      <c r="O10" s="126">
        <f>M10/'סכום נכסי הקרן'!$C$42</f>
        <v>2.5473306027458266E-2</v>
      </c>
      <c r="P10" s="99"/>
      <c r="Q10" s="99"/>
      <c r="R10" s="99"/>
      <c r="S10" s="99"/>
      <c r="T10" s="99"/>
      <c r="U10" s="99"/>
      <c r="BL10" s="99"/>
    </row>
    <row r="11" spans="2:64" s="99" customFormat="1" ht="20.25" customHeight="1">
      <c r="B11" s="124" t="s">
        <v>241</v>
      </c>
      <c r="C11" s="123"/>
      <c r="D11" s="123"/>
      <c r="E11" s="123"/>
      <c r="F11" s="123"/>
      <c r="G11" s="125">
        <v>0.6764973538276593</v>
      </c>
      <c r="H11" s="123"/>
      <c r="I11" s="123"/>
      <c r="J11" s="126">
        <v>5.5242395287945509E-3</v>
      </c>
      <c r="K11" s="125"/>
      <c r="L11" s="128"/>
      <c r="M11" s="125">
        <v>18506.719779999999</v>
      </c>
      <c r="N11" s="126">
        <v>1</v>
      </c>
      <c r="O11" s="126">
        <f>M11/'סכום נכסי הקרן'!$C$42</f>
        <v>2.5473306027458266E-2</v>
      </c>
    </row>
    <row r="12" spans="2:64">
      <c r="B12" s="101" t="s">
        <v>63</v>
      </c>
      <c r="C12" s="81"/>
      <c r="D12" s="81"/>
      <c r="E12" s="81"/>
      <c r="F12" s="81"/>
      <c r="G12" s="90">
        <v>0.6764973538276593</v>
      </c>
      <c r="H12" s="81"/>
      <c r="I12" s="81"/>
      <c r="J12" s="91">
        <v>5.5242395287945509E-3</v>
      </c>
      <c r="K12" s="90"/>
      <c r="L12" s="92"/>
      <c r="M12" s="90">
        <v>18506.719779999999</v>
      </c>
      <c r="N12" s="91">
        <v>1</v>
      </c>
      <c r="O12" s="91">
        <f>M12/'סכום נכסי הקרן'!$C$42</f>
        <v>2.5473306027458266E-2</v>
      </c>
    </row>
    <row r="13" spans="2:64">
      <c r="B13" s="86" t="s">
        <v>1583</v>
      </c>
      <c r="C13" s="83" t="s">
        <v>1584</v>
      </c>
      <c r="D13" s="83" t="s">
        <v>348</v>
      </c>
      <c r="E13" s="83" t="s">
        <v>344</v>
      </c>
      <c r="F13" s="83" t="s">
        <v>345</v>
      </c>
      <c r="G13" s="93">
        <v>0.69</v>
      </c>
      <c r="H13" s="96" t="s">
        <v>172</v>
      </c>
      <c r="I13" s="97">
        <v>3.3E-3</v>
      </c>
      <c r="J13" s="94">
        <v>3.8E-3</v>
      </c>
      <c r="K13" s="93">
        <v>1700000</v>
      </c>
      <c r="L13" s="95">
        <v>100.07</v>
      </c>
      <c r="M13" s="93">
        <v>1701.19004</v>
      </c>
      <c r="N13" s="94">
        <v>9.1922829124935296E-2</v>
      </c>
      <c r="O13" s="94">
        <f>M13/'סכום נכסי הקרן'!$C$42</f>
        <v>2.3415783572092305E-3</v>
      </c>
    </row>
    <row r="14" spans="2:64">
      <c r="B14" s="86" t="s">
        <v>1585</v>
      </c>
      <c r="C14" s="83" t="s">
        <v>1586</v>
      </c>
      <c r="D14" s="83" t="s">
        <v>348</v>
      </c>
      <c r="E14" s="83" t="s">
        <v>344</v>
      </c>
      <c r="F14" s="83" t="s">
        <v>345</v>
      </c>
      <c r="G14" s="93">
        <v>0.44000000000000006</v>
      </c>
      <c r="H14" s="96" t="s">
        <v>172</v>
      </c>
      <c r="I14" s="97">
        <v>4.0000000000000001E-3</v>
      </c>
      <c r="J14" s="94">
        <v>1.18E-2</v>
      </c>
      <c r="K14" s="93">
        <v>4500000</v>
      </c>
      <c r="L14" s="95">
        <v>99.89</v>
      </c>
      <c r="M14" s="93">
        <v>4495.04997</v>
      </c>
      <c r="N14" s="94">
        <v>0.2428874497174669</v>
      </c>
      <c r="O14" s="94">
        <f>M14/'סכום נכסי הקרן'!$C$42</f>
        <v>6.1871463368819166E-3</v>
      </c>
    </row>
    <row r="15" spans="2:64">
      <c r="B15" s="86" t="s">
        <v>1587</v>
      </c>
      <c r="C15" s="83" t="s">
        <v>1588</v>
      </c>
      <c r="D15" s="83" t="s">
        <v>348</v>
      </c>
      <c r="E15" s="83" t="s">
        <v>344</v>
      </c>
      <c r="F15" s="83" t="s">
        <v>345</v>
      </c>
      <c r="G15" s="93">
        <v>0.87000000000000011</v>
      </c>
      <c r="H15" s="96" t="s">
        <v>172</v>
      </c>
      <c r="I15" s="97">
        <v>2.3999999999999998E-3</v>
      </c>
      <c r="J15" s="94">
        <v>2.3E-3</v>
      </c>
      <c r="K15" s="93">
        <v>3000000</v>
      </c>
      <c r="L15" s="95">
        <v>100.04</v>
      </c>
      <c r="M15" s="93">
        <v>3001.1999799999999</v>
      </c>
      <c r="N15" s="94">
        <v>0.16216812140006368</v>
      </c>
      <c r="O15" s="94">
        <f>M15/'סכום נכסי הקרן'!$C$42</f>
        <v>4.1309581843218266E-3</v>
      </c>
    </row>
    <row r="16" spans="2:64">
      <c r="B16" s="86" t="s">
        <v>1589</v>
      </c>
      <c r="C16" s="83" t="s">
        <v>1590</v>
      </c>
      <c r="D16" s="83" t="s">
        <v>348</v>
      </c>
      <c r="E16" s="83" t="s">
        <v>344</v>
      </c>
      <c r="F16" s="83" t="s">
        <v>345</v>
      </c>
      <c r="G16" s="93">
        <v>0.76</v>
      </c>
      <c r="H16" s="96" t="s">
        <v>172</v>
      </c>
      <c r="I16" s="97">
        <v>3.7000000000000002E-3</v>
      </c>
      <c r="J16" s="94">
        <v>3.7000000000000002E-3</v>
      </c>
      <c r="K16" s="93">
        <v>1700000</v>
      </c>
      <c r="L16" s="95">
        <v>100.09</v>
      </c>
      <c r="M16" s="93">
        <v>1701.5299199999999</v>
      </c>
      <c r="N16" s="94">
        <v>9.1941194346003119E-2</v>
      </c>
      <c r="O16" s="94">
        <f>M16/'סכום נכסי הקרן'!$C$42</f>
        <v>2.3420461801057532E-3</v>
      </c>
    </row>
    <row r="17" spans="2:15">
      <c r="B17" s="86" t="s">
        <v>1591</v>
      </c>
      <c r="C17" s="83" t="s">
        <v>1592</v>
      </c>
      <c r="D17" s="83" t="s">
        <v>348</v>
      </c>
      <c r="E17" s="83" t="s">
        <v>344</v>
      </c>
      <c r="F17" s="83" t="s">
        <v>345</v>
      </c>
      <c r="G17" s="93">
        <v>0.93</v>
      </c>
      <c r="H17" s="96" t="s">
        <v>172</v>
      </c>
      <c r="I17" s="97">
        <v>3.7000000000000002E-3</v>
      </c>
      <c r="J17" s="94">
        <v>3.7000000000000002E-3</v>
      </c>
      <c r="K17" s="93">
        <v>2800000</v>
      </c>
      <c r="L17" s="95">
        <v>100.03</v>
      </c>
      <c r="M17" s="93">
        <v>2800.84</v>
      </c>
      <c r="N17" s="94">
        <v>0.15134178467579307</v>
      </c>
      <c r="O17" s="94">
        <f>M17/'סכום נכסי הקרן'!$C$42</f>
        <v>3.8551755957881707E-3</v>
      </c>
    </row>
    <row r="18" spans="2:15">
      <c r="B18" s="86" t="s">
        <v>1593</v>
      </c>
      <c r="C18" s="83" t="s">
        <v>1594</v>
      </c>
      <c r="D18" s="83" t="s">
        <v>348</v>
      </c>
      <c r="E18" s="83" t="s">
        <v>344</v>
      </c>
      <c r="F18" s="83" t="s">
        <v>345</v>
      </c>
      <c r="G18" s="93">
        <v>0.59000000000000019</v>
      </c>
      <c r="H18" s="96" t="s">
        <v>172</v>
      </c>
      <c r="I18" s="97">
        <v>3.4000000000000002E-3</v>
      </c>
      <c r="J18" s="94">
        <v>3.7000000000000002E-3</v>
      </c>
      <c r="K18" s="93">
        <v>2500000</v>
      </c>
      <c r="L18" s="95">
        <v>100.12</v>
      </c>
      <c r="M18" s="93">
        <v>2502.9998999999998</v>
      </c>
      <c r="N18" s="94">
        <v>0.13524816551796301</v>
      </c>
      <c r="O18" s="94">
        <f>M18/'סכום נכסי הקרן'!$C$42</f>
        <v>3.4452179098914005E-3</v>
      </c>
    </row>
    <row r="19" spans="2:15">
      <c r="B19" s="86" t="s">
        <v>1595</v>
      </c>
      <c r="C19" s="83" t="s">
        <v>1596</v>
      </c>
      <c r="D19" s="83" t="s">
        <v>348</v>
      </c>
      <c r="E19" s="83" t="s">
        <v>344</v>
      </c>
      <c r="F19" s="83" t="s">
        <v>345</v>
      </c>
      <c r="G19" s="93">
        <v>0.6</v>
      </c>
      <c r="H19" s="96" t="s">
        <v>172</v>
      </c>
      <c r="I19" s="97">
        <v>3.9000000000000003E-3</v>
      </c>
      <c r="J19" s="94">
        <v>4.2999999999999991E-3</v>
      </c>
      <c r="K19" s="93">
        <v>2300000</v>
      </c>
      <c r="L19" s="95">
        <v>100.17</v>
      </c>
      <c r="M19" s="93">
        <v>2303.9099700000002</v>
      </c>
      <c r="N19" s="94">
        <v>0.12449045521777496</v>
      </c>
      <c r="O19" s="94">
        <f>M19/'סכום נכסי הקרן'!$C$42</f>
        <v>3.1711834632599705E-3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262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120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98" t="s">
        <v>245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98" t="s">
        <v>253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187</v>
      </c>
      <c r="C1" s="77" t="s" vm="1">
        <v>263</v>
      </c>
    </row>
    <row r="2" spans="2:56">
      <c r="B2" s="56" t="s">
        <v>186</v>
      </c>
      <c r="C2" s="77" t="s">
        <v>264</v>
      </c>
    </row>
    <row r="3" spans="2:56">
      <c r="B3" s="56" t="s">
        <v>188</v>
      </c>
      <c r="C3" s="77" t="s">
        <v>265</v>
      </c>
    </row>
    <row r="4" spans="2:56">
      <c r="B4" s="56" t="s">
        <v>189</v>
      </c>
      <c r="C4" s="77">
        <v>8802</v>
      </c>
    </row>
    <row r="6" spans="2:56" ht="26.25" customHeight="1">
      <c r="B6" s="228" t="s">
        <v>221</v>
      </c>
      <c r="C6" s="229"/>
      <c r="D6" s="229"/>
      <c r="E6" s="229"/>
      <c r="F6" s="229"/>
      <c r="G6" s="229"/>
      <c r="H6" s="229"/>
      <c r="I6" s="229"/>
      <c r="J6" s="230"/>
    </row>
    <row r="7" spans="2:56" s="3" customFormat="1" ht="78.75">
      <c r="B7" s="59" t="s">
        <v>124</v>
      </c>
      <c r="C7" s="61" t="s">
        <v>57</v>
      </c>
      <c r="D7" s="61" t="s">
        <v>92</v>
      </c>
      <c r="E7" s="61" t="s">
        <v>58</v>
      </c>
      <c r="F7" s="61" t="s">
        <v>109</v>
      </c>
      <c r="G7" s="61" t="s">
        <v>232</v>
      </c>
      <c r="H7" s="61" t="s">
        <v>190</v>
      </c>
      <c r="I7" s="63" t="s">
        <v>191</v>
      </c>
      <c r="J7" s="76" t="s">
        <v>257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2" t="s">
        <v>44</v>
      </c>
      <c r="C10" s="122"/>
      <c r="D10" s="122"/>
      <c r="E10" s="151">
        <v>7.7600000000000002E-2</v>
      </c>
      <c r="F10" s="123"/>
      <c r="G10" s="125">
        <v>1544.0003400000001</v>
      </c>
      <c r="H10" s="126">
        <v>1</v>
      </c>
      <c r="I10" s="126">
        <f>G10/'סכום נכסי הקרן'!$C$42</f>
        <v>2.1252168744578903E-3</v>
      </c>
      <c r="J10" s="12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99" customFormat="1" ht="22.5" customHeight="1">
      <c r="B11" s="124" t="s">
        <v>244</v>
      </c>
      <c r="C11" s="122"/>
      <c r="D11" s="122"/>
      <c r="E11" s="151">
        <v>7.7600000000000002E-2</v>
      </c>
      <c r="F11" s="131" t="s">
        <v>172</v>
      </c>
      <c r="G11" s="125">
        <v>1544.0003400000001</v>
      </c>
      <c r="H11" s="126">
        <v>1</v>
      </c>
      <c r="I11" s="126">
        <f>G11/'סכום נכסי הקרן'!$C$42</f>
        <v>2.1252168744578903E-3</v>
      </c>
      <c r="J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1" t="s">
        <v>93</v>
      </c>
      <c r="C12" s="120"/>
      <c r="D12" s="120"/>
      <c r="E12" s="151">
        <v>7.7600000000000002E-2</v>
      </c>
      <c r="F12" s="121" t="s">
        <v>172</v>
      </c>
      <c r="G12" s="90">
        <v>1544.0003400000001</v>
      </c>
      <c r="H12" s="91">
        <v>1</v>
      </c>
      <c r="I12" s="91">
        <f>G12/'סכום נכסי הקרן'!$C$42</f>
        <v>2.1252168744578903E-3</v>
      </c>
      <c r="J12" s="81"/>
    </row>
    <row r="13" spans="2:56">
      <c r="B13" s="86" t="s">
        <v>1597</v>
      </c>
      <c r="C13" s="105">
        <v>43100</v>
      </c>
      <c r="D13" s="100" t="s">
        <v>1598</v>
      </c>
      <c r="E13" s="152">
        <v>7.7600000000000002E-2</v>
      </c>
      <c r="F13" s="96" t="s">
        <v>172</v>
      </c>
      <c r="G13" s="93">
        <v>1544.0003400000001</v>
      </c>
      <c r="H13" s="94">
        <v>1</v>
      </c>
      <c r="I13" s="94">
        <f>G13/'סכום נכסי הקרן'!$C$42</f>
        <v>2.1252168744578903E-3</v>
      </c>
      <c r="J13" s="83" t="s">
        <v>1599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7" t="s" vm="1">
        <v>263</v>
      </c>
    </row>
    <row r="2" spans="2:60">
      <c r="B2" s="56" t="s">
        <v>186</v>
      </c>
      <c r="C2" s="77" t="s">
        <v>264</v>
      </c>
    </row>
    <row r="3" spans="2:60">
      <c r="B3" s="56" t="s">
        <v>188</v>
      </c>
      <c r="C3" s="77" t="s">
        <v>265</v>
      </c>
    </row>
    <row r="4" spans="2:60">
      <c r="B4" s="56" t="s">
        <v>189</v>
      </c>
      <c r="C4" s="77">
        <v>8802</v>
      </c>
    </row>
    <row r="6" spans="2:60" ht="26.25" customHeight="1">
      <c r="B6" s="228" t="s">
        <v>222</v>
      </c>
      <c r="C6" s="229"/>
      <c r="D6" s="229"/>
      <c r="E6" s="229"/>
      <c r="F6" s="229"/>
      <c r="G6" s="229"/>
      <c r="H6" s="229"/>
      <c r="I6" s="229"/>
      <c r="J6" s="229"/>
      <c r="K6" s="230"/>
    </row>
    <row r="7" spans="2:60" s="3" customFormat="1" ht="66">
      <c r="B7" s="59" t="s">
        <v>124</v>
      </c>
      <c r="C7" s="59" t="s">
        <v>125</v>
      </c>
      <c r="D7" s="59" t="s">
        <v>15</v>
      </c>
      <c r="E7" s="59" t="s">
        <v>16</v>
      </c>
      <c r="F7" s="59" t="s">
        <v>59</v>
      </c>
      <c r="G7" s="59" t="s">
        <v>109</v>
      </c>
      <c r="H7" s="59" t="s">
        <v>56</v>
      </c>
      <c r="I7" s="59" t="s">
        <v>118</v>
      </c>
      <c r="J7" s="59" t="s">
        <v>190</v>
      </c>
      <c r="K7" s="59" t="s">
        <v>191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M12" sqref="M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2.425781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187</v>
      </c>
      <c r="C1" s="77" t="s" vm="1">
        <v>263</v>
      </c>
    </row>
    <row r="2" spans="2:60">
      <c r="B2" s="56" t="s">
        <v>186</v>
      </c>
      <c r="C2" s="77" t="s">
        <v>264</v>
      </c>
    </row>
    <row r="3" spans="2:60">
      <c r="B3" s="56" t="s">
        <v>188</v>
      </c>
      <c r="C3" s="77" t="s">
        <v>265</v>
      </c>
    </row>
    <row r="4" spans="2:60">
      <c r="B4" s="56" t="s">
        <v>189</v>
      </c>
      <c r="C4" s="77">
        <v>8802</v>
      </c>
    </row>
    <row r="6" spans="2:60" ht="26.25" customHeight="1">
      <c r="B6" s="228" t="s">
        <v>223</v>
      </c>
      <c r="C6" s="229"/>
      <c r="D6" s="229"/>
      <c r="E6" s="229"/>
      <c r="F6" s="229"/>
      <c r="G6" s="229"/>
      <c r="H6" s="229"/>
      <c r="I6" s="229"/>
      <c r="J6" s="229"/>
      <c r="K6" s="230"/>
    </row>
    <row r="7" spans="2:60" s="3" customFormat="1" ht="63">
      <c r="B7" s="59" t="s">
        <v>124</v>
      </c>
      <c r="C7" s="61" t="s">
        <v>48</v>
      </c>
      <c r="D7" s="61" t="s">
        <v>15</v>
      </c>
      <c r="E7" s="61" t="s">
        <v>16</v>
      </c>
      <c r="F7" s="61" t="s">
        <v>59</v>
      </c>
      <c r="G7" s="61" t="s">
        <v>109</v>
      </c>
      <c r="H7" s="61" t="s">
        <v>56</v>
      </c>
      <c r="I7" s="61" t="s">
        <v>118</v>
      </c>
      <c r="J7" s="61" t="s">
        <v>190</v>
      </c>
      <c r="K7" s="63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98" t="s">
        <v>1635</v>
      </c>
      <c r="C10" s="200"/>
      <c r="D10" s="200"/>
      <c r="E10" s="200"/>
      <c r="F10" s="200"/>
      <c r="G10" s="200"/>
      <c r="H10" s="204"/>
      <c r="I10" s="199">
        <f>I11</f>
        <v>5815.0755399999998</v>
      </c>
      <c r="J10" s="204">
        <f>I10/$I$10</f>
        <v>1</v>
      </c>
      <c r="K10" s="204">
        <f>I10/'סכום נכסי הקרן'!$C$42</f>
        <v>8.0040763876096863E-3</v>
      </c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208"/>
    </row>
    <row r="11" spans="2:60" ht="21" customHeight="1">
      <c r="B11" s="205" t="s">
        <v>241</v>
      </c>
      <c r="C11" s="200"/>
      <c r="D11" s="200"/>
      <c r="E11" s="200"/>
      <c r="F11" s="200"/>
      <c r="G11" s="200"/>
      <c r="H11" s="204"/>
      <c r="I11" s="199">
        <f>I12+I13</f>
        <v>5815.0755399999998</v>
      </c>
      <c r="J11" s="204">
        <f t="shared" ref="J11:J13" si="0">I11/$I$10</f>
        <v>1</v>
      </c>
      <c r="K11" s="204">
        <f>I11/'סכום נכסי הקרן'!$C$42</f>
        <v>8.0040763876096863E-3</v>
      </c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</row>
    <row r="12" spans="2:60">
      <c r="B12" s="201" t="s">
        <v>1636</v>
      </c>
      <c r="C12" s="202"/>
      <c r="D12" s="202"/>
      <c r="E12" s="202"/>
      <c r="F12" s="202"/>
      <c r="G12" s="202"/>
      <c r="H12" s="203"/>
      <c r="I12" s="206">
        <v>-852.96083999999996</v>
      </c>
      <c r="J12" s="203">
        <f t="shared" si="0"/>
        <v>-0.14668095609984114</v>
      </c>
      <c r="K12" s="203">
        <f>I12/'סכום נכסי הקרן'!$C$42</f>
        <v>-1.1740455772307516E-3</v>
      </c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207"/>
      <c r="BF12" s="207"/>
      <c r="BG12" s="207"/>
      <c r="BH12" s="207"/>
    </row>
    <row r="13" spans="2:60">
      <c r="B13" s="213" t="s">
        <v>1637</v>
      </c>
      <c r="C13" s="100"/>
      <c r="D13" s="100"/>
      <c r="E13" s="100"/>
      <c r="F13" s="100"/>
      <c r="G13" s="100"/>
      <c r="H13" s="100"/>
      <c r="I13" s="206">
        <v>6668.0363799999996</v>
      </c>
      <c r="J13" s="203">
        <f t="shared" si="0"/>
        <v>1.146680956099841</v>
      </c>
      <c r="K13" s="203">
        <f>I13/'סכום נכסי הקרן'!$C$42</f>
        <v>9.1781219648404376E-3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B106"/>
  <sheetViews>
    <sheetView rightToLeft="1" workbookViewId="0">
      <pane ySplit="9" topLeftCell="A10" activePane="bottomLeft" state="frozen"/>
      <selection pane="bottomLeft" activeCell="B15" sqref="B15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13" width="5.7109375" style="1" customWidth="1"/>
    <col min="14" max="16384" width="9.140625" style="1"/>
  </cols>
  <sheetData>
    <row r="1" spans="2:28">
      <c r="B1" s="56" t="s">
        <v>187</v>
      </c>
      <c r="C1" s="77" t="s" vm="1">
        <v>263</v>
      </c>
    </row>
    <row r="2" spans="2:28">
      <c r="B2" s="56" t="s">
        <v>186</v>
      </c>
      <c r="C2" s="77" t="s">
        <v>264</v>
      </c>
    </row>
    <row r="3" spans="2:28">
      <c r="B3" s="56" t="s">
        <v>188</v>
      </c>
      <c r="C3" s="77" t="s">
        <v>265</v>
      </c>
    </row>
    <row r="4" spans="2:28">
      <c r="B4" s="56" t="s">
        <v>189</v>
      </c>
      <c r="C4" s="77">
        <v>8802</v>
      </c>
    </row>
    <row r="6" spans="2:28" ht="26.25" customHeight="1">
      <c r="B6" s="228" t="s">
        <v>224</v>
      </c>
      <c r="C6" s="229"/>
      <c r="D6" s="230"/>
    </row>
    <row r="7" spans="2:28" s="3" customFormat="1" ht="31.5">
      <c r="B7" s="59" t="s">
        <v>124</v>
      </c>
      <c r="C7" s="64" t="s">
        <v>115</v>
      </c>
      <c r="D7" s="65" t="s">
        <v>114</v>
      </c>
    </row>
    <row r="8" spans="2:28" s="3" customFormat="1">
      <c r="B8" s="15"/>
      <c r="C8" s="32" t="s">
        <v>250</v>
      </c>
      <c r="D8" s="17" t="s">
        <v>22</v>
      </c>
    </row>
    <row r="9" spans="2:28" s="4" customFormat="1" ht="18" customHeight="1">
      <c r="B9" s="18"/>
      <c r="C9" s="19" t="s">
        <v>1</v>
      </c>
      <c r="D9" s="20" t="s">
        <v>2</v>
      </c>
    </row>
    <row r="10" spans="2:28" s="138" customFormat="1" ht="18" customHeight="1">
      <c r="B10" s="120" t="s">
        <v>1612</v>
      </c>
      <c r="C10" s="132">
        <f>C11+C20</f>
        <v>23123.909532132187</v>
      </c>
      <c r="D10" s="100"/>
    </row>
    <row r="11" spans="2:28" s="140" customFormat="1">
      <c r="B11" s="120" t="s">
        <v>28</v>
      </c>
      <c r="C11" s="132">
        <f>SUM(C12:C18)</f>
        <v>4944.8185721165128</v>
      </c>
      <c r="D11" s="100"/>
    </row>
    <row r="12" spans="2:28" s="140" customFormat="1">
      <c r="B12" s="153" t="s">
        <v>1630</v>
      </c>
      <c r="C12" s="154">
        <v>1637.7431899999999</v>
      </c>
      <c r="D12" s="155">
        <v>44255</v>
      </c>
    </row>
    <row r="13" spans="2:28" s="140" customFormat="1">
      <c r="B13" s="156" t="s">
        <v>1629</v>
      </c>
      <c r="C13" s="154">
        <v>923.83483999999999</v>
      </c>
      <c r="D13" s="155">
        <v>46100</v>
      </c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</row>
    <row r="14" spans="2:28" s="140" customFormat="1">
      <c r="B14" s="157" t="s">
        <v>1631</v>
      </c>
      <c r="C14" s="154">
        <v>153.18943999999999</v>
      </c>
      <c r="D14" s="155">
        <v>43824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</row>
    <row r="15" spans="2:28" s="140" customFormat="1">
      <c r="B15" s="153" t="s">
        <v>1632</v>
      </c>
      <c r="C15" s="154">
        <v>556.86118999999997</v>
      </c>
      <c r="D15" s="155">
        <v>44246</v>
      </c>
    </row>
    <row r="16" spans="2:28" s="140" customFormat="1">
      <c r="B16" s="153" t="s">
        <v>1633</v>
      </c>
      <c r="C16" s="154">
        <v>563.88499999999999</v>
      </c>
      <c r="D16" s="155">
        <v>43800</v>
      </c>
    </row>
    <row r="17" spans="2:4" s="140" customFormat="1">
      <c r="B17" s="158" t="s">
        <v>1634</v>
      </c>
      <c r="C17" s="154">
        <v>720.16726000000006</v>
      </c>
      <c r="D17" s="155">
        <v>44739</v>
      </c>
    </row>
    <row r="18" spans="2:4" s="140" customFormat="1">
      <c r="B18" s="159" t="s">
        <v>1446</v>
      </c>
      <c r="C18" s="154">
        <v>389.1376521165131</v>
      </c>
      <c r="D18" s="155">
        <v>46631</v>
      </c>
    </row>
    <row r="19" spans="2:4" s="140" customFormat="1">
      <c r="B19" s="100"/>
      <c r="C19" s="100"/>
      <c r="D19" s="100"/>
    </row>
    <row r="20" spans="2:4" s="140" customFormat="1">
      <c r="B20" s="120" t="s">
        <v>1613</v>
      </c>
      <c r="C20" s="132">
        <f>SUM(C21:C91)</f>
        <v>18179.090960015674</v>
      </c>
      <c r="D20" s="100"/>
    </row>
    <row r="21" spans="2:4" s="140" customFormat="1">
      <c r="B21" s="159" t="s">
        <v>1607</v>
      </c>
      <c r="C21" s="154">
        <v>739.53719812539168</v>
      </c>
      <c r="D21" s="155">
        <v>46601</v>
      </c>
    </row>
    <row r="22" spans="2:4">
      <c r="B22" s="133" t="s">
        <v>1604</v>
      </c>
      <c r="C22" s="134">
        <v>649.22512519290444</v>
      </c>
      <c r="D22" s="135">
        <v>45382</v>
      </c>
    </row>
    <row r="23" spans="2:4">
      <c r="B23" s="133" t="s">
        <v>1453</v>
      </c>
      <c r="C23" s="134">
        <v>3714.3877319810645</v>
      </c>
      <c r="D23" s="135">
        <v>50041</v>
      </c>
    </row>
    <row r="24" spans="2:4">
      <c r="B24" s="133" t="s">
        <v>1454</v>
      </c>
      <c r="C24" s="134">
        <v>165.95808835166565</v>
      </c>
      <c r="D24" s="135">
        <v>44926</v>
      </c>
    </row>
    <row r="25" spans="2:4">
      <c r="B25" s="133" t="s">
        <v>1603</v>
      </c>
      <c r="C25" s="134">
        <v>475.67265639364638</v>
      </c>
      <c r="D25" s="135">
        <v>46012</v>
      </c>
    </row>
    <row r="26" spans="2:4">
      <c r="B26" s="133" t="s">
        <v>1605</v>
      </c>
      <c r="C26" s="134">
        <v>183.36045446118001</v>
      </c>
      <c r="D26" s="135">
        <v>46201</v>
      </c>
    </row>
    <row r="27" spans="2:4">
      <c r="B27" s="133" t="s">
        <v>1457</v>
      </c>
      <c r="C27" s="134">
        <v>145.84428450039337</v>
      </c>
      <c r="D27" s="135">
        <v>46201</v>
      </c>
    </row>
    <row r="28" spans="2:4">
      <c r="B28" s="133" t="s">
        <v>1448</v>
      </c>
      <c r="C28" s="134">
        <v>454.25051407184594</v>
      </c>
      <c r="D28" s="135">
        <v>47262</v>
      </c>
    </row>
    <row r="29" spans="2:4">
      <c r="B29" s="133" t="s">
        <v>1608</v>
      </c>
      <c r="C29" s="134">
        <v>1799.214986464</v>
      </c>
      <c r="D29" s="135">
        <v>45485</v>
      </c>
    </row>
    <row r="30" spans="2:4">
      <c r="B30" s="133" t="s">
        <v>1458</v>
      </c>
      <c r="C30" s="134">
        <v>1653.3196328181912</v>
      </c>
      <c r="D30" s="135">
        <v>47178</v>
      </c>
    </row>
    <row r="31" spans="2:4">
      <c r="B31" s="133" t="s">
        <v>1459</v>
      </c>
      <c r="C31" s="134">
        <v>1549.705118864</v>
      </c>
      <c r="D31" s="135">
        <v>45710</v>
      </c>
    </row>
    <row r="32" spans="2:4">
      <c r="B32" s="133" t="s">
        <v>1610</v>
      </c>
      <c r="C32" s="134">
        <v>2030.4554821000936</v>
      </c>
      <c r="D32" s="135">
        <v>46844</v>
      </c>
    </row>
    <row r="33" spans="2:4">
      <c r="B33" s="133" t="s">
        <v>1449</v>
      </c>
      <c r="C33" s="134">
        <v>205.78352081387055</v>
      </c>
      <c r="D33" s="135">
        <v>46600</v>
      </c>
    </row>
    <row r="34" spans="2:4">
      <c r="B34" s="133" t="s">
        <v>1602</v>
      </c>
      <c r="C34" s="134">
        <v>879.83258856236012</v>
      </c>
      <c r="D34" s="135">
        <v>46201</v>
      </c>
    </row>
    <row r="35" spans="2:4">
      <c r="B35" s="133" t="s">
        <v>1609</v>
      </c>
      <c r="C35" s="134">
        <v>1596.8877525999997</v>
      </c>
      <c r="D35" s="135">
        <v>44258</v>
      </c>
    </row>
    <row r="36" spans="2:4">
      <c r="B36" s="133" t="s">
        <v>1611</v>
      </c>
      <c r="C36" s="134">
        <v>1522.8416115750704</v>
      </c>
      <c r="D36" s="135">
        <v>44044</v>
      </c>
    </row>
    <row r="37" spans="2:4">
      <c r="B37" s="133" t="s">
        <v>1606</v>
      </c>
      <c r="C37" s="134">
        <v>412.81421313999994</v>
      </c>
      <c r="D37" s="135">
        <v>46482</v>
      </c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</sheetData>
  <sheetProtection sheet="1" objects="1" scenarios="1"/>
  <sortState ref="B24:D40">
    <sortCondition ref="B24:B40"/>
  </sortState>
  <mergeCells count="1">
    <mergeCell ref="B6:D6"/>
  </mergeCells>
  <phoneticPr fontId="6" type="noConversion"/>
  <conditionalFormatting sqref="B12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O25:XFD26 C5:C9 A1:B11 D1:D1048576 A12:C1048576 E1:XFD24 E27:XFD1048576 E25:M2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7" t="s" vm="1">
        <v>263</v>
      </c>
    </row>
    <row r="2" spans="2:18">
      <c r="B2" s="56" t="s">
        <v>186</v>
      </c>
      <c r="C2" s="77" t="s">
        <v>264</v>
      </c>
    </row>
    <row r="3" spans="2:18">
      <c r="B3" s="56" t="s">
        <v>188</v>
      </c>
      <c r="C3" s="77" t="s">
        <v>265</v>
      </c>
    </row>
    <row r="4" spans="2:18">
      <c r="B4" s="56" t="s">
        <v>189</v>
      </c>
      <c r="C4" s="77">
        <v>8802</v>
      </c>
    </row>
    <row r="6" spans="2:18" ht="26.25" customHeight="1">
      <c r="B6" s="228" t="s">
        <v>227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252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0" t="s">
        <v>187</v>
      </c>
      <c r="C1" s="161" t="s" vm="1">
        <v>263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>
      <c r="B2" s="160" t="s">
        <v>186</v>
      </c>
      <c r="C2" s="161" t="s">
        <v>264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160" t="s">
        <v>188</v>
      </c>
      <c r="C3" s="161" t="s">
        <v>265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2:13">
      <c r="B4" s="160" t="s">
        <v>189</v>
      </c>
      <c r="C4" s="161">
        <v>8802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6" spans="2:13" ht="26.25" customHeight="1">
      <c r="B6" s="217" t="s">
        <v>216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64"/>
    </row>
    <row r="7" spans="2:13" s="3" customFormat="1" ht="63">
      <c r="B7" s="167" t="s">
        <v>123</v>
      </c>
      <c r="C7" s="168" t="s">
        <v>48</v>
      </c>
      <c r="D7" s="168" t="s">
        <v>125</v>
      </c>
      <c r="E7" s="168" t="s">
        <v>15</v>
      </c>
      <c r="F7" s="168" t="s">
        <v>68</v>
      </c>
      <c r="G7" s="168" t="s">
        <v>109</v>
      </c>
      <c r="H7" s="168" t="s">
        <v>17</v>
      </c>
      <c r="I7" s="168" t="s">
        <v>19</v>
      </c>
      <c r="J7" s="168" t="s">
        <v>64</v>
      </c>
      <c r="K7" s="168" t="s">
        <v>190</v>
      </c>
      <c r="L7" s="168" t="s">
        <v>191</v>
      </c>
      <c r="M7" s="162"/>
    </row>
    <row r="8" spans="2:13" s="3" customFormat="1" ht="28.5" customHeight="1">
      <c r="B8" s="169"/>
      <c r="C8" s="170"/>
      <c r="D8" s="170"/>
      <c r="E8" s="170"/>
      <c r="F8" s="170"/>
      <c r="G8" s="170"/>
      <c r="H8" s="170" t="s">
        <v>20</v>
      </c>
      <c r="I8" s="170" t="s">
        <v>20</v>
      </c>
      <c r="J8" s="170" t="s">
        <v>250</v>
      </c>
      <c r="K8" s="170" t="s">
        <v>20</v>
      </c>
      <c r="L8" s="170" t="s">
        <v>20</v>
      </c>
      <c r="M8" s="165"/>
    </row>
    <row r="9" spans="2:13" s="4" customFormat="1" ht="18" customHeight="1">
      <c r="B9" s="171"/>
      <c r="C9" s="172" t="s">
        <v>1</v>
      </c>
      <c r="D9" s="172" t="s">
        <v>2</v>
      </c>
      <c r="E9" s="172" t="s">
        <v>3</v>
      </c>
      <c r="F9" s="172" t="s">
        <v>4</v>
      </c>
      <c r="G9" s="172" t="s">
        <v>5</v>
      </c>
      <c r="H9" s="172" t="s">
        <v>6</v>
      </c>
      <c r="I9" s="172" t="s">
        <v>7</v>
      </c>
      <c r="J9" s="172" t="s">
        <v>8</v>
      </c>
      <c r="K9" s="172" t="s">
        <v>9</v>
      </c>
      <c r="L9" s="172" t="s">
        <v>10</v>
      </c>
      <c r="M9" s="166"/>
    </row>
    <row r="10" spans="2:13" s="138" customFormat="1" ht="18" customHeight="1">
      <c r="B10" s="186" t="s">
        <v>47</v>
      </c>
      <c r="C10" s="187"/>
      <c r="D10" s="187"/>
      <c r="E10" s="187"/>
      <c r="F10" s="187"/>
      <c r="G10" s="187"/>
      <c r="H10" s="187"/>
      <c r="I10" s="187"/>
      <c r="J10" s="188">
        <f>J11</f>
        <v>47925.768630000006</v>
      </c>
      <c r="K10" s="189">
        <f>J10/$J$10</f>
        <v>1</v>
      </c>
      <c r="L10" s="189">
        <f>J10/'סכום נכסי הקרן'!$C$42</f>
        <v>6.5966729135461602E-2</v>
      </c>
      <c r="M10" s="191"/>
    </row>
    <row r="11" spans="2:13" s="139" customFormat="1">
      <c r="B11" s="190" t="s">
        <v>241</v>
      </c>
      <c r="C11" s="187"/>
      <c r="D11" s="187"/>
      <c r="E11" s="187"/>
      <c r="F11" s="187"/>
      <c r="G11" s="187"/>
      <c r="H11" s="187"/>
      <c r="I11" s="187"/>
      <c r="J11" s="188">
        <f>J12+J15</f>
        <v>47925.768630000006</v>
      </c>
      <c r="K11" s="189">
        <f t="shared" ref="K11:K13" si="0">J11/$J$10</f>
        <v>1</v>
      </c>
      <c r="L11" s="189">
        <f>J11/'סכום נכסי הקרן'!$C$42</f>
        <v>6.5966729135461602E-2</v>
      </c>
      <c r="M11" s="192"/>
    </row>
    <row r="12" spans="2:13" s="140" customFormat="1">
      <c r="B12" s="184" t="s">
        <v>45</v>
      </c>
      <c r="C12" s="175"/>
      <c r="D12" s="175"/>
      <c r="E12" s="175"/>
      <c r="F12" s="175"/>
      <c r="G12" s="175"/>
      <c r="H12" s="175"/>
      <c r="I12" s="175"/>
      <c r="J12" s="180">
        <v>27506.13</v>
      </c>
      <c r="K12" s="181">
        <f t="shared" si="0"/>
        <v>0.57393195323281765</v>
      </c>
      <c r="L12" s="181">
        <f>J12/'סכום נכסי הקרן'!$C$42</f>
        <v>3.7860413701095698E-2</v>
      </c>
      <c r="M12" s="193"/>
    </row>
    <row r="13" spans="2:13" s="140" customFormat="1">
      <c r="B13" s="177" t="s">
        <v>1536</v>
      </c>
      <c r="C13" s="174" t="s">
        <v>1537</v>
      </c>
      <c r="D13" s="174">
        <v>10</v>
      </c>
      <c r="E13" s="174" t="s">
        <v>344</v>
      </c>
      <c r="F13" s="174" t="s">
        <v>345</v>
      </c>
      <c r="G13" s="182" t="s">
        <v>172</v>
      </c>
      <c r="H13" s="183">
        <v>0</v>
      </c>
      <c r="I13" s="183">
        <v>0</v>
      </c>
      <c r="J13" s="178">
        <v>27506.13</v>
      </c>
      <c r="K13" s="179">
        <f t="shared" si="0"/>
        <v>0.57393195323281765</v>
      </c>
      <c r="L13" s="179">
        <f>J13/'סכום נכסי הקרן'!$C$42</f>
        <v>3.7860413701095698E-2</v>
      </c>
      <c r="M13" s="193"/>
    </row>
    <row r="14" spans="2:13" s="140" customFormat="1">
      <c r="B14" s="176"/>
      <c r="C14" s="174"/>
      <c r="D14" s="174"/>
      <c r="E14" s="174"/>
      <c r="F14" s="174"/>
      <c r="G14" s="174"/>
      <c r="H14" s="174"/>
      <c r="I14" s="174"/>
      <c r="J14" s="174"/>
      <c r="K14" s="179"/>
      <c r="L14" s="174"/>
      <c r="M14" s="193"/>
    </row>
    <row r="15" spans="2:13" s="140" customFormat="1">
      <c r="B15" s="184" t="s">
        <v>46</v>
      </c>
      <c r="C15" s="175"/>
      <c r="D15" s="175"/>
      <c r="E15" s="175"/>
      <c r="F15" s="175"/>
      <c r="G15" s="175"/>
      <c r="H15" s="175"/>
      <c r="I15" s="175"/>
      <c r="J15" s="180">
        <f>SUM(J16:J25)</f>
        <v>20419.638630000001</v>
      </c>
      <c r="K15" s="181">
        <f t="shared" ref="K15:K25" si="1">J15/$J$10</f>
        <v>0.4260680467671823</v>
      </c>
      <c r="L15" s="181">
        <f>J15/'סכום נכסי הקרן'!$C$42</f>
        <v>2.8106315434365901E-2</v>
      </c>
      <c r="M15" s="193"/>
    </row>
    <row r="16" spans="2:13" s="140" customFormat="1">
      <c r="B16" s="177" t="s">
        <v>1536</v>
      </c>
      <c r="C16" s="174" t="s">
        <v>1538</v>
      </c>
      <c r="D16" s="174">
        <v>10</v>
      </c>
      <c r="E16" s="174" t="s">
        <v>344</v>
      </c>
      <c r="F16" s="174" t="s">
        <v>345</v>
      </c>
      <c r="G16" s="182" t="s">
        <v>173</v>
      </c>
      <c r="H16" s="183">
        <v>0</v>
      </c>
      <c r="I16" s="183">
        <v>0</v>
      </c>
      <c r="J16" s="178">
        <v>5279.835</v>
      </c>
      <c r="K16" s="179">
        <f t="shared" si="1"/>
        <v>0.11016693421782685</v>
      </c>
      <c r="L16" s="179">
        <f>J16/'סכום נכסי הקרן'!$C$42</f>
        <v>7.2673523092315999E-3</v>
      </c>
      <c r="M16" s="193"/>
    </row>
    <row r="17" spans="2:12" s="140" customFormat="1">
      <c r="B17" s="177" t="s">
        <v>1536</v>
      </c>
      <c r="C17" s="174" t="s">
        <v>1539</v>
      </c>
      <c r="D17" s="174">
        <v>10</v>
      </c>
      <c r="E17" s="174" t="s">
        <v>344</v>
      </c>
      <c r="F17" s="174" t="s">
        <v>345</v>
      </c>
      <c r="G17" s="182" t="s">
        <v>171</v>
      </c>
      <c r="H17" s="183">
        <v>0</v>
      </c>
      <c r="I17" s="183">
        <v>0</v>
      </c>
      <c r="J17" s="178">
        <v>12085.90345</v>
      </c>
      <c r="K17" s="179">
        <f t="shared" si="1"/>
        <v>0.25217964772368007</v>
      </c>
      <c r="L17" s="179">
        <f>J17/'סכום נכסי הקרן'!$C$42</f>
        <v>1.6635466514864132E-2</v>
      </c>
    </row>
    <row r="18" spans="2:12" s="140" customFormat="1">
      <c r="B18" s="177" t="s">
        <v>1536</v>
      </c>
      <c r="C18" s="174" t="s">
        <v>1540</v>
      </c>
      <c r="D18" s="174">
        <v>10</v>
      </c>
      <c r="E18" s="174" t="s">
        <v>344</v>
      </c>
      <c r="F18" s="174" t="s">
        <v>345</v>
      </c>
      <c r="G18" s="182" t="s">
        <v>176</v>
      </c>
      <c r="H18" s="183">
        <v>0</v>
      </c>
      <c r="I18" s="183">
        <v>0</v>
      </c>
      <c r="J18" s="178">
        <v>27.04</v>
      </c>
      <c r="K18" s="179">
        <f t="shared" si="1"/>
        <v>5.6420587030656024E-4</v>
      </c>
      <c r="L18" s="179">
        <f>J18/'סכום נכסי הקרן'!$C$42</f>
        <v>3.7218815823150241E-5</v>
      </c>
    </row>
    <row r="19" spans="2:12" s="140" customFormat="1">
      <c r="B19" s="177" t="s">
        <v>1536</v>
      </c>
      <c r="C19" s="174" t="s">
        <v>1541</v>
      </c>
      <c r="D19" s="174">
        <v>10</v>
      </c>
      <c r="E19" s="174" t="s">
        <v>344</v>
      </c>
      <c r="F19" s="174" t="s">
        <v>345</v>
      </c>
      <c r="G19" s="182" t="s">
        <v>969</v>
      </c>
      <c r="H19" s="183">
        <v>0</v>
      </c>
      <c r="I19" s="183">
        <v>0</v>
      </c>
      <c r="J19" s="178">
        <v>33.125500000000002</v>
      </c>
      <c r="K19" s="179">
        <f t="shared" si="1"/>
        <v>6.9118348952810517E-4</v>
      </c>
      <c r="L19" s="179">
        <f>J19/'סכום נכסי הקרן'!$C$42</f>
        <v>4.559511403660368E-5</v>
      </c>
    </row>
    <row r="20" spans="2:12" s="140" customFormat="1">
      <c r="B20" s="177" t="s">
        <v>1536</v>
      </c>
      <c r="C20" s="174" t="s">
        <v>1542</v>
      </c>
      <c r="D20" s="174">
        <v>10</v>
      </c>
      <c r="E20" s="174" t="s">
        <v>344</v>
      </c>
      <c r="F20" s="174" t="s">
        <v>345</v>
      </c>
      <c r="G20" s="182" t="s">
        <v>174</v>
      </c>
      <c r="H20" s="183">
        <v>0</v>
      </c>
      <c r="I20" s="183">
        <v>0</v>
      </c>
      <c r="J20" s="178">
        <v>2692.23</v>
      </c>
      <c r="K20" s="179">
        <f t="shared" si="1"/>
        <v>5.617499889849966E-2</v>
      </c>
      <c r="L20" s="179">
        <f>J20/'סכום נכסי הקרן'!$C$42</f>
        <v>3.7056809365221812E-3</v>
      </c>
    </row>
    <row r="21" spans="2:12" s="140" customFormat="1">
      <c r="B21" s="177" t="s">
        <v>1536</v>
      </c>
      <c r="C21" s="174" t="s">
        <v>1543</v>
      </c>
      <c r="D21" s="174">
        <v>10</v>
      </c>
      <c r="E21" s="174" t="s">
        <v>344</v>
      </c>
      <c r="F21" s="174" t="s">
        <v>345</v>
      </c>
      <c r="G21" s="182" t="s">
        <v>179</v>
      </c>
      <c r="H21" s="183">
        <v>0</v>
      </c>
      <c r="I21" s="183">
        <v>0</v>
      </c>
      <c r="J21" s="178">
        <v>79.72439</v>
      </c>
      <c r="K21" s="179">
        <f t="shared" si="1"/>
        <v>1.6634973685136698E-3</v>
      </c>
      <c r="L21" s="179">
        <f>J21/'סכום נכסי הקרן'!$C$42</f>
        <v>1.0973548032629441E-4</v>
      </c>
    </row>
    <row r="22" spans="2:12" s="140" customFormat="1">
      <c r="B22" s="177" t="s">
        <v>1536</v>
      </c>
      <c r="C22" s="174" t="s">
        <v>1544</v>
      </c>
      <c r="D22" s="174">
        <v>10</v>
      </c>
      <c r="E22" s="174" t="s">
        <v>344</v>
      </c>
      <c r="F22" s="174" t="s">
        <v>345</v>
      </c>
      <c r="G22" s="182" t="s">
        <v>178</v>
      </c>
      <c r="H22" s="183">
        <v>0</v>
      </c>
      <c r="I22" s="183">
        <v>0</v>
      </c>
      <c r="J22" s="178">
        <v>0.93518999999999997</v>
      </c>
      <c r="K22" s="179">
        <f t="shared" si="1"/>
        <v>1.9513302065532253E-5</v>
      </c>
      <c r="L22" s="179">
        <f>J22/'סכום נכסי הקרן'!$C$42</f>
        <v>1.2872287118954095E-6</v>
      </c>
    </row>
    <row r="23" spans="2:12" s="140" customFormat="1">
      <c r="B23" s="177" t="s">
        <v>1536</v>
      </c>
      <c r="C23" s="174" t="s">
        <v>1545</v>
      </c>
      <c r="D23" s="174">
        <v>10</v>
      </c>
      <c r="E23" s="174" t="s">
        <v>344</v>
      </c>
      <c r="F23" s="174" t="s">
        <v>345</v>
      </c>
      <c r="G23" s="182" t="s">
        <v>180</v>
      </c>
      <c r="H23" s="183">
        <v>0</v>
      </c>
      <c r="I23" s="183">
        <v>0</v>
      </c>
      <c r="J23" s="178">
        <v>211.31</v>
      </c>
      <c r="K23" s="179">
        <f t="shared" si="1"/>
        <v>4.4091102978727533E-3</v>
      </c>
      <c r="L23" s="179">
        <f>J23/'סכום נכסי הקרן'!$C$42</f>
        <v>2.9085458474814639E-4</v>
      </c>
    </row>
    <row r="24" spans="2:12" s="140" customFormat="1">
      <c r="B24" s="177" t="s">
        <v>1536</v>
      </c>
      <c r="C24" s="174" t="s">
        <v>1546</v>
      </c>
      <c r="D24" s="174">
        <v>10</v>
      </c>
      <c r="E24" s="174" t="s">
        <v>344</v>
      </c>
      <c r="F24" s="174" t="s">
        <v>345</v>
      </c>
      <c r="G24" s="182" t="s">
        <v>175</v>
      </c>
      <c r="H24" s="183">
        <v>0</v>
      </c>
      <c r="I24" s="183">
        <v>0</v>
      </c>
      <c r="J24" s="178">
        <v>9.5350999999999999</v>
      </c>
      <c r="K24" s="179">
        <f t="shared" si="1"/>
        <v>1.9895559888905633E-4</v>
      </c>
      <c r="L24" s="179">
        <f>J24/'סכום נכסי הקרן'!$C$42</f>
        <v>1.3124450101897924E-5</v>
      </c>
    </row>
    <row r="25" spans="2:12" s="140" customFormat="1">
      <c r="B25" s="177" t="s">
        <v>1536</v>
      </c>
      <c r="C25" s="174" t="s">
        <v>1547</v>
      </c>
      <c r="D25" s="174">
        <v>10</v>
      </c>
      <c r="E25" s="174" t="s">
        <v>344</v>
      </c>
      <c r="F25" s="174" t="s">
        <v>345</v>
      </c>
      <c r="G25" s="182" t="s">
        <v>181</v>
      </c>
      <c r="H25" s="183">
        <v>0</v>
      </c>
      <c r="I25" s="183">
        <v>0</v>
      </c>
      <c r="J25" s="178">
        <v>0</v>
      </c>
      <c r="K25" s="179">
        <f t="shared" si="1"/>
        <v>0</v>
      </c>
      <c r="L25" s="179">
        <f>J25/'סכום נכסי הקרן'!$C$42</f>
        <v>0</v>
      </c>
    </row>
    <row r="26" spans="2:12">
      <c r="B26" s="177"/>
      <c r="C26" s="174"/>
      <c r="D26" s="174"/>
      <c r="E26" s="174"/>
      <c r="F26" s="174"/>
      <c r="G26" s="182"/>
      <c r="H26" s="183"/>
      <c r="I26" s="174"/>
      <c r="J26" s="178"/>
      <c r="K26" s="179"/>
      <c r="L26" s="179"/>
    </row>
    <row r="27" spans="2:12">
      <c r="B27" s="177"/>
      <c r="C27" s="174"/>
      <c r="D27" s="174"/>
      <c r="E27" s="174"/>
      <c r="F27" s="211"/>
      <c r="G27" s="212"/>
      <c r="H27" s="183"/>
      <c r="I27" s="174"/>
      <c r="J27" s="209"/>
      <c r="K27" s="179"/>
      <c r="L27" s="179"/>
    </row>
    <row r="28" spans="2:12">
      <c r="B28" s="176"/>
      <c r="C28" s="174"/>
      <c r="D28" s="174"/>
      <c r="E28" s="174"/>
      <c r="F28" s="211"/>
      <c r="G28" s="212"/>
      <c r="H28" s="174"/>
      <c r="I28" s="174"/>
      <c r="J28" s="174"/>
      <c r="K28" s="179"/>
      <c r="L28" s="174"/>
    </row>
    <row r="29" spans="2:12">
      <c r="B29" s="195"/>
      <c r="C29" s="174"/>
      <c r="D29" s="174"/>
      <c r="E29" s="174"/>
      <c r="F29" s="211"/>
      <c r="G29" s="212"/>
      <c r="H29" s="174"/>
      <c r="I29" s="174"/>
      <c r="J29" s="178"/>
      <c r="K29" s="179"/>
      <c r="L29" s="179"/>
    </row>
    <row r="30" spans="2:12">
      <c r="B30" s="176"/>
      <c r="C30" s="174"/>
      <c r="D30" s="174"/>
      <c r="E30" s="174"/>
      <c r="F30" s="211"/>
      <c r="G30" s="212"/>
      <c r="H30" s="174"/>
      <c r="I30" s="174"/>
      <c r="J30" s="178"/>
      <c r="K30" s="179"/>
      <c r="L30" s="179"/>
    </row>
    <row r="31" spans="2:12">
      <c r="B31" s="177"/>
      <c r="C31" s="174"/>
      <c r="D31" s="174"/>
      <c r="E31" s="174"/>
      <c r="F31" s="211"/>
      <c r="G31" s="212"/>
      <c r="H31" s="174"/>
      <c r="I31" s="174"/>
      <c r="J31" s="178"/>
      <c r="K31" s="179"/>
      <c r="L31" s="179"/>
    </row>
    <row r="32" spans="2:12">
      <c r="B32" s="176"/>
      <c r="C32" s="174"/>
      <c r="D32" s="174"/>
      <c r="E32" s="174"/>
      <c r="F32" s="211"/>
      <c r="G32" s="212"/>
      <c r="H32" s="174"/>
      <c r="I32" s="174"/>
      <c r="J32" s="174"/>
      <c r="K32" s="179"/>
      <c r="L32" s="174"/>
    </row>
    <row r="33" spans="2:12">
      <c r="B33" s="173"/>
      <c r="C33" s="173"/>
      <c r="D33" s="173"/>
      <c r="E33" s="173"/>
      <c r="F33" s="211"/>
      <c r="G33" s="212"/>
      <c r="H33" s="173"/>
      <c r="I33" s="173"/>
      <c r="J33" s="173"/>
      <c r="K33" s="173"/>
      <c r="L33" s="173"/>
    </row>
    <row r="34" spans="2:12">
      <c r="B34" s="173"/>
      <c r="C34" s="173"/>
      <c r="D34" s="173"/>
      <c r="E34" s="173"/>
      <c r="F34" s="211"/>
      <c r="G34" s="212"/>
      <c r="H34" s="173"/>
      <c r="I34" s="173"/>
      <c r="J34" s="173"/>
      <c r="K34" s="173"/>
      <c r="L34" s="173"/>
    </row>
    <row r="35" spans="2:12">
      <c r="B35" s="194" t="s">
        <v>262</v>
      </c>
      <c r="C35" s="173"/>
      <c r="D35" s="173"/>
      <c r="E35" s="173"/>
      <c r="F35" s="211"/>
      <c r="G35" s="212"/>
      <c r="H35" s="173"/>
      <c r="I35" s="173"/>
      <c r="J35" s="173"/>
      <c r="K35" s="173"/>
      <c r="L35" s="173"/>
    </row>
    <row r="36" spans="2:12">
      <c r="B36" s="185"/>
      <c r="C36" s="173"/>
      <c r="D36" s="173"/>
      <c r="E36" s="173"/>
      <c r="F36" s="211"/>
      <c r="G36" s="212"/>
      <c r="H36" s="173"/>
      <c r="I36" s="173"/>
      <c r="J36" s="173"/>
      <c r="K36" s="173"/>
      <c r="L36" s="173"/>
    </row>
    <row r="37" spans="2:12">
      <c r="B37" s="173"/>
      <c r="C37" s="173"/>
      <c r="D37" s="173"/>
      <c r="E37" s="173"/>
      <c r="F37" s="211"/>
      <c r="G37" s="212"/>
      <c r="H37" s="173"/>
      <c r="I37" s="173"/>
      <c r="J37" s="173"/>
      <c r="K37" s="173"/>
      <c r="L37" s="173"/>
    </row>
    <row r="38" spans="2:12">
      <c r="B38" s="173"/>
      <c r="C38" s="173"/>
      <c r="D38" s="173"/>
      <c r="E38" s="173"/>
      <c r="F38" s="210"/>
      <c r="G38" s="212"/>
      <c r="H38" s="173"/>
      <c r="I38" s="173"/>
      <c r="J38" s="173"/>
      <c r="K38" s="173"/>
      <c r="L38" s="173"/>
    </row>
    <row r="39" spans="2:12"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2:12"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2:12"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</row>
    <row r="42" spans="2:12"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</row>
    <row r="43" spans="2:12"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2:12"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</row>
    <row r="45" spans="2:12"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</row>
    <row r="46" spans="2:12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</row>
    <row r="47" spans="2:12"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</row>
    <row r="48" spans="2:12"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</row>
    <row r="49" spans="2:12"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</row>
    <row r="50" spans="2:12"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</row>
    <row r="51" spans="2:12"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</row>
    <row r="52" spans="2:12"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</row>
    <row r="53" spans="2:12"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</row>
    <row r="54" spans="2:12"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</row>
    <row r="55" spans="2:12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</row>
    <row r="56" spans="2:12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</row>
    <row r="57" spans="2:12"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</row>
    <row r="58" spans="2:12"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</row>
    <row r="59" spans="2:12"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</row>
    <row r="60" spans="2:12"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</row>
    <row r="61" spans="2:12"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</row>
    <row r="62" spans="2:12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2:12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2:12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2:12"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2:12"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</row>
    <row r="67" spans="2:12"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</row>
    <row r="68" spans="2:12"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</row>
    <row r="69" spans="2:12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</row>
    <row r="70" spans="2:12"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</row>
    <row r="71" spans="2:12"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</row>
    <row r="72" spans="2:12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2:12"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</row>
    <row r="74" spans="2:12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2: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2: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</row>
    <row r="77" spans="2: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</row>
    <row r="78" spans="2:12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</row>
    <row r="79" spans="2:12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</row>
    <row r="80" spans="2:12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2:12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</row>
    <row r="82" spans="2:12"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</row>
    <row r="83" spans="2:12"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</row>
    <row r="84" spans="2:12"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</row>
    <row r="85" spans="2:12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</row>
    <row r="86" spans="2:12"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</row>
    <row r="87" spans="2:12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</row>
    <row r="88" spans="2:12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</row>
    <row r="89" spans="2:12"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</row>
    <row r="90" spans="2:12"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2:12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2:12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2:12"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2:12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</row>
    <row r="95" spans="2:12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  <row r="96" spans="2:12"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2:12"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2:12"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2:12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2:12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2:12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2:12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2:12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2:12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</row>
    <row r="105" spans="2:12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2:12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2:12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  <row r="108" spans="2:12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</row>
    <row r="109" spans="2:12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2:12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</row>
    <row r="111" spans="2:12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</row>
    <row r="112" spans="2:12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</row>
    <row r="113" spans="2:12"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</row>
    <row r="114" spans="2:12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</row>
    <row r="115" spans="2:12"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</row>
    <row r="116" spans="2:12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</row>
    <row r="117" spans="2:12"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</row>
    <row r="118" spans="2:12"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</row>
    <row r="119" spans="2:12"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</row>
    <row r="120" spans="2:12"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</row>
    <row r="121" spans="2:12"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</row>
    <row r="122" spans="2:12"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</row>
    <row r="123" spans="2:12"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</row>
    <row r="124" spans="2:12"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</row>
    <row r="125" spans="2:12"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</row>
    <row r="126" spans="2:12"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</row>
    <row r="127" spans="2:12"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</row>
    <row r="128" spans="2:12"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</row>
    <row r="129" spans="2:12"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</row>
    <row r="130" spans="2:12"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</row>
    <row r="131" spans="2:12"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</row>
    <row r="132" spans="2:12">
      <c r="B132" s="164"/>
      <c r="C132" s="164"/>
      <c r="D132" s="162"/>
      <c r="E132" s="164"/>
      <c r="F132" s="164"/>
      <c r="G132" s="164"/>
      <c r="H132" s="164"/>
      <c r="I132" s="164"/>
      <c r="J132" s="164"/>
      <c r="K132" s="164"/>
      <c r="L132" s="164"/>
    </row>
    <row r="133" spans="2:12">
      <c r="B133" s="164"/>
      <c r="C133" s="164"/>
      <c r="D133" s="162"/>
      <c r="E133" s="164"/>
      <c r="F133" s="164"/>
      <c r="G133" s="164"/>
      <c r="H133" s="164"/>
      <c r="I133" s="164"/>
      <c r="J133" s="164"/>
      <c r="K133" s="164"/>
      <c r="L133" s="164"/>
    </row>
    <row r="134" spans="2:12">
      <c r="B134" s="164"/>
      <c r="C134" s="164"/>
      <c r="D134" s="162"/>
      <c r="E134" s="164"/>
      <c r="F134" s="164"/>
      <c r="G134" s="164"/>
      <c r="H134" s="164"/>
      <c r="I134" s="164"/>
      <c r="J134" s="164"/>
      <c r="K134" s="164"/>
      <c r="L134" s="164"/>
    </row>
    <row r="135" spans="2:12">
      <c r="B135" s="164"/>
      <c r="C135" s="164"/>
      <c r="D135" s="162"/>
      <c r="E135" s="164"/>
      <c r="F135" s="164"/>
      <c r="G135" s="164"/>
      <c r="H135" s="164"/>
      <c r="I135" s="164"/>
      <c r="J135" s="164"/>
      <c r="K135" s="164"/>
      <c r="L135" s="164"/>
    </row>
    <row r="136" spans="2:12">
      <c r="B136" s="164"/>
      <c r="C136" s="164"/>
      <c r="D136" s="162"/>
      <c r="E136" s="164"/>
      <c r="F136" s="164"/>
      <c r="G136" s="164"/>
      <c r="H136" s="164"/>
      <c r="I136" s="164"/>
      <c r="J136" s="164"/>
      <c r="K136" s="164"/>
      <c r="L136" s="164"/>
    </row>
    <row r="137" spans="2:12">
      <c r="B137" s="164"/>
      <c r="C137" s="164"/>
      <c r="D137" s="162"/>
      <c r="E137" s="164"/>
      <c r="F137" s="164"/>
      <c r="G137" s="164"/>
      <c r="H137" s="164"/>
      <c r="I137" s="164"/>
      <c r="J137" s="164"/>
      <c r="K137" s="164"/>
      <c r="L137" s="164"/>
    </row>
    <row r="138" spans="2:12">
      <c r="B138" s="164"/>
      <c r="C138" s="164"/>
      <c r="D138" s="162"/>
      <c r="E138" s="164"/>
      <c r="F138" s="164"/>
      <c r="G138" s="164"/>
      <c r="H138" s="164"/>
      <c r="I138" s="164"/>
      <c r="J138" s="164"/>
      <c r="K138" s="164"/>
      <c r="L138" s="164"/>
    </row>
    <row r="139" spans="2:12">
      <c r="B139" s="164"/>
      <c r="C139" s="164"/>
      <c r="D139" s="162"/>
      <c r="E139" s="164"/>
      <c r="F139" s="164"/>
      <c r="G139" s="164"/>
      <c r="H139" s="164"/>
      <c r="I139" s="164"/>
      <c r="J139" s="164"/>
      <c r="K139" s="164"/>
      <c r="L139" s="164"/>
    </row>
    <row r="140" spans="2:12">
      <c r="B140" s="164"/>
      <c r="C140" s="164"/>
      <c r="D140" s="162"/>
      <c r="E140" s="164"/>
      <c r="F140" s="164"/>
      <c r="G140" s="164"/>
      <c r="H140" s="164"/>
      <c r="I140" s="164"/>
      <c r="J140" s="164"/>
      <c r="K140" s="164"/>
      <c r="L140" s="164"/>
    </row>
    <row r="141" spans="2:12">
      <c r="B141" s="164"/>
      <c r="C141" s="164"/>
      <c r="D141" s="162"/>
      <c r="E141" s="164"/>
      <c r="F141" s="164"/>
      <c r="G141" s="164"/>
      <c r="H141" s="164"/>
      <c r="I141" s="164"/>
      <c r="J141" s="164"/>
      <c r="K141" s="164"/>
      <c r="L141" s="164"/>
    </row>
    <row r="142" spans="2:12">
      <c r="B142" s="164"/>
      <c r="C142" s="164"/>
      <c r="D142" s="162"/>
      <c r="E142" s="164"/>
      <c r="F142" s="164"/>
      <c r="G142" s="164"/>
      <c r="H142" s="164"/>
      <c r="I142" s="164"/>
      <c r="J142" s="164"/>
      <c r="K142" s="164"/>
      <c r="L142" s="164"/>
    </row>
    <row r="143" spans="2:12">
      <c r="B143" s="164"/>
      <c r="C143" s="164"/>
      <c r="D143" s="162"/>
      <c r="E143" s="164"/>
      <c r="F143" s="164"/>
      <c r="G143" s="164"/>
      <c r="H143" s="164"/>
      <c r="I143" s="164"/>
      <c r="J143" s="164"/>
      <c r="K143" s="164"/>
      <c r="L143" s="164"/>
    </row>
    <row r="144" spans="2:12">
      <c r="B144" s="164"/>
      <c r="C144" s="164"/>
      <c r="D144" s="162"/>
      <c r="E144" s="164"/>
      <c r="F144" s="164"/>
      <c r="G144" s="164"/>
      <c r="H144" s="164"/>
      <c r="I144" s="164"/>
      <c r="J144" s="164"/>
      <c r="K144" s="164"/>
      <c r="L144" s="164"/>
    </row>
    <row r="145" spans="4:4">
      <c r="D145" s="162"/>
    </row>
    <row r="146" spans="4:4">
      <c r="D146" s="162"/>
    </row>
    <row r="147" spans="4:4">
      <c r="D147" s="162"/>
    </row>
    <row r="148" spans="4:4">
      <c r="D148" s="162"/>
    </row>
    <row r="149" spans="4:4">
      <c r="D149" s="162"/>
    </row>
    <row r="150" spans="4:4">
      <c r="D150" s="162"/>
    </row>
    <row r="151" spans="4:4">
      <c r="D151" s="162"/>
    </row>
    <row r="152" spans="4:4">
      <c r="D152" s="162"/>
    </row>
    <row r="153" spans="4:4">
      <c r="D153" s="162"/>
    </row>
    <row r="154" spans="4:4">
      <c r="D154" s="162"/>
    </row>
    <row r="155" spans="4:4">
      <c r="D155" s="162"/>
    </row>
    <row r="156" spans="4:4">
      <c r="D156" s="162"/>
    </row>
    <row r="157" spans="4:4">
      <c r="D157" s="162"/>
    </row>
    <row r="158" spans="4:4">
      <c r="D158" s="162"/>
    </row>
    <row r="159" spans="4:4">
      <c r="D159" s="162"/>
    </row>
    <row r="160" spans="4:4">
      <c r="D160" s="162"/>
    </row>
    <row r="161" spans="4:4">
      <c r="D161" s="162"/>
    </row>
    <row r="162" spans="4:4">
      <c r="D162" s="162"/>
    </row>
    <row r="163" spans="4:4">
      <c r="D163" s="162"/>
    </row>
    <row r="164" spans="4:4">
      <c r="D164" s="162"/>
    </row>
    <row r="165" spans="4:4">
      <c r="D165" s="162"/>
    </row>
    <row r="166" spans="4:4">
      <c r="D166" s="162"/>
    </row>
    <row r="167" spans="4:4">
      <c r="D167" s="162"/>
    </row>
    <row r="168" spans="4:4">
      <c r="D168" s="162"/>
    </row>
    <row r="169" spans="4:4">
      <c r="D169" s="162"/>
    </row>
    <row r="170" spans="4:4">
      <c r="D170" s="162"/>
    </row>
    <row r="171" spans="4:4">
      <c r="D171" s="162"/>
    </row>
    <row r="172" spans="4:4">
      <c r="D172" s="162"/>
    </row>
    <row r="173" spans="4:4">
      <c r="D173" s="162"/>
    </row>
    <row r="174" spans="4:4">
      <c r="D174" s="162"/>
    </row>
    <row r="175" spans="4:4">
      <c r="D175" s="162"/>
    </row>
    <row r="176" spans="4:4">
      <c r="D176" s="162"/>
    </row>
    <row r="177" spans="4:4">
      <c r="D177" s="162"/>
    </row>
    <row r="178" spans="4:4">
      <c r="D178" s="162"/>
    </row>
    <row r="179" spans="4:4">
      <c r="D179" s="162"/>
    </row>
    <row r="180" spans="4:4">
      <c r="D180" s="162"/>
    </row>
    <row r="181" spans="4:4">
      <c r="D181" s="162"/>
    </row>
    <row r="182" spans="4:4">
      <c r="D182" s="162"/>
    </row>
    <row r="183" spans="4:4">
      <c r="D183" s="162"/>
    </row>
    <row r="184" spans="4:4">
      <c r="D184" s="162"/>
    </row>
    <row r="185" spans="4:4">
      <c r="D185" s="162"/>
    </row>
    <row r="186" spans="4:4">
      <c r="D186" s="162"/>
    </row>
    <row r="187" spans="4:4">
      <c r="D187" s="162"/>
    </row>
    <row r="188" spans="4:4">
      <c r="D188" s="162"/>
    </row>
    <row r="189" spans="4:4">
      <c r="D189" s="162"/>
    </row>
    <row r="190" spans="4:4">
      <c r="D190" s="162"/>
    </row>
    <row r="191" spans="4:4">
      <c r="D191" s="162"/>
    </row>
    <row r="192" spans="4:4">
      <c r="D192" s="162"/>
    </row>
    <row r="193" spans="4:4">
      <c r="D193" s="162"/>
    </row>
    <row r="194" spans="4:4">
      <c r="D194" s="162"/>
    </row>
    <row r="195" spans="4:4">
      <c r="D195" s="162"/>
    </row>
    <row r="196" spans="4:4">
      <c r="D196" s="162"/>
    </row>
    <row r="197" spans="4:4">
      <c r="D197" s="162"/>
    </row>
    <row r="198" spans="4:4">
      <c r="D198" s="162"/>
    </row>
    <row r="199" spans="4:4">
      <c r="D199" s="162"/>
    </row>
    <row r="200" spans="4:4">
      <c r="D200" s="162"/>
    </row>
    <row r="201" spans="4:4">
      <c r="D201" s="162"/>
    </row>
    <row r="202" spans="4:4">
      <c r="D202" s="162"/>
    </row>
    <row r="203" spans="4:4">
      <c r="D203" s="162"/>
    </row>
    <row r="204" spans="4:4">
      <c r="D204" s="162"/>
    </row>
    <row r="205" spans="4:4">
      <c r="D205" s="162"/>
    </row>
    <row r="206" spans="4:4">
      <c r="D206" s="162"/>
    </row>
    <row r="207" spans="4:4">
      <c r="D207" s="162"/>
    </row>
    <row r="208" spans="4:4">
      <c r="D208" s="162"/>
    </row>
    <row r="209" spans="4:4">
      <c r="D209" s="162"/>
    </row>
    <row r="210" spans="4:4">
      <c r="D210" s="162"/>
    </row>
    <row r="211" spans="4:4">
      <c r="D211" s="162"/>
    </row>
    <row r="212" spans="4:4">
      <c r="D212" s="162"/>
    </row>
    <row r="213" spans="4:4">
      <c r="D213" s="162"/>
    </row>
    <row r="214" spans="4:4">
      <c r="D214" s="162"/>
    </row>
    <row r="215" spans="4:4">
      <c r="D215" s="162"/>
    </row>
    <row r="216" spans="4:4">
      <c r="D216" s="162"/>
    </row>
    <row r="217" spans="4:4">
      <c r="D217" s="162"/>
    </row>
    <row r="218" spans="4:4">
      <c r="D218" s="162"/>
    </row>
    <row r="219" spans="4:4">
      <c r="D219" s="162"/>
    </row>
    <row r="220" spans="4:4">
      <c r="D220" s="162"/>
    </row>
    <row r="221" spans="4:4">
      <c r="D221" s="162"/>
    </row>
    <row r="222" spans="4:4">
      <c r="D222" s="162"/>
    </row>
    <row r="223" spans="4:4">
      <c r="D223" s="162"/>
    </row>
    <row r="224" spans="4:4">
      <c r="D224" s="162"/>
    </row>
    <row r="225" spans="4:4">
      <c r="D225" s="162"/>
    </row>
    <row r="226" spans="4:4">
      <c r="D226" s="162"/>
    </row>
    <row r="227" spans="4:4">
      <c r="D227" s="162"/>
    </row>
    <row r="228" spans="4:4">
      <c r="D228" s="162"/>
    </row>
    <row r="229" spans="4:4">
      <c r="D229" s="162"/>
    </row>
    <row r="230" spans="4:4">
      <c r="D230" s="162"/>
    </row>
    <row r="231" spans="4:4">
      <c r="D231" s="162"/>
    </row>
    <row r="232" spans="4:4">
      <c r="D232" s="162"/>
    </row>
    <row r="233" spans="4:4">
      <c r="D233" s="162"/>
    </row>
    <row r="234" spans="4:4">
      <c r="D234" s="162"/>
    </row>
    <row r="235" spans="4:4">
      <c r="D235" s="162"/>
    </row>
    <row r="236" spans="4:4">
      <c r="D236" s="162"/>
    </row>
    <row r="237" spans="4:4">
      <c r="D237" s="162"/>
    </row>
    <row r="238" spans="4:4">
      <c r="D238" s="162"/>
    </row>
    <row r="239" spans="4:4">
      <c r="D239" s="162"/>
    </row>
    <row r="240" spans="4:4">
      <c r="D240" s="162"/>
    </row>
    <row r="241" spans="4:4">
      <c r="D241" s="162"/>
    </row>
    <row r="242" spans="4:4">
      <c r="D242" s="162"/>
    </row>
    <row r="243" spans="4:4">
      <c r="D243" s="162"/>
    </row>
    <row r="244" spans="4:4">
      <c r="D244" s="162"/>
    </row>
    <row r="245" spans="4:4">
      <c r="D245" s="162"/>
    </row>
    <row r="246" spans="4:4">
      <c r="D246" s="162"/>
    </row>
    <row r="247" spans="4:4">
      <c r="D247" s="162"/>
    </row>
    <row r="248" spans="4:4">
      <c r="D248" s="162"/>
    </row>
    <row r="249" spans="4:4">
      <c r="D249" s="162"/>
    </row>
    <row r="250" spans="4:4">
      <c r="D250" s="162"/>
    </row>
    <row r="251" spans="4:4">
      <c r="D251" s="162"/>
    </row>
    <row r="252" spans="4:4">
      <c r="D252" s="162"/>
    </row>
    <row r="253" spans="4:4">
      <c r="D253" s="162"/>
    </row>
    <row r="254" spans="4:4">
      <c r="D254" s="162"/>
    </row>
    <row r="255" spans="4:4">
      <c r="D255" s="162"/>
    </row>
    <row r="256" spans="4:4">
      <c r="D256" s="162"/>
    </row>
    <row r="257" spans="4:4">
      <c r="D257" s="162"/>
    </row>
    <row r="258" spans="4:4">
      <c r="D258" s="162"/>
    </row>
    <row r="259" spans="4:4">
      <c r="D259" s="162"/>
    </row>
    <row r="260" spans="4:4">
      <c r="D260" s="162"/>
    </row>
    <row r="261" spans="4:4">
      <c r="D261" s="162"/>
    </row>
    <row r="262" spans="4:4">
      <c r="D262" s="162"/>
    </row>
    <row r="263" spans="4:4">
      <c r="D263" s="162"/>
    </row>
    <row r="264" spans="4:4">
      <c r="D264" s="162"/>
    </row>
    <row r="265" spans="4:4">
      <c r="D265" s="162"/>
    </row>
    <row r="266" spans="4:4">
      <c r="D266" s="162"/>
    </row>
    <row r="267" spans="4:4">
      <c r="D267" s="162"/>
    </row>
    <row r="268" spans="4:4">
      <c r="D268" s="162"/>
    </row>
    <row r="269" spans="4:4">
      <c r="D269" s="162"/>
    </row>
    <row r="270" spans="4:4">
      <c r="D270" s="162"/>
    </row>
    <row r="271" spans="4:4">
      <c r="D271" s="162"/>
    </row>
    <row r="272" spans="4:4">
      <c r="D272" s="162"/>
    </row>
    <row r="273" spans="4:4">
      <c r="D273" s="162"/>
    </row>
    <row r="274" spans="4:4">
      <c r="D274" s="162"/>
    </row>
    <row r="275" spans="4:4">
      <c r="D275" s="162"/>
    </row>
    <row r="276" spans="4:4">
      <c r="D276" s="162"/>
    </row>
    <row r="277" spans="4:4">
      <c r="D277" s="162"/>
    </row>
    <row r="278" spans="4:4">
      <c r="D278" s="162"/>
    </row>
    <row r="279" spans="4:4">
      <c r="D279" s="162"/>
    </row>
    <row r="280" spans="4:4">
      <c r="D280" s="162"/>
    </row>
    <row r="281" spans="4:4">
      <c r="D281" s="162"/>
    </row>
    <row r="282" spans="4:4">
      <c r="D282" s="162"/>
    </row>
    <row r="283" spans="4:4">
      <c r="D283" s="162"/>
    </row>
    <row r="284" spans="4:4">
      <c r="D284" s="162"/>
    </row>
    <row r="285" spans="4:4">
      <c r="D285" s="162"/>
    </row>
    <row r="286" spans="4:4">
      <c r="D286" s="162"/>
    </row>
    <row r="287" spans="4:4">
      <c r="D287" s="162"/>
    </row>
    <row r="288" spans="4:4">
      <c r="D288" s="162"/>
    </row>
    <row r="289" spans="4:4">
      <c r="D289" s="162"/>
    </row>
    <row r="290" spans="4:4">
      <c r="D290" s="162"/>
    </row>
    <row r="291" spans="4:4">
      <c r="D291" s="162"/>
    </row>
    <row r="292" spans="4:4">
      <c r="D292" s="162"/>
    </row>
    <row r="293" spans="4:4">
      <c r="D293" s="162"/>
    </row>
    <row r="294" spans="4:4">
      <c r="D294" s="162"/>
    </row>
    <row r="295" spans="4:4">
      <c r="D295" s="162"/>
    </row>
    <row r="296" spans="4:4">
      <c r="D296" s="162"/>
    </row>
    <row r="297" spans="4:4">
      <c r="D297" s="162"/>
    </row>
    <row r="298" spans="4:4">
      <c r="D298" s="162"/>
    </row>
    <row r="299" spans="4:4">
      <c r="D299" s="162"/>
    </row>
    <row r="300" spans="4:4">
      <c r="D300" s="162"/>
    </row>
    <row r="301" spans="4:4">
      <c r="D301" s="162"/>
    </row>
    <row r="302" spans="4:4">
      <c r="D302" s="162"/>
    </row>
    <row r="303" spans="4:4">
      <c r="D303" s="162"/>
    </row>
    <row r="304" spans="4:4">
      <c r="D304" s="162"/>
    </row>
    <row r="305" spans="4:4">
      <c r="D305" s="162"/>
    </row>
    <row r="306" spans="4:4">
      <c r="D306" s="162"/>
    </row>
    <row r="307" spans="4:4">
      <c r="D307" s="162"/>
    </row>
    <row r="308" spans="4:4">
      <c r="D308" s="162"/>
    </row>
    <row r="309" spans="4:4">
      <c r="D309" s="162"/>
    </row>
    <row r="310" spans="4:4">
      <c r="D310" s="162"/>
    </row>
    <row r="311" spans="4:4">
      <c r="D311" s="162"/>
    </row>
    <row r="312" spans="4:4">
      <c r="D312" s="162"/>
    </row>
    <row r="313" spans="4:4">
      <c r="D313" s="162"/>
    </row>
    <row r="314" spans="4:4">
      <c r="D314" s="162"/>
    </row>
    <row r="315" spans="4:4">
      <c r="D315" s="162"/>
    </row>
    <row r="316" spans="4:4">
      <c r="D316" s="162"/>
    </row>
    <row r="317" spans="4:4">
      <c r="D317" s="162"/>
    </row>
    <row r="318" spans="4:4">
      <c r="D318" s="162"/>
    </row>
    <row r="319" spans="4:4">
      <c r="D319" s="162"/>
    </row>
    <row r="320" spans="4:4">
      <c r="D320" s="162"/>
    </row>
    <row r="321" spans="4:4">
      <c r="D321" s="162"/>
    </row>
    <row r="322" spans="4:4">
      <c r="D322" s="162"/>
    </row>
    <row r="323" spans="4:4">
      <c r="D323" s="162"/>
    </row>
    <row r="324" spans="4:4">
      <c r="D324" s="162"/>
    </row>
    <row r="325" spans="4:4">
      <c r="D325" s="162"/>
    </row>
    <row r="326" spans="4:4">
      <c r="D326" s="162"/>
    </row>
    <row r="327" spans="4:4">
      <c r="D327" s="162"/>
    </row>
    <row r="328" spans="4:4">
      <c r="D328" s="162"/>
    </row>
    <row r="329" spans="4:4">
      <c r="D329" s="162"/>
    </row>
    <row r="330" spans="4:4">
      <c r="D330" s="162"/>
    </row>
    <row r="331" spans="4:4">
      <c r="D331" s="162"/>
    </row>
    <row r="332" spans="4:4">
      <c r="D332" s="162"/>
    </row>
    <row r="333" spans="4:4">
      <c r="D333" s="162"/>
    </row>
    <row r="334" spans="4:4">
      <c r="D334" s="162"/>
    </row>
    <row r="335" spans="4:4">
      <c r="D335" s="162"/>
    </row>
    <row r="336" spans="4:4">
      <c r="D336" s="162"/>
    </row>
    <row r="337" spans="4:4">
      <c r="D337" s="162"/>
    </row>
    <row r="338" spans="4:4">
      <c r="D338" s="162"/>
    </row>
    <row r="339" spans="4:4">
      <c r="D339" s="162"/>
    </row>
    <row r="340" spans="4:4">
      <c r="D340" s="162"/>
    </row>
    <row r="341" spans="4:4">
      <c r="D341" s="162"/>
    </row>
    <row r="342" spans="4:4">
      <c r="D342" s="162"/>
    </row>
    <row r="343" spans="4:4">
      <c r="D343" s="162"/>
    </row>
    <row r="344" spans="4:4">
      <c r="D344" s="162"/>
    </row>
    <row r="345" spans="4:4">
      <c r="D345" s="162"/>
    </row>
    <row r="346" spans="4:4">
      <c r="D346" s="162"/>
    </row>
    <row r="347" spans="4:4">
      <c r="D347" s="162"/>
    </row>
    <row r="348" spans="4:4">
      <c r="D348" s="162"/>
    </row>
    <row r="349" spans="4:4">
      <c r="D349" s="162"/>
    </row>
    <row r="350" spans="4:4">
      <c r="D350" s="162"/>
    </row>
    <row r="351" spans="4:4">
      <c r="D351" s="162"/>
    </row>
    <row r="352" spans="4:4">
      <c r="D352" s="162"/>
    </row>
    <row r="353" spans="4:4">
      <c r="D353" s="162"/>
    </row>
    <row r="354" spans="4:4">
      <c r="D354" s="162"/>
    </row>
    <row r="355" spans="4:4">
      <c r="D355" s="162"/>
    </row>
    <row r="356" spans="4:4">
      <c r="D356" s="162"/>
    </row>
    <row r="357" spans="4:4">
      <c r="D357" s="162"/>
    </row>
    <row r="358" spans="4:4">
      <c r="D358" s="162"/>
    </row>
    <row r="359" spans="4:4">
      <c r="D359" s="162"/>
    </row>
    <row r="360" spans="4:4">
      <c r="D360" s="162"/>
    </row>
    <row r="361" spans="4:4">
      <c r="D361" s="162"/>
    </row>
    <row r="362" spans="4:4">
      <c r="D362" s="162"/>
    </row>
    <row r="363" spans="4:4">
      <c r="D363" s="162"/>
    </row>
    <row r="364" spans="4:4">
      <c r="D364" s="162"/>
    </row>
    <row r="365" spans="4:4">
      <c r="D365" s="162"/>
    </row>
    <row r="366" spans="4:4">
      <c r="D366" s="162"/>
    </row>
    <row r="367" spans="4:4">
      <c r="D367" s="162"/>
    </row>
    <row r="368" spans="4:4">
      <c r="D368" s="162"/>
    </row>
    <row r="369" spans="4:4">
      <c r="D369" s="162"/>
    </row>
    <row r="370" spans="4:4">
      <c r="D370" s="162"/>
    </row>
    <row r="371" spans="4:4">
      <c r="D371" s="162"/>
    </row>
    <row r="372" spans="4:4">
      <c r="D372" s="162"/>
    </row>
    <row r="373" spans="4:4">
      <c r="D373" s="162"/>
    </row>
    <row r="374" spans="4:4">
      <c r="D374" s="162"/>
    </row>
    <row r="375" spans="4:4">
      <c r="D375" s="162"/>
    </row>
    <row r="376" spans="4:4">
      <c r="D376" s="162"/>
    </row>
    <row r="377" spans="4:4">
      <c r="D377" s="162"/>
    </row>
    <row r="378" spans="4:4">
      <c r="D378" s="162"/>
    </row>
    <row r="379" spans="4:4">
      <c r="D379" s="162"/>
    </row>
    <row r="380" spans="4:4">
      <c r="D380" s="162"/>
    </row>
    <row r="381" spans="4:4">
      <c r="D381" s="162"/>
    </row>
    <row r="382" spans="4:4">
      <c r="D382" s="162"/>
    </row>
    <row r="383" spans="4:4">
      <c r="D383" s="162"/>
    </row>
    <row r="384" spans="4:4">
      <c r="D384" s="162"/>
    </row>
    <row r="385" spans="4:4">
      <c r="D385" s="162"/>
    </row>
    <row r="386" spans="4:4">
      <c r="D386" s="162"/>
    </row>
    <row r="387" spans="4:4">
      <c r="D387" s="162"/>
    </row>
    <row r="388" spans="4:4">
      <c r="D388" s="162"/>
    </row>
    <row r="389" spans="4:4">
      <c r="D389" s="162"/>
    </row>
    <row r="390" spans="4:4">
      <c r="D390" s="162"/>
    </row>
    <row r="391" spans="4:4">
      <c r="D391" s="162"/>
    </row>
    <row r="392" spans="4:4">
      <c r="D392" s="162"/>
    </row>
    <row r="393" spans="4:4">
      <c r="D393" s="162"/>
    </row>
    <row r="394" spans="4:4">
      <c r="D394" s="162"/>
    </row>
    <row r="395" spans="4:4">
      <c r="D395" s="162"/>
    </row>
    <row r="396" spans="4:4">
      <c r="D396" s="162"/>
    </row>
    <row r="397" spans="4:4">
      <c r="D397" s="162"/>
    </row>
    <row r="398" spans="4:4">
      <c r="D398" s="162"/>
    </row>
    <row r="399" spans="4:4">
      <c r="D399" s="162"/>
    </row>
    <row r="400" spans="4:4">
      <c r="D400" s="162"/>
    </row>
    <row r="401" spans="4:4">
      <c r="D401" s="162"/>
    </row>
    <row r="402" spans="4:4">
      <c r="D402" s="162"/>
    </row>
    <row r="403" spans="4:4">
      <c r="D403" s="162"/>
    </row>
    <row r="404" spans="4:4">
      <c r="D404" s="162"/>
    </row>
    <row r="405" spans="4:4">
      <c r="D405" s="162"/>
    </row>
    <row r="406" spans="4:4">
      <c r="D406" s="162"/>
    </row>
    <row r="407" spans="4:4">
      <c r="D407" s="162"/>
    </row>
    <row r="408" spans="4:4">
      <c r="D408" s="162"/>
    </row>
    <row r="409" spans="4:4">
      <c r="D409" s="162"/>
    </row>
    <row r="410" spans="4:4">
      <c r="D410" s="162"/>
    </row>
    <row r="411" spans="4:4">
      <c r="D411" s="162"/>
    </row>
    <row r="412" spans="4:4">
      <c r="D412" s="162"/>
    </row>
    <row r="413" spans="4:4">
      <c r="D413" s="162"/>
    </row>
    <row r="414" spans="4:4">
      <c r="D414" s="162"/>
    </row>
    <row r="415" spans="4:4">
      <c r="D415" s="162"/>
    </row>
    <row r="416" spans="4:4">
      <c r="D416" s="162"/>
    </row>
    <row r="417" spans="4:4">
      <c r="D417" s="162"/>
    </row>
    <row r="418" spans="4:4">
      <c r="D418" s="162"/>
    </row>
    <row r="419" spans="4:4">
      <c r="D419" s="162"/>
    </row>
    <row r="420" spans="4:4">
      <c r="D420" s="162"/>
    </row>
    <row r="421" spans="4:4">
      <c r="D421" s="162"/>
    </row>
    <row r="422" spans="4:4">
      <c r="D422" s="162"/>
    </row>
    <row r="423" spans="4:4">
      <c r="D423" s="162"/>
    </row>
    <row r="424" spans="4:4">
      <c r="D424" s="162"/>
    </row>
    <row r="425" spans="4:4">
      <c r="D425" s="162"/>
    </row>
    <row r="426" spans="4:4">
      <c r="D426" s="162"/>
    </row>
    <row r="427" spans="4:4">
      <c r="D427" s="162"/>
    </row>
    <row r="428" spans="4:4">
      <c r="D428" s="162"/>
    </row>
    <row r="429" spans="4:4">
      <c r="D429" s="162"/>
    </row>
    <row r="430" spans="4:4">
      <c r="D430" s="162"/>
    </row>
    <row r="431" spans="4:4">
      <c r="D431" s="162"/>
    </row>
    <row r="432" spans="4:4">
      <c r="D432" s="162"/>
    </row>
    <row r="433" spans="4:4">
      <c r="D433" s="162"/>
    </row>
    <row r="434" spans="4:4">
      <c r="D434" s="162"/>
    </row>
    <row r="435" spans="4:4">
      <c r="D435" s="162"/>
    </row>
    <row r="436" spans="4:4">
      <c r="D436" s="162"/>
    </row>
    <row r="437" spans="4:4">
      <c r="D437" s="162"/>
    </row>
    <row r="438" spans="4:4">
      <c r="D438" s="162"/>
    </row>
    <row r="439" spans="4:4">
      <c r="D439" s="162"/>
    </row>
    <row r="440" spans="4:4">
      <c r="D440" s="162"/>
    </row>
    <row r="441" spans="4:4">
      <c r="D441" s="162"/>
    </row>
    <row r="442" spans="4:4">
      <c r="D442" s="162"/>
    </row>
    <row r="443" spans="4:4">
      <c r="D443" s="162"/>
    </row>
    <row r="444" spans="4:4">
      <c r="D444" s="162"/>
    </row>
    <row r="445" spans="4:4">
      <c r="D445" s="162"/>
    </row>
    <row r="446" spans="4:4">
      <c r="D446" s="162"/>
    </row>
    <row r="447" spans="4:4">
      <c r="D447" s="162"/>
    </row>
    <row r="448" spans="4:4">
      <c r="D448" s="162"/>
    </row>
    <row r="449" spans="4:4">
      <c r="D449" s="162"/>
    </row>
    <row r="450" spans="4:4">
      <c r="D450" s="162"/>
    </row>
    <row r="451" spans="4:4">
      <c r="D451" s="162"/>
    </row>
    <row r="452" spans="4:4">
      <c r="D452" s="162"/>
    </row>
    <row r="453" spans="4:4">
      <c r="D453" s="162"/>
    </row>
    <row r="454" spans="4:4">
      <c r="D454" s="162"/>
    </row>
    <row r="455" spans="4:4">
      <c r="D455" s="162"/>
    </row>
    <row r="456" spans="4:4">
      <c r="D456" s="162"/>
    </row>
    <row r="457" spans="4:4">
      <c r="D457" s="162"/>
    </row>
    <row r="458" spans="4:4">
      <c r="D458" s="162"/>
    </row>
    <row r="459" spans="4:4">
      <c r="D459" s="162"/>
    </row>
    <row r="460" spans="4:4">
      <c r="D460" s="162"/>
    </row>
    <row r="461" spans="4:4">
      <c r="D461" s="162"/>
    </row>
    <row r="462" spans="4:4">
      <c r="D462" s="162"/>
    </row>
    <row r="463" spans="4:4">
      <c r="D463" s="162"/>
    </row>
    <row r="464" spans="4:4">
      <c r="D464" s="162"/>
    </row>
    <row r="465" spans="4:4">
      <c r="D465" s="162"/>
    </row>
    <row r="466" spans="4:4">
      <c r="D466" s="162"/>
    </row>
    <row r="467" spans="4:4">
      <c r="D467" s="162"/>
    </row>
    <row r="468" spans="4:4">
      <c r="D468" s="162"/>
    </row>
    <row r="469" spans="4:4">
      <c r="D469" s="162"/>
    </row>
    <row r="470" spans="4:4">
      <c r="D470" s="162"/>
    </row>
    <row r="471" spans="4:4">
      <c r="D471" s="162"/>
    </row>
    <row r="472" spans="4:4">
      <c r="D472" s="162"/>
    </row>
    <row r="473" spans="4:4">
      <c r="D473" s="162"/>
    </row>
    <row r="474" spans="4:4">
      <c r="D474" s="162"/>
    </row>
    <row r="475" spans="4:4">
      <c r="D475" s="162"/>
    </row>
    <row r="476" spans="4:4">
      <c r="D476" s="162"/>
    </row>
    <row r="477" spans="4:4">
      <c r="D477" s="162"/>
    </row>
    <row r="478" spans="4:4">
      <c r="D478" s="162"/>
    </row>
    <row r="479" spans="4:4">
      <c r="D479" s="162"/>
    </row>
    <row r="480" spans="4:4">
      <c r="D480" s="162"/>
    </row>
    <row r="481" spans="4:4">
      <c r="D481" s="162"/>
    </row>
    <row r="482" spans="4:4">
      <c r="D482" s="162"/>
    </row>
    <row r="483" spans="4:4">
      <c r="D483" s="162"/>
    </row>
    <row r="484" spans="4:4">
      <c r="D484" s="162"/>
    </row>
    <row r="485" spans="4:4">
      <c r="D485" s="162"/>
    </row>
    <row r="486" spans="4:4">
      <c r="D486" s="162"/>
    </row>
    <row r="487" spans="4:4">
      <c r="D487" s="162"/>
    </row>
    <row r="488" spans="4:4">
      <c r="D488" s="162"/>
    </row>
    <row r="489" spans="4:4">
      <c r="D489" s="162"/>
    </row>
    <row r="490" spans="4:4">
      <c r="D490" s="162"/>
    </row>
    <row r="491" spans="4:4">
      <c r="D491" s="162"/>
    </row>
    <row r="492" spans="4:4">
      <c r="D492" s="162"/>
    </row>
    <row r="493" spans="4:4">
      <c r="D493" s="162"/>
    </row>
    <row r="494" spans="4:4">
      <c r="D494" s="162"/>
    </row>
    <row r="495" spans="4:4">
      <c r="D495" s="162"/>
    </row>
    <row r="496" spans="4:4">
      <c r="D496" s="162"/>
    </row>
    <row r="497" spans="4:4">
      <c r="D497" s="162"/>
    </row>
    <row r="498" spans="4:4">
      <c r="D498" s="162"/>
    </row>
    <row r="499" spans="4:4">
      <c r="D499" s="162"/>
    </row>
    <row r="500" spans="4:4">
      <c r="D500" s="162"/>
    </row>
    <row r="501" spans="4:4">
      <c r="D501" s="162"/>
    </row>
    <row r="502" spans="4:4">
      <c r="D502" s="162"/>
    </row>
    <row r="503" spans="4:4">
      <c r="D503" s="162"/>
    </row>
    <row r="504" spans="4:4">
      <c r="D504" s="162"/>
    </row>
    <row r="505" spans="4:4">
      <c r="D505" s="162"/>
    </row>
    <row r="506" spans="4:4">
      <c r="D506" s="162"/>
    </row>
    <row r="507" spans="4:4">
      <c r="D507" s="162"/>
    </row>
    <row r="508" spans="4:4">
      <c r="D508" s="162"/>
    </row>
    <row r="509" spans="4:4">
      <c r="D509" s="162"/>
    </row>
    <row r="510" spans="4:4">
      <c r="D510" s="162"/>
    </row>
    <row r="511" spans="4:4">
      <c r="D511" s="162"/>
    </row>
    <row r="512" spans="4:4">
      <c r="D512" s="162"/>
    </row>
    <row r="513" spans="4:5">
      <c r="D513" s="162"/>
      <c r="E513" s="164"/>
    </row>
    <row r="514" spans="4:5">
      <c r="D514" s="162"/>
      <c r="E514" s="164"/>
    </row>
    <row r="515" spans="4:5">
      <c r="D515" s="162"/>
      <c r="E515" s="164"/>
    </row>
    <row r="516" spans="4:5">
      <c r="D516" s="162"/>
      <c r="E516" s="164"/>
    </row>
    <row r="517" spans="4:5">
      <c r="D517" s="164"/>
      <c r="E517" s="163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7" t="s" vm="1">
        <v>263</v>
      </c>
    </row>
    <row r="2" spans="2:18">
      <c r="B2" s="56" t="s">
        <v>186</v>
      </c>
      <c r="C2" s="77" t="s">
        <v>264</v>
      </c>
    </row>
    <row r="3" spans="2:18">
      <c r="B3" s="56" t="s">
        <v>188</v>
      </c>
      <c r="C3" s="77" t="s">
        <v>265</v>
      </c>
    </row>
    <row r="4" spans="2:18">
      <c r="B4" s="56" t="s">
        <v>189</v>
      </c>
      <c r="C4" s="77">
        <v>8802</v>
      </c>
    </row>
    <row r="6" spans="2:18" ht="26.25" customHeight="1">
      <c r="B6" s="228" t="s">
        <v>228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187</v>
      </c>
      <c r="C1" s="77" t="s" vm="1">
        <v>263</v>
      </c>
    </row>
    <row r="2" spans="2:18">
      <c r="B2" s="56" t="s">
        <v>186</v>
      </c>
      <c r="C2" s="77" t="s">
        <v>264</v>
      </c>
    </row>
    <row r="3" spans="2:18">
      <c r="B3" s="56" t="s">
        <v>188</v>
      </c>
      <c r="C3" s="77" t="s">
        <v>265</v>
      </c>
    </row>
    <row r="4" spans="2:18">
      <c r="B4" s="56" t="s">
        <v>189</v>
      </c>
      <c r="C4" s="77">
        <v>8802</v>
      </c>
    </row>
    <row r="6" spans="2:18" ht="26.25" customHeight="1">
      <c r="B6" s="228" t="s">
        <v>230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187</v>
      </c>
      <c r="C1" s="77" t="s" vm="1">
        <v>263</v>
      </c>
    </row>
    <row r="2" spans="2:53">
      <c r="B2" s="56" t="s">
        <v>186</v>
      </c>
      <c r="C2" s="77" t="s">
        <v>264</v>
      </c>
    </row>
    <row r="3" spans="2:53">
      <c r="B3" s="56" t="s">
        <v>188</v>
      </c>
      <c r="C3" s="77" t="s">
        <v>265</v>
      </c>
    </row>
    <row r="4" spans="2:53">
      <c r="B4" s="56" t="s">
        <v>189</v>
      </c>
      <c r="C4" s="77">
        <v>8802</v>
      </c>
    </row>
    <row r="6" spans="2:53" ht="21.75" customHeight="1">
      <c r="B6" s="219" t="s">
        <v>217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2:53" ht="27.75" customHeight="1">
      <c r="B7" s="222" t="s">
        <v>94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  <c r="AU7" s="3"/>
      <c r="AV7" s="3"/>
    </row>
    <row r="8" spans="2:53" s="3" customFormat="1" ht="66" customHeight="1">
      <c r="B8" s="22" t="s">
        <v>123</v>
      </c>
      <c r="C8" s="30" t="s">
        <v>48</v>
      </c>
      <c r="D8" s="30" t="s">
        <v>127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261</v>
      </c>
      <c r="O8" s="30" t="s">
        <v>64</v>
      </c>
      <c r="P8" s="30" t="s">
        <v>249</v>
      </c>
      <c r="Q8" s="30" t="s">
        <v>190</v>
      </c>
      <c r="R8" s="71" t="s">
        <v>192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16" t="s">
        <v>250</v>
      </c>
      <c r="O9" s="32" t="s">
        <v>255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20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4.205926234048194</v>
      </c>
      <c r="I11" s="79"/>
      <c r="J11" s="79"/>
      <c r="K11" s="88">
        <v>2.5350725412028176E-3</v>
      </c>
      <c r="L11" s="87"/>
      <c r="M11" s="89"/>
      <c r="N11" s="79"/>
      <c r="O11" s="87">
        <v>105760.09567</v>
      </c>
      <c r="P11" s="79"/>
      <c r="Q11" s="88">
        <v>1</v>
      </c>
      <c r="R11" s="88">
        <f>O11/'סכום נכסי הקרן'!$C$42</f>
        <v>0.14557194978478105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241</v>
      </c>
      <c r="C12" s="81"/>
      <c r="D12" s="81"/>
      <c r="E12" s="81"/>
      <c r="F12" s="81"/>
      <c r="G12" s="81"/>
      <c r="H12" s="90">
        <v>4.205926234048194</v>
      </c>
      <c r="I12" s="81"/>
      <c r="J12" s="81"/>
      <c r="K12" s="91">
        <v>2.5350725412028176E-3</v>
      </c>
      <c r="L12" s="90"/>
      <c r="M12" s="92"/>
      <c r="N12" s="81"/>
      <c r="O12" s="90">
        <v>105760.09567</v>
      </c>
      <c r="P12" s="81"/>
      <c r="Q12" s="91">
        <v>1</v>
      </c>
      <c r="R12" s="91">
        <f>O12/'סכום נכסי הקרן'!$C$42</f>
        <v>0.14557194978478105</v>
      </c>
      <c r="AW12" s="4"/>
    </row>
    <row r="13" spans="2:53" s="99" customFormat="1">
      <c r="B13" s="127" t="s">
        <v>27</v>
      </c>
      <c r="C13" s="123"/>
      <c r="D13" s="123"/>
      <c r="E13" s="123"/>
      <c r="F13" s="123"/>
      <c r="G13" s="123"/>
      <c r="H13" s="125">
        <v>4.9731378023765993</v>
      </c>
      <c r="I13" s="123"/>
      <c r="J13" s="123"/>
      <c r="K13" s="126">
        <v>-4.1281299233721152E-3</v>
      </c>
      <c r="L13" s="125"/>
      <c r="M13" s="128"/>
      <c r="N13" s="123"/>
      <c r="O13" s="125">
        <v>38592.984759999999</v>
      </c>
      <c r="P13" s="123"/>
      <c r="Q13" s="126">
        <v>0.36491064531957795</v>
      </c>
      <c r="R13" s="126">
        <f>O13/'סכום נכסי הקרן'!$C$42</f>
        <v>5.3120754136393646E-2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4.9731378023765993</v>
      </c>
      <c r="I14" s="81"/>
      <c r="J14" s="81"/>
      <c r="K14" s="91">
        <v>-4.1281299233721152E-3</v>
      </c>
      <c r="L14" s="90"/>
      <c r="M14" s="92"/>
      <c r="N14" s="81"/>
      <c r="O14" s="90">
        <v>38592.984759999999</v>
      </c>
      <c r="P14" s="81"/>
      <c r="Q14" s="91">
        <v>0.36491064531957795</v>
      </c>
      <c r="R14" s="91">
        <f>O14/'סכום נכסי הקרן'!$C$42</f>
        <v>5.3120754136393646E-2</v>
      </c>
    </row>
    <row r="15" spans="2:53">
      <c r="B15" s="85" t="s">
        <v>266</v>
      </c>
      <c r="C15" s="83" t="s">
        <v>267</v>
      </c>
      <c r="D15" s="96" t="s">
        <v>128</v>
      </c>
      <c r="E15" s="83" t="s">
        <v>268</v>
      </c>
      <c r="F15" s="83"/>
      <c r="G15" s="83"/>
      <c r="H15" s="93">
        <v>3.1300000000000003</v>
      </c>
      <c r="I15" s="96" t="s">
        <v>172</v>
      </c>
      <c r="J15" s="97">
        <v>0.04</v>
      </c>
      <c r="K15" s="94">
        <v>-6.6999999999999994E-3</v>
      </c>
      <c r="L15" s="93">
        <v>2438781</v>
      </c>
      <c r="M15" s="95">
        <v>152.84</v>
      </c>
      <c r="N15" s="83"/>
      <c r="O15" s="93">
        <v>3727.4327999999996</v>
      </c>
      <c r="P15" s="94">
        <v>1.5685691236069497E-4</v>
      </c>
      <c r="Q15" s="94">
        <v>3.524422681717871E-2</v>
      </c>
      <c r="R15" s="94">
        <f>O15/'סכום נכסי הקרן'!$C$42</f>
        <v>5.1305708164337722E-3</v>
      </c>
    </row>
    <row r="16" spans="2:53" ht="20.25">
      <c r="B16" s="85" t="s">
        <v>269</v>
      </c>
      <c r="C16" s="83" t="s">
        <v>270</v>
      </c>
      <c r="D16" s="96" t="s">
        <v>128</v>
      </c>
      <c r="E16" s="83" t="s">
        <v>268</v>
      </c>
      <c r="F16" s="83"/>
      <c r="G16" s="83"/>
      <c r="H16" s="93">
        <v>5.69</v>
      </c>
      <c r="I16" s="96" t="s">
        <v>172</v>
      </c>
      <c r="J16" s="97">
        <v>0.04</v>
      </c>
      <c r="K16" s="94">
        <v>-1.3999999999999998E-3</v>
      </c>
      <c r="L16" s="93">
        <v>1006779</v>
      </c>
      <c r="M16" s="95">
        <v>157.58000000000001</v>
      </c>
      <c r="N16" s="83"/>
      <c r="O16" s="93">
        <v>1586.4823999999999</v>
      </c>
      <c r="P16" s="94">
        <v>9.5228055519454909E-5</v>
      </c>
      <c r="Q16" s="94">
        <v>1.5000765552919435E-2</v>
      </c>
      <c r="R16" s="94">
        <f>O16/'סכום נכסי הקרן'!$C$42</f>
        <v>2.1836906898028614E-3</v>
      </c>
      <c r="AU16" s="4"/>
    </row>
    <row r="17" spans="2:48" ht="20.25">
      <c r="B17" s="85" t="s">
        <v>271</v>
      </c>
      <c r="C17" s="83" t="s">
        <v>272</v>
      </c>
      <c r="D17" s="96" t="s">
        <v>128</v>
      </c>
      <c r="E17" s="83" t="s">
        <v>268</v>
      </c>
      <c r="F17" s="83"/>
      <c r="G17" s="83"/>
      <c r="H17" s="93">
        <v>8.86</v>
      </c>
      <c r="I17" s="96" t="s">
        <v>172</v>
      </c>
      <c r="J17" s="97">
        <v>7.4999999999999997E-3</v>
      </c>
      <c r="K17" s="94">
        <v>2E-3</v>
      </c>
      <c r="L17" s="93">
        <v>543000</v>
      </c>
      <c r="M17" s="95">
        <v>105.55</v>
      </c>
      <c r="N17" s="83"/>
      <c r="O17" s="93">
        <v>573.13649999999996</v>
      </c>
      <c r="P17" s="94">
        <v>8.3277623210623836E-5</v>
      </c>
      <c r="Q17" s="94">
        <v>5.4192131386524116E-3</v>
      </c>
      <c r="R17" s="94">
        <f>O17/'סכום נכסי הקרן'!$C$42</f>
        <v>7.8888542289293445E-4</v>
      </c>
      <c r="AV17" s="4"/>
    </row>
    <row r="18" spans="2:48">
      <c r="B18" s="85" t="s">
        <v>273</v>
      </c>
      <c r="C18" s="83" t="s">
        <v>274</v>
      </c>
      <c r="D18" s="96" t="s">
        <v>128</v>
      </c>
      <c r="E18" s="83" t="s">
        <v>268</v>
      </c>
      <c r="F18" s="83"/>
      <c r="G18" s="83"/>
      <c r="H18" s="93">
        <v>14</v>
      </c>
      <c r="I18" s="96" t="s">
        <v>172</v>
      </c>
      <c r="J18" s="97">
        <v>0.04</v>
      </c>
      <c r="K18" s="94">
        <v>8.6E-3</v>
      </c>
      <c r="L18" s="93">
        <v>3020143</v>
      </c>
      <c r="M18" s="95">
        <v>183.45</v>
      </c>
      <c r="N18" s="83"/>
      <c r="O18" s="93">
        <v>5540.45226</v>
      </c>
      <c r="P18" s="94">
        <v>1.8618030536193001E-4</v>
      </c>
      <c r="Q18" s="94">
        <v>5.238698230084534E-2</v>
      </c>
      <c r="R18" s="94">
        <f>O18/'סכום נכסי הקרן'!$C$42</f>
        <v>7.6260751568748711E-3</v>
      </c>
      <c r="AU18" s="3"/>
    </row>
    <row r="19" spans="2:48">
      <c r="B19" s="85" t="s">
        <v>275</v>
      </c>
      <c r="C19" s="83" t="s">
        <v>276</v>
      </c>
      <c r="D19" s="96" t="s">
        <v>128</v>
      </c>
      <c r="E19" s="83" t="s">
        <v>268</v>
      </c>
      <c r="F19" s="83"/>
      <c r="G19" s="83"/>
      <c r="H19" s="93">
        <v>18.28</v>
      </c>
      <c r="I19" s="96" t="s">
        <v>172</v>
      </c>
      <c r="J19" s="97">
        <v>2.75E-2</v>
      </c>
      <c r="K19" s="94">
        <v>1.0899999999999998E-2</v>
      </c>
      <c r="L19" s="93">
        <v>367300</v>
      </c>
      <c r="M19" s="95">
        <v>143.71</v>
      </c>
      <c r="N19" s="83"/>
      <c r="O19" s="93">
        <v>527.84685000000002</v>
      </c>
      <c r="P19" s="94">
        <v>2.0780685018053963E-5</v>
      </c>
      <c r="Q19" s="94">
        <v>4.990983098644544E-3</v>
      </c>
      <c r="R19" s="94">
        <f>O19/'סכום נכסי הקרן'!$C$42</f>
        <v>7.2654714101257447E-4</v>
      </c>
      <c r="AV19" s="3"/>
    </row>
    <row r="20" spans="2:48">
      <c r="B20" s="85" t="s">
        <v>277</v>
      </c>
      <c r="C20" s="83" t="s">
        <v>278</v>
      </c>
      <c r="D20" s="96" t="s">
        <v>128</v>
      </c>
      <c r="E20" s="83" t="s">
        <v>268</v>
      </c>
      <c r="F20" s="83"/>
      <c r="G20" s="83"/>
      <c r="H20" s="93">
        <v>5.27</v>
      </c>
      <c r="I20" s="96" t="s">
        <v>172</v>
      </c>
      <c r="J20" s="97">
        <v>1.7500000000000002E-2</v>
      </c>
      <c r="K20" s="94">
        <v>-2.5999999999999999E-3</v>
      </c>
      <c r="L20" s="93">
        <v>451166</v>
      </c>
      <c r="M20" s="95">
        <v>112.7</v>
      </c>
      <c r="N20" s="83"/>
      <c r="O20" s="93">
        <v>508.46406999999999</v>
      </c>
      <c r="P20" s="94">
        <v>3.2177692445945676E-5</v>
      </c>
      <c r="Q20" s="94">
        <v>4.8077118952931444E-3</v>
      </c>
      <c r="R20" s="94">
        <f>O20/'סכום נכסי הקרן'!$C$42</f>
        <v>6.9986799460130817E-4</v>
      </c>
    </row>
    <row r="21" spans="2:48">
      <c r="B21" s="85" t="s">
        <v>279</v>
      </c>
      <c r="C21" s="83" t="s">
        <v>280</v>
      </c>
      <c r="D21" s="96" t="s">
        <v>128</v>
      </c>
      <c r="E21" s="83" t="s">
        <v>268</v>
      </c>
      <c r="F21" s="83"/>
      <c r="G21" s="83"/>
      <c r="H21" s="93">
        <v>1.56</v>
      </c>
      <c r="I21" s="96" t="s">
        <v>172</v>
      </c>
      <c r="J21" s="97">
        <v>0.03</v>
      </c>
      <c r="K21" s="94">
        <v>-9.2999999999999992E-3</v>
      </c>
      <c r="L21" s="93">
        <v>6004429</v>
      </c>
      <c r="M21" s="95">
        <v>117.13</v>
      </c>
      <c r="N21" s="83"/>
      <c r="O21" s="93">
        <v>7032.9876399999994</v>
      </c>
      <c r="P21" s="94">
        <v>3.9167172583320345E-4</v>
      </c>
      <c r="Q21" s="94">
        <v>6.6499444761706883E-2</v>
      </c>
      <c r="R21" s="94">
        <f>O21/'סכום נכסי הקרן'!$C$42</f>
        <v>9.6804538335670143E-3</v>
      </c>
    </row>
    <row r="22" spans="2:48">
      <c r="B22" s="85" t="s">
        <v>281</v>
      </c>
      <c r="C22" s="83" t="s">
        <v>282</v>
      </c>
      <c r="D22" s="96" t="s">
        <v>128</v>
      </c>
      <c r="E22" s="83" t="s">
        <v>268</v>
      </c>
      <c r="F22" s="83"/>
      <c r="G22" s="83"/>
      <c r="H22" s="93">
        <v>2.5900000000000003</v>
      </c>
      <c r="I22" s="96" t="s">
        <v>172</v>
      </c>
      <c r="J22" s="97">
        <v>1E-3</v>
      </c>
      <c r="K22" s="94">
        <v>-7.6E-3</v>
      </c>
      <c r="L22" s="93">
        <v>11404604</v>
      </c>
      <c r="M22" s="95">
        <v>102</v>
      </c>
      <c r="N22" s="83"/>
      <c r="O22" s="93">
        <v>11632.696099999999</v>
      </c>
      <c r="P22" s="94">
        <v>8.0308819080657787E-4</v>
      </c>
      <c r="Q22" s="94">
        <v>0.10999135379280618</v>
      </c>
      <c r="R22" s="94">
        <f>O22/'סכום נכסי הקרן'!$C$42</f>
        <v>1.6011655831086467E-2</v>
      </c>
    </row>
    <row r="23" spans="2:48">
      <c r="B23" s="85" t="s">
        <v>283</v>
      </c>
      <c r="C23" s="83" t="s">
        <v>284</v>
      </c>
      <c r="D23" s="96" t="s">
        <v>128</v>
      </c>
      <c r="E23" s="83" t="s">
        <v>268</v>
      </c>
      <c r="F23" s="83"/>
      <c r="G23" s="83"/>
      <c r="H23" s="93">
        <v>7.3999999999999995</v>
      </c>
      <c r="I23" s="96" t="s">
        <v>172</v>
      </c>
      <c r="J23" s="97">
        <v>7.4999999999999997E-3</v>
      </c>
      <c r="K23" s="94">
        <v>-1E-4</v>
      </c>
      <c r="L23" s="93">
        <v>1000000</v>
      </c>
      <c r="M23" s="95">
        <v>105.3</v>
      </c>
      <c r="N23" s="83"/>
      <c r="O23" s="93">
        <v>1053.0000299999999</v>
      </c>
      <c r="P23" s="94">
        <v>7.1750237995539437E-5</v>
      </c>
      <c r="Q23" s="94">
        <v>9.9564965720685787E-3</v>
      </c>
      <c r="R23" s="94">
        <f>O23/'סכום נכסי הקרן'!$C$42</f>
        <v>1.4493866190215118E-3</v>
      </c>
    </row>
    <row r="24" spans="2:48">
      <c r="B24" s="85" t="s">
        <v>285</v>
      </c>
      <c r="C24" s="83" t="s">
        <v>286</v>
      </c>
      <c r="D24" s="96" t="s">
        <v>128</v>
      </c>
      <c r="E24" s="83" t="s">
        <v>268</v>
      </c>
      <c r="F24" s="83"/>
      <c r="G24" s="83"/>
      <c r="H24" s="93">
        <v>8.0000000000000016E-2</v>
      </c>
      <c r="I24" s="96" t="s">
        <v>172</v>
      </c>
      <c r="J24" s="97">
        <v>3.5000000000000003E-2</v>
      </c>
      <c r="K24" s="94">
        <v>-2.2200000000000001E-2</v>
      </c>
      <c r="L24" s="93">
        <v>754</v>
      </c>
      <c r="M24" s="95">
        <v>120.43</v>
      </c>
      <c r="N24" s="83"/>
      <c r="O24" s="93">
        <v>0.90804999999999991</v>
      </c>
      <c r="P24" s="94">
        <v>7.7167182203980109E-8</v>
      </c>
      <c r="Q24" s="94">
        <v>8.5859415524108518E-6</v>
      </c>
      <c r="R24" s="94">
        <f>O24/'סכום נכסי הקרן'!$C$42</f>
        <v>1.2498722525226174E-6</v>
      </c>
    </row>
    <row r="25" spans="2:48">
      <c r="B25" s="85" t="s">
        <v>287</v>
      </c>
      <c r="C25" s="83" t="s">
        <v>288</v>
      </c>
      <c r="D25" s="96" t="s">
        <v>128</v>
      </c>
      <c r="E25" s="83" t="s">
        <v>268</v>
      </c>
      <c r="F25" s="83"/>
      <c r="G25" s="83"/>
      <c r="H25" s="93">
        <v>4.2700000000000005</v>
      </c>
      <c r="I25" s="96" t="s">
        <v>172</v>
      </c>
      <c r="J25" s="97">
        <v>2.75E-2</v>
      </c>
      <c r="K25" s="94">
        <v>-4.9000000000000007E-3</v>
      </c>
      <c r="L25" s="93">
        <v>5386200</v>
      </c>
      <c r="M25" s="95">
        <v>119</v>
      </c>
      <c r="N25" s="83"/>
      <c r="O25" s="93">
        <v>6409.5780599999998</v>
      </c>
      <c r="P25" s="94">
        <v>3.2835987588872122E-4</v>
      </c>
      <c r="Q25" s="94">
        <v>6.0604881447910285E-2</v>
      </c>
      <c r="R25" s="94">
        <f>O25/'סכום נכסי הקרן'!$C$42</f>
        <v>8.8223707588478036E-3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27" t="s">
        <v>49</v>
      </c>
      <c r="C27" s="123"/>
      <c r="D27" s="123"/>
      <c r="E27" s="123"/>
      <c r="F27" s="123"/>
      <c r="G27" s="123"/>
      <c r="H27" s="125">
        <v>3.7651005983606929</v>
      </c>
      <c r="I27" s="123"/>
      <c r="J27" s="123"/>
      <c r="K27" s="126">
        <v>6.3636259460485992E-3</v>
      </c>
      <c r="L27" s="125"/>
      <c r="M27" s="128"/>
      <c r="N27" s="123"/>
      <c r="O27" s="125">
        <v>67167.110910000003</v>
      </c>
      <c r="P27" s="123"/>
      <c r="Q27" s="126">
        <v>0.63508935468042216</v>
      </c>
      <c r="R27" s="126">
        <f>O27/'סכום נכסי הקרן'!$C$42</f>
        <v>9.2451195648387399E-2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0.50961009775600452</v>
      </c>
      <c r="I28" s="81"/>
      <c r="J28" s="81"/>
      <c r="K28" s="91">
        <v>1.2249920796115841E-3</v>
      </c>
      <c r="L28" s="90"/>
      <c r="M28" s="92"/>
      <c r="N28" s="81"/>
      <c r="O28" s="90">
        <v>20038.884670000003</v>
      </c>
      <c r="P28" s="81"/>
      <c r="Q28" s="91">
        <v>0.18947491057994809</v>
      </c>
      <c r="R28" s="91">
        <f>O28/'סכום נכסי הקרן'!$C$42</f>
        <v>2.7582232168420078E-2</v>
      </c>
    </row>
    <row r="29" spans="2:48">
      <c r="B29" s="85" t="s">
        <v>289</v>
      </c>
      <c r="C29" s="83" t="s">
        <v>290</v>
      </c>
      <c r="D29" s="96" t="s">
        <v>128</v>
      </c>
      <c r="E29" s="83" t="s">
        <v>268</v>
      </c>
      <c r="F29" s="83"/>
      <c r="G29" s="83"/>
      <c r="H29" s="93">
        <v>0.61</v>
      </c>
      <c r="I29" s="96" t="s">
        <v>172</v>
      </c>
      <c r="J29" s="97">
        <v>0</v>
      </c>
      <c r="K29" s="94">
        <v>1.1999999999999999E-3</v>
      </c>
      <c r="L29" s="93">
        <v>1300000</v>
      </c>
      <c r="M29" s="95">
        <v>99.93</v>
      </c>
      <c r="N29" s="83"/>
      <c r="O29" s="93">
        <v>1299.0899999999999</v>
      </c>
      <c r="P29" s="94">
        <v>1.6249999999999999E-4</v>
      </c>
      <c r="Q29" s="94">
        <v>1.2283366346920779E-2</v>
      </c>
      <c r="R29" s="94">
        <f>O29/'סכום נכסי הקרן'!$C$42</f>
        <v>1.7881135890420209E-3</v>
      </c>
    </row>
    <row r="30" spans="2:48">
      <c r="B30" s="85" t="s">
        <v>291</v>
      </c>
      <c r="C30" s="83" t="s">
        <v>292</v>
      </c>
      <c r="D30" s="96" t="s">
        <v>128</v>
      </c>
      <c r="E30" s="83" t="s">
        <v>268</v>
      </c>
      <c r="F30" s="83"/>
      <c r="G30" s="83"/>
      <c r="H30" s="93">
        <v>0.76</v>
      </c>
      <c r="I30" s="96" t="s">
        <v>172</v>
      </c>
      <c r="J30" s="97">
        <v>0</v>
      </c>
      <c r="K30" s="94">
        <v>1.1999999999999999E-3</v>
      </c>
      <c r="L30" s="93">
        <v>3500000</v>
      </c>
      <c r="M30" s="95">
        <v>99.91</v>
      </c>
      <c r="N30" s="83"/>
      <c r="O30" s="93">
        <v>3496.85</v>
      </c>
      <c r="P30" s="94">
        <v>4.3750000000000001E-4</v>
      </c>
      <c r="Q30" s="94">
        <v>3.3063982949780177E-2</v>
      </c>
      <c r="R30" s="94">
        <f>O30/'סכום נכסי הקרן'!$C$42</f>
        <v>4.8131884656502557E-3</v>
      </c>
    </row>
    <row r="31" spans="2:48">
      <c r="B31" s="85" t="s">
        <v>293</v>
      </c>
      <c r="C31" s="83" t="s">
        <v>294</v>
      </c>
      <c r="D31" s="96" t="s">
        <v>128</v>
      </c>
      <c r="E31" s="83" t="s">
        <v>268</v>
      </c>
      <c r="F31" s="83"/>
      <c r="G31" s="83"/>
      <c r="H31" s="93">
        <v>0.67999999999999994</v>
      </c>
      <c r="I31" s="96" t="s">
        <v>172</v>
      </c>
      <c r="J31" s="97">
        <v>0</v>
      </c>
      <c r="K31" s="94">
        <v>1.5E-3</v>
      </c>
      <c r="L31" s="93">
        <v>991326</v>
      </c>
      <c r="M31" s="95">
        <v>99.9</v>
      </c>
      <c r="N31" s="83"/>
      <c r="O31" s="93">
        <v>990.33467000000007</v>
      </c>
      <c r="P31" s="94">
        <v>1.2391575000000001E-4</v>
      </c>
      <c r="Q31" s="94">
        <v>9.3639729023138486E-3</v>
      </c>
      <c r="R31" s="94">
        <f>O31/'סכום נכסי הקרן'!$C$42</f>
        <v>1.3631317931216819E-3</v>
      </c>
    </row>
    <row r="32" spans="2:48">
      <c r="B32" s="85" t="s">
        <v>295</v>
      </c>
      <c r="C32" s="83" t="s">
        <v>296</v>
      </c>
      <c r="D32" s="96" t="s">
        <v>128</v>
      </c>
      <c r="E32" s="83" t="s">
        <v>268</v>
      </c>
      <c r="F32" s="83"/>
      <c r="G32" s="83"/>
      <c r="H32" s="93">
        <v>0.86</v>
      </c>
      <c r="I32" s="96" t="s">
        <v>172</v>
      </c>
      <c r="J32" s="97">
        <v>0</v>
      </c>
      <c r="K32" s="94">
        <v>1.1999999999999999E-3</v>
      </c>
      <c r="L32" s="93">
        <v>3300000</v>
      </c>
      <c r="M32" s="95">
        <v>99.9</v>
      </c>
      <c r="N32" s="83"/>
      <c r="O32" s="93">
        <v>3296.7</v>
      </c>
      <c r="P32" s="94">
        <v>4.125E-4</v>
      </c>
      <c r="Q32" s="94">
        <v>3.1171492226014928E-2</v>
      </c>
      <c r="R32" s="94">
        <f>O32/'סכום נכסי הקרן'!$C$42</f>
        <v>4.5376949010421377E-3</v>
      </c>
    </row>
    <row r="33" spans="2:18">
      <c r="B33" s="85" t="s">
        <v>297</v>
      </c>
      <c r="C33" s="83" t="s">
        <v>298</v>
      </c>
      <c r="D33" s="96" t="s">
        <v>128</v>
      </c>
      <c r="E33" s="83" t="s">
        <v>268</v>
      </c>
      <c r="F33" s="83"/>
      <c r="G33" s="83"/>
      <c r="H33" s="93">
        <v>0.93</v>
      </c>
      <c r="I33" s="96" t="s">
        <v>172</v>
      </c>
      <c r="J33" s="97">
        <v>0</v>
      </c>
      <c r="K33" s="94">
        <v>1.2999999999999999E-3</v>
      </c>
      <c r="L33" s="93">
        <v>1100000</v>
      </c>
      <c r="M33" s="95">
        <v>99.88</v>
      </c>
      <c r="N33" s="83"/>
      <c r="O33" s="93">
        <v>1098.68</v>
      </c>
      <c r="P33" s="94">
        <v>1.3750000000000001E-4</v>
      </c>
      <c r="Q33" s="94">
        <v>1.0388417229010247E-2</v>
      </c>
      <c r="R33" s="94">
        <f>O33/'סכום נכסי הקרן'!$C$42</f>
        <v>1.5122621512048339E-3</v>
      </c>
    </row>
    <row r="34" spans="2:18">
      <c r="B34" s="85" t="s">
        <v>299</v>
      </c>
      <c r="C34" s="83" t="s">
        <v>300</v>
      </c>
      <c r="D34" s="96" t="s">
        <v>128</v>
      </c>
      <c r="E34" s="83" t="s">
        <v>268</v>
      </c>
      <c r="F34" s="83"/>
      <c r="G34" s="83"/>
      <c r="H34" s="93">
        <v>9.0000000000000011E-2</v>
      </c>
      <c r="I34" s="96" t="s">
        <v>172</v>
      </c>
      <c r="J34" s="97">
        <v>0</v>
      </c>
      <c r="K34" s="94">
        <v>1.1000000000000001E-3</v>
      </c>
      <c r="L34" s="93">
        <v>2700000</v>
      </c>
      <c r="M34" s="95">
        <v>99.99</v>
      </c>
      <c r="N34" s="83"/>
      <c r="O34" s="93">
        <v>2699.73</v>
      </c>
      <c r="P34" s="94">
        <v>2.9999999999999997E-4</v>
      </c>
      <c r="Q34" s="94">
        <v>2.5526924714817632E-2</v>
      </c>
      <c r="R34" s="94">
        <f>O34/'סכום נכסי הקרן'!$C$42</f>
        <v>3.7160042027453181E-3</v>
      </c>
    </row>
    <row r="35" spans="2:18">
      <c r="B35" s="85" t="s">
        <v>301</v>
      </c>
      <c r="C35" s="83" t="s">
        <v>302</v>
      </c>
      <c r="D35" s="96" t="s">
        <v>128</v>
      </c>
      <c r="E35" s="83" t="s">
        <v>268</v>
      </c>
      <c r="F35" s="83"/>
      <c r="G35" s="83"/>
      <c r="H35" s="93">
        <v>0.19</v>
      </c>
      <c r="I35" s="96" t="s">
        <v>172</v>
      </c>
      <c r="J35" s="97">
        <v>0</v>
      </c>
      <c r="K35" s="94">
        <v>1.0999999999999998E-3</v>
      </c>
      <c r="L35" s="93">
        <v>2700000</v>
      </c>
      <c r="M35" s="95">
        <v>99.98</v>
      </c>
      <c r="N35" s="83"/>
      <c r="O35" s="93">
        <v>2699.46</v>
      </c>
      <c r="P35" s="94">
        <v>2.9999999999999997E-4</v>
      </c>
      <c r="Q35" s="94">
        <v>2.5524371767051374E-2</v>
      </c>
      <c r="R35" s="94">
        <f>O35/'סכום נכסי הקרן'!$C$42</f>
        <v>3.7156325651612854E-3</v>
      </c>
    </row>
    <row r="36" spans="2:18">
      <c r="B36" s="85" t="s">
        <v>303</v>
      </c>
      <c r="C36" s="83" t="s">
        <v>304</v>
      </c>
      <c r="D36" s="96" t="s">
        <v>128</v>
      </c>
      <c r="E36" s="83" t="s">
        <v>268</v>
      </c>
      <c r="F36" s="83"/>
      <c r="G36" s="83"/>
      <c r="H36" s="93">
        <v>0.26</v>
      </c>
      <c r="I36" s="96" t="s">
        <v>172</v>
      </c>
      <c r="J36" s="97">
        <v>0</v>
      </c>
      <c r="K36" s="94">
        <v>1.5E-3</v>
      </c>
      <c r="L36" s="93">
        <v>2700000</v>
      </c>
      <c r="M36" s="95">
        <v>99.96</v>
      </c>
      <c r="N36" s="83"/>
      <c r="O36" s="93">
        <v>2698.92</v>
      </c>
      <c r="P36" s="94">
        <v>3.8571428571428573E-4</v>
      </c>
      <c r="Q36" s="94">
        <v>2.5519265871518856E-2</v>
      </c>
      <c r="R36" s="94">
        <f>O36/'סכום נכסי הקרן'!$C$42</f>
        <v>3.7148892899932194E-3</v>
      </c>
    </row>
    <row r="37" spans="2:18">
      <c r="B37" s="85" t="s">
        <v>305</v>
      </c>
      <c r="C37" s="83" t="s">
        <v>306</v>
      </c>
      <c r="D37" s="96" t="s">
        <v>128</v>
      </c>
      <c r="E37" s="83" t="s">
        <v>268</v>
      </c>
      <c r="F37" s="83"/>
      <c r="G37" s="83"/>
      <c r="H37" s="93">
        <v>0.44</v>
      </c>
      <c r="I37" s="96" t="s">
        <v>172</v>
      </c>
      <c r="J37" s="97">
        <v>0</v>
      </c>
      <c r="K37" s="94">
        <v>1.1000000000000001E-3</v>
      </c>
      <c r="L37" s="93">
        <v>1760000</v>
      </c>
      <c r="M37" s="95">
        <v>99.95</v>
      </c>
      <c r="N37" s="83"/>
      <c r="O37" s="93">
        <v>1759.12</v>
      </c>
      <c r="P37" s="94">
        <v>2.5142857142857145E-4</v>
      </c>
      <c r="Q37" s="94">
        <v>1.6633116572520212E-2</v>
      </c>
      <c r="R37" s="94">
        <f>O37/'סכום נכסי הקרן'!$C$42</f>
        <v>2.4213152104593213E-3</v>
      </c>
    </row>
    <row r="38" spans="2:18">
      <c r="B38" s="86"/>
      <c r="C38" s="83"/>
      <c r="D38" s="83"/>
      <c r="E38" s="83"/>
      <c r="F38" s="83"/>
      <c r="G38" s="83"/>
      <c r="H38" s="83"/>
      <c r="I38" s="83"/>
      <c r="J38" s="83"/>
      <c r="K38" s="94"/>
      <c r="L38" s="93"/>
      <c r="M38" s="95"/>
      <c r="N38" s="83"/>
      <c r="O38" s="83"/>
      <c r="P38" s="83"/>
      <c r="Q38" s="94"/>
      <c r="R38" s="83"/>
    </row>
    <row r="39" spans="2:18">
      <c r="B39" s="84" t="s">
        <v>24</v>
      </c>
      <c r="C39" s="81"/>
      <c r="D39" s="81"/>
      <c r="E39" s="81"/>
      <c r="F39" s="81"/>
      <c r="G39" s="81"/>
      <c r="H39" s="90">
        <v>5.7298441067295265</v>
      </c>
      <c r="I39" s="81"/>
      <c r="J39" s="81"/>
      <c r="K39" s="91">
        <v>1.0155198497367663E-2</v>
      </c>
      <c r="L39" s="90"/>
      <c r="M39" s="92"/>
      <c r="N39" s="81"/>
      <c r="O39" s="90">
        <v>38097.548289999999</v>
      </c>
      <c r="P39" s="81"/>
      <c r="Q39" s="91">
        <v>0.36022611409954297</v>
      </c>
      <c r="R39" s="91">
        <f>O39/'סכום נכסי הקרן'!$C$42</f>
        <v>5.2438817792865473E-2</v>
      </c>
    </row>
    <row r="40" spans="2:18">
      <c r="B40" s="85" t="s">
        <v>307</v>
      </c>
      <c r="C40" s="83" t="s">
        <v>308</v>
      </c>
      <c r="D40" s="96" t="s">
        <v>128</v>
      </c>
      <c r="E40" s="83" t="s">
        <v>268</v>
      </c>
      <c r="F40" s="83"/>
      <c r="G40" s="83"/>
      <c r="H40" s="93">
        <v>0.92000000000000015</v>
      </c>
      <c r="I40" s="96" t="s">
        <v>172</v>
      </c>
      <c r="J40" s="97">
        <v>0.06</v>
      </c>
      <c r="K40" s="94">
        <v>1.5000000000000002E-3</v>
      </c>
      <c r="L40" s="93">
        <v>1985160</v>
      </c>
      <c r="M40" s="95">
        <v>105.85</v>
      </c>
      <c r="N40" s="83"/>
      <c r="O40" s="93">
        <v>2101.2918399999999</v>
      </c>
      <c r="P40" s="94">
        <v>1.0831120862501908E-4</v>
      </c>
      <c r="Q40" s="94">
        <v>1.9868475219203627E-2</v>
      </c>
      <c r="R40" s="94">
        <f>O40/'סכום נכסי הקרן'!$C$42</f>
        <v>2.8922926769100769E-3</v>
      </c>
    </row>
    <row r="41" spans="2:18">
      <c r="B41" s="85" t="s">
        <v>309</v>
      </c>
      <c r="C41" s="83" t="s">
        <v>310</v>
      </c>
      <c r="D41" s="96" t="s">
        <v>128</v>
      </c>
      <c r="E41" s="83" t="s">
        <v>268</v>
      </c>
      <c r="F41" s="83"/>
      <c r="G41" s="83"/>
      <c r="H41" s="93">
        <v>7.0600000000000005</v>
      </c>
      <c r="I41" s="96" t="s">
        <v>172</v>
      </c>
      <c r="J41" s="97">
        <v>6.25E-2</v>
      </c>
      <c r="K41" s="94">
        <v>1.49E-2</v>
      </c>
      <c r="L41" s="93">
        <v>1244587</v>
      </c>
      <c r="M41" s="95">
        <v>140.68</v>
      </c>
      <c r="N41" s="83"/>
      <c r="O41" s="93">
        <v>1750.88499</v>
      </c>
      <c r="P41" s="94">
        <v>7.2529838158168097E-5</v>
      </c>
      <c r="Q41" s="94">
        <v>1.6555251571095709E-2</v>
      </c>
      <c r="R41" s="94">
        <f>O41/'סכום נכסי הקרן'!$C$42</f>
        <v>2.4099802503819621E-3</v>
      </c>
    </row>
    <row r="42" spans="2:18">
      <c r="B42" s="85" t="s">
        <v>311</v>
      </c>
      <c r="C42" s="83" t="s">
        <v>312</v>
      </c>
      <c r="D42" s="96" t="s">
        <v>128</v>
      </c>
      <c r="E42" s="83" t="s">
        <v>268</v>
      </c>
      <c r="F42" s="83"/>
      <c r="G42" s="83"/>
      <c r="H42" s="93">
        <v>5.53</v>
      </c>
      <c r="I42" s="96" t="s">
        <v>172</v>
      </c>
      <c r="J42" s="97">
        <v>3.7499999999999999E-2</v>
      </c>
      <c r="K42" s="94">
        <v>1.0800000000000001E-2</v>
      </c>
      <c r="L42" s="93">
        <v>5772107</v>
      </c>
      <c r="M42" s="95">
        <v>115.48</v>
      </c>
      <c r="N42" s="83"/>
      <c r="O42" s="93">
        <v>6665.6293900000001</v>
      </c>
      <c r="P42" s="94">
        <v>3.7503662906797071E-4</v>
      </c>
      <c r="Q42" s="94">
        <v>6.3025939488543584E-2</v>
      </c>
      <c r="R42" s="94">
        <f>O42/'סכום נכסי הקרן'!$C$42</f>
        <v>9.174808898364915E-3</v>
      </c>
    </row>
    <row r="43" spans="2:18">
      <c r="B43" s="85" t="s">
        <v>313</v>
      </c>
      <c r="C43" s="83" t="s">
        <v>314</v>
      </c>
      <c r="D43" s="96" t="s">
        <v>128</v>
      </c>
      <c r="E43" s="83" t="s">
        <v>268</v>
      </c>
      <c r="F43" s="83"/>
      <c r="G43" s="83"/>
      <c r="H43" s="93">
        <v>1.1499999999999999</v>
      </c>
      <c r="I43" s="96" t="s">
        <v>172</v>
      </c>
      <c r="J43" s="97">
        <v>2.2499999999999999E-2</v>
      </c>
      <c r="K43" s="94">
        <v>1.7000000000000001E-3</v>
      </c>
      <c r="L43" s="93">
        <v>2406316</v>
      </c>
      <c r="M43" s="95">
        <v>104.3</v>
      </c>
      <c r="N43" s="83"/>
      <c r="O43" s="93">
        <v>2509.7875099999997</v>
      </c>
      <c r="P43" s="94">
        <v>1.2517438101178181E-4</v>
      </c>
      <c r="Q43" s="94">
        <v>2.3730949694213715E-2</v>
      </c>
      <c r="R43" s="94">
        <f>O43/'סכום נכסי הקרן'!$C$42</f>
        <v>3.4545606172312437E-3</v>
      </c>
    </row>
    <row r="44" spans="2:18">
      <c r="B44" s="85" t="s">
        <v>315</v>
      </c>
      <c r="C44" s="83" t="s">
        <v>316</v>
      </c>
      <c r="D44" s="96" t="s">
        <v>128</v>
      </c>
      <c r="E44" s="83" t="s">
        <v>268</v>
      </c>
      <c r="F44" s="83"/>
      <c r="G44" s="83"/>
      <c r="H44" s="93">
        <v>0.59000000000000008</v>
      </c>
      <c r="I44" s="96" t="s">
        <v>172</v>
      </c>
      <c r="J44" s="97">
        <v>5.0000000000000001E-3</v>
      </c>
      <c r="K44" s="94">
        <v>8.0000000000000004E-4</v>
      </c>
      <c r="L44" s="93">
        <v>4183047</v>
      </c>
      <c r="M44" s="95">
        <v>100.45</v>
      </c>
      <c r="N44" s="83"/>
      <c r="O44" s="93">
        <v>4201.87068</v>
      </c>
      <c r="P44" s="94">
        <v>2.7402503733983175E-4</v>
      </c>
      <c r="Q44" s="94">
        <v>3.9730208765231916E-2</v>
      </c>
      <c r="R44" s="94">
        <f>O44/'סכום נכסי הקרן'!$C$42</f>
        <v>5.7836039553112078E-3</v>
      </c>
    </row>
    <row r="45" spans="2:18">
      <c r="B45" s="85" t="s">
        <v>317</v>
      </c>
      <c r="C45" s="83" t="s">
        <v>318</v>
      </c>
      <c r="D45" s="96" t="s">
        <v>128</v>
      </c>
      <c r="E45" s="83" t="s">
        <v>268</v>
      </c>
      <c r="F45" s="83"/>
      <c r="G45" s="83"/>
      <c r="H45" s="93">
        <v>4.5500000000000007</v>
      </c>
      <c r="I45" s="96" t="s">
        <v>172</v>
      </c>
      <c r="J45" s="97">
        <v>1.2500000000000001E-2</v>
      </c>
      <c r="K45" s="94">
        <v>8.0000000000000002E-3</v>
      </c>
      <c r="L45" s="93">
        <v>1193512</v>
      </c>
      <c r="M45" s="95">
        <v>102.46</v>
      </c>
      <c r="N45" s="83"/>
      <c r="O45" s="93">
        <v>1222.8724399999999</v>
      </c>
      <c r="P45" s="94">
        <v>1.6292731644548727E-4</v>
      </c>
      <c r="Q45" s="94">
        <v>1.156270171895165E-2</v>
      </c>
      <c r="R45" s="94">
        <f>O45/'סכום נכסי הקרן'!$C$42</f>
        <v>1.683205034007631E-3</v>
      </c>
    </row>
    <row r="46" spans="2:18">
      <c r="B46" s="85" t="s">
        <v>319</v>
      </c>
      <c r="C46" s="83" t="s">
        <v>320</v>
      </c>
      <c r="D46" s="96" t="s">
        <v>128</v>
      </c>
      <c r="E46" s="83" t="s">
        <v>268</v>
      </c>
      <c r="F46" s="83"/>
      <c r="G46" s="83"/>
      <c r="H46" s="93">
        <v>2.83</v>
      </c>
      <c r="I46" s="96" t="s">
        <v>172</v>
      </c>
      <c r="J46" s="97">
        <v>5.0000000000000001E-3</v>
      </c>
      <c r="K46" s="94">
        <v>4.5000000000000005E-3</v>
      </c>
      <c r="L46" s="93">
        <v>856819</v>
      </c>
      <c r="M46" s="95">
        <v>100.21</v>
      </c>
      <c r="N46" s="83"/>
      <c r="O46" s="93">
        <v>858.61833999999999</v>
      </c>
      <c r="P46" s="94">
        <v>2.2497367750811992E-4</v>
      </c>
      <c r="Q46" s="94">
        <v>8.1185473080425397E-3</v>
      </c>
      <c r="R46" s="94">
        <f>O46/'סכום נכסי הקרן'!$C$42</f>
        <v>1.181832761051738E-3</v>
      </c>
    </row>
    <row r="47" spans="2:18">
      <c r="B47" s="85" t="s">
        <v>321</v>
      </c>
      <c r="C47" s="83" t="s">
        <v>322</v>
      </c>
      <c r="D47" s="96" t="s">
        <v>128</v>
      </c>
      <c r="E47" s="83" t="s">
        <v>268</v>
      </c>
      <c r="F47" s="83"/>
      <c r="G47" s="83"/>
      <c r="H47" s="93">
        <v>3.57</v>
      </c>
      <c r="I47" s="96" t="s">
        <v>172</v>
      </c>
      <c r="J47" s="97">
        <v>5.5E-2</v>
      </c>
      <c r="K47" s="94">
        <v>6.0999999999999995E-3</v>
      </c>
      <c r="L47" s="93">
        <v>1407392</v>
      </c>
      <c r="M47" s="95">
        <v>119.41</v>
      </c>
      <c r="N47" s="83"/>
      <c r="O47" s="93">
        <v>1680.5668000000001</v>
      </c>
      <c r="P47" s="94">
        <v>7.8374348403210991E-5</v>
      </c>
      <c r="Q47" s="94">
        <v>1.5890367622622255E-2</v>
      </c>
      <c r="R47" s="94">
        <f>O47/'סכום נכסי הקרן'!$C$42</f>
        <v>2.3131917976220774E-3</v>
      </c>
    </row>
    <row r="48" spans="2:18">
      <c r="B48" s="85" t="s">
        <v>323</v>
      </c>
      <c r="C48" s="83" t="s">
        <v>324</v>
      </c>
      <c r="D48" s="96" t="s">
        <v>128</v>
      </c>
      <c r="E48" s="83" t="s">
        <v>268</v>
      </c>
      <c r="F48" s="83"/>
      <c r="G48" s="83"/>
      <c r="H48" s="93">
        <v>15.639999999999999</v>
      </c>
      <c r="I48" s="96" t="s">
        <v>172</v>
      </c>
      <c r="J48" s="97">
        <v>5.5E-2</v>
      </c>
      <c r="K48" s="94">
        <v>2.6399999999999996E-2</v>
      </c>
      <c r="L48" s="93">
        <v>4284846</v>
      </c>
      <c r="M48" s="95">
        <v>151</v>
      </c>
      <c r="N48" s="83"/>
      <c r="O48" s="93">
        <v>6470.11744</v>
      </c>
      <c r="P48" s="94">
        <v>2.3435427961608927E-4</v>
      </c>
      <c r="Q48" s="94">
        <v>6.1177303206953505E-2</v>
      </c>
      <c r="R48" s="94">
        <f>O48/'סכום נכסי הקרן'!$C$42</f>
        <v>8.9056993104109586E-3</v>
      </c>
    </row>
    <row r="49" spans="2:18">
      <c r="B49" s="85" t="s">
        <v>325</v>
      </c>
      <c r="C49" s="83" t="s">
        <v>326</v>
      </c>
      <c r="D49" s="96" t="s">
        <v>128</v>
      </c>
      <c r="E49" s="83" t="s">
        <v>268</v>
      </c>
      <c r="F49" s="83"/>
      <c r="G49" s="83"/>
      <c r="H49" s="93">
        <v>4.6499999999999995</v>
      </c>
      <c r="I49" s="96" t="s">
        <v>172</v>
      </c>
      <c r="J49" s="97">
        <v>4.2500000000000003E-2</v>
      </c>
      <c r="K49" s="94">
        <v>8.199999999999999E-3</v>
      </c>
      <c r="L49" s="93">
        <v>2753246</v>
      </c>
      <c r="M49" s="95">
        <v>116.75</v>
      </c>
      <c r="N49" s="83"/>
      <c r="O49" s="93">
        <v>3214.4147599999997</v>
      </c>
      <c r="P49" s="94">
        <v>1.4922307415367634E-4</v>
      </c>
      <c r="Q49" s="94">
        <v>3.0393455486555535E-2</v>
      </c>
      <c r="R49" s="94">
        <f>O49/'סכום נכסי הקרן'!$C$42</f>
        <v>4.4244345758748405E-3</v>
      </c>
    </row>
    <row r="50" spans="2:18">
      <c r="B50" s="85" t="s">
        <v>327</v>
      </c>
      <c r="C50" s="83" t="s">
        <v>328</v>
      </c>
      <c r="D50" s="96" t="s">
        <v>128</v>
      </c>
      <c r="E50" s="83" t="s">
        <v>268</v>
      </c>
      <c r="F50" s="83"/>
      <c r="G50" s="83"/>
      <c r="H50" s="93">
        <v>8.34</v>
      </c>
      <c r="I50" s="96" t="s">
        <v>172</v>
      </c>
      <c r="J50" s="97">
        <v>0.02</v>
      </c>
      <c r="K50" s="94">
        <v>1.6400000000000005E-2</v>
      </c>
      <c r="L50" s="93">
        <v>377896</v>
      </c>
      <c r="M50" s="95">
        <v>102.96</v>
      </c>
      <c r="N50" s="83"/>
      <c r="O50" s="93">
        <v>389.08171999999996</v>
      </c>
      <c r="P50" s="94">
        <v>2.8466965014264517E-5</v>
      </c>
      <c r="Q50" s="94">
        <v>3.678908548022118E-3</v>
      </c>
      <c r="R50" s="94">
        <f>O50/'סכום נכסי הקרן'!$C$42</f>
        <v>5.3554589041547747E-4</v>
      </c>
    </row>
    <row r="51" spans="2:18">
      <c r="B51" s="85" t="s">
        <v>329</v>
      </c>
      <c r="C51" s="83" t="s">
        <v>330</v>
      </c>
      <c r="D51" s="96" t="s">
        <v>128</v>
      </c>
      <c r="E51" s="83" t="s">
        <v>268</v>
      </c>
      <c r="F51" s="83"/>
      <c r="G51" s="83"/>
      <c r="H51" s="93">
        <v>3.03</v>
      </c>
      <c r="I51" s="96" t="s">
        <v>172</v>
      </c>
      <c r="J51" s="97">
        <v>0.01</v>
      </c>
      <c r="K51" s="94">
        <v>4.8999999999999998E-3</v>
      </c>
      <c r="L51" s="93">
        <v>4263955</v>
      </c>
      <c r="M51" s="95">
        <v>102.46</v>
      </c>
      <c r="N51" s="83"/>
      <c r="O51" s="93">
        <v>4368.8484900000003</v>
      </c>
      <c r="P51" s="94">
        <v>2.9278160081677593E-4</v>
      </c>
      <c r="Q51" s="94">
        <v>4.1309044420988282E-2</v>
      </c>
      <c r="R51" s="94">
        <f>O51/'סכום נכסי הקרן'!$C$42</f>
        <v>6.0134381401093957E-3</v>
      </c>
    </row>
    <row r="52" spans="2:18">
      <c r="B52" s="85" t="s">
        <v>331</v>
      </c>
      <c r="C52" s="83" t="s">
        <v>332</v>
      </c>
      <c r="D52" s="96" t="s">
        <v>128</v>
      </c>
      <c r="E52" s="83" t="s">
        <v>268</v>
      </c>
      <c r="F52" s="83"/>
      <c r="G52" s="83"/>
      <c r="H52" s="93">
        <v>6.9700000000000006</v>
      </c>
      <c r="I52" s="96" t="s">
        <v>172</v>
      </c>
      <c r="J52" s="97">
        <v>1.7500000000000002E-2</v>
      </c>
      <c r="K52" s="94">
        <v>1.3800000000000003E-2</v>
      </c>
      <c r="L52" s="93">
        <v>1934996</v>
      </c>
      <c r="M52" s="95">
        <v>103.58</v>
      </c>
      <c r="N52" s="83"/>
      <c r="O52" s="93">
        <v>2004.26892</v>
      </c>
      <c r="P52" s="94">
        <v>1.2020724641840682E-4</v>
      </c>
      <c r="Q52" s="94">
        <v>1.895108837887079E-2</v>
      </c>
      <c r="R52" s="94">
        <f>O52/'סכום נכסי הקרן'!$C$42</f>
        <v>2.7587468858559262E-3</v>
      </c>
    </row>
    <row r="53" spans="2:18">
      <c r="B53" s="85" t="s">
        <v>333</v>
      </c>
      <c r="C53" s="83" t="s">
        <v>334</v>
      </c>
      <c r="D53" s="96" t="s">
        <v>128</v>
      </c>
      <c r="E53" s="83" t="s">
        <v>268</v>
      </c>
      <c r="F53" s="83"/>
      <c r="G53" s="83"/>
      <c r="H53" s="93">
        <v>1.8</v>
      </c>
      <c r="I53" s="96" t="s">
        <v>172</v>
      </c>
      <c r="J53" s="97">
        <v>0.05</v>
      </c>
      <c r="K53" s="94">
        <v>2.3E-3</v>
      </c>
      <c r="L53" s="93">
        <v>601876</v>
      </c>
      <c r="M53" s="95">
        <v>109.54</v>
      </c>
      <c r="N53" s="83"/>
      <c r="O53" s="93">
        <v>659.29496999999992</v>
      </c>
      <c r="P53" s="94">
        <v>3.2517719595206055E-5</v>
      </c>
      <c r="Q53" s="94">
        <v>6.2338726702477459E-3</v>
      </c>
      <c r="R53" s="94">
        <f>O53/'סכום נכסי הקרן'!$C$42</f>
        <v>9.0747699931802367E-4</v>
      </c>
    </row>
    <row r="54" spans="2:18">
      <c r="B54" s="86"/>
      <c r="C54" s="83"/>
      <c r="D54" s="83"/>
      <c r="E54" s="83"/>
      <c r="F54" s="83"/>
      <c r="G54" s="83"/>
      <c r="H54" s="83"/>
      <c r="I54" s="83"/>
      <c r="J54" s="83"/>
      <c r="K54" s="94"/>
      <c r="L54" s="93"/>
      <c r="M54" s="95"/>
      <c r="N54" s="83"/>
      <c r="O54" s="83"/>
      <c r="P54" s="83"/>
      <c r="Q54" s="94"/>
      <c r="R54" s="83"/>
    </row>
    <row r="55" spans="2:18">
      <c r="B55" s="84" t="s">
        <v>25</v>
      </c>
      <c r="C55" s="81"/>
      <c r="D55" s="81"/>
      <c r="E55" s="81"/>
      <c r="F55" s="81"/>
      <c r="G55" s="81"/>
      <c r="H55" s="90">
        <v>2.7003397847334369</v>
      </c>
      <c r="I55" s="81"/>
      <c r="J55" s="81"/>
      <c r="K55" s="91">
        <v>1.7707119712977917E-3</v>
      </c>
      <c r="L55" s="90"/>
      <c r="M55" s="92"/>
      <c r="N55" s="81"/>
      <c r="O55" s="90">
        <v>9030.6779499999993</v>
      </c>
      <c r="P55" s="81"/>
      <c r="Q55" s="91">
        <v>8.5388330000931059E-2</v>
      </c>
      <c r="R55" s="91">
        <f>O55/'סכום נכסי הקרן'!$C$42</f>
        <v>1.2430145687101848E-2</v>
      </c>
    </row>
    <row r="56" spans="2:18">
      <c r="B56" s="85" t="s">
        <v>335</v>
      </c>
      <c r="C56" s="83" t="s">
        <v>336</v>
      </c>
      <c r="D56" s="96" t="s">
        <v>128</v>
      </c>
      <c r="E56" s="83" t="s">
        <v>268</v>
      </c>
      <c r="F56" s="83"/>
      <c r="G56" s="83"/>
      <c r="H56" s="93">
        <v>3.67</v>
      </c>
      <c r="I56" s="96" t="s">
        <v>172</v>
      </c>
      <c r="J56" s="97">
        <v>1.2999999999999999E-3</v>
      </c>
      <c r="K56" s="94">
        <v>1.8999999999999998E-3</v>
      </c>
      <c r="L56" s="93">
        <v>3199925</v>
      </c>
      <c r="M56" s="95">
        <v>99.78</v>
      </c>
      <c r="N56" s="83"/>
      <c r="O56" s="93">
        <v>3192.8852000000002</v>
      </c>
      <c r="P56" s="94">
        <v>2.2826134252000284E-4</v>
      </c>
      <c r="Q56" s="94">
        <v>3.0189885700961001E-2</v>
      </c>
      <c r="R56" s="94">
        <f>O56/'סכום נכסי הקרן'!$C$42</f>
        <v>4.3948005252685734E-3</v>
      </c>
    </row>
    <row r="57" spans="2:18">
      <c r="B57" s="85" t="s">
        <v>337</v>
      </c>
      <c r="C57" s="83" t="s">
        <v>338</v>
      </c>
      <c r="D57" s="96" t="s">
        <v>128</v>
      </c>
      <c r="E57" s="83" t="s">
        <v>268</v>
      </c>
      <c r="F57" s="83"/>
      <c r="G57" s="83"/>
      <c r="H57" s="93">
        <v>2.17</v>
      </c>
      <c r="I57" s="96" t="s">
        <v>172</v>
      </c>
      <c r="J57" s="97">
        <v>1.2999999999999999E-3</v>
      </c>
      <c r="K57" s="94">
        <v>1.6999999999999999E-3</v>
      </c>
      <c r="L57" s="93">
        <v>5841882</v>
      </c>
      <c r="M57" s="95">
        <v>99.93</v>
      </c>
      <c r="N57" s="83"/>
      <c r="O57" s="93">
        <v>5837.7927499999996</v>
      </c>
      <c r="P57" s="94">
        <v>3.1708387669286475E-4</v>
      </c>
      <c r="Q57" s="94">
        <v>5.5198444299970062E-2</v>
      </c>
      <c r="R57" s="94">
        <f>O57/'סכום נכסי הקרן'!$C$42</f>
        <v>8.0353451618332752E-3</v>
      </c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B61" s="98" t="s">
        <v>120</v>
      </c>
      <c r="C61" s="99"/>
      <c r="D61" s="99"/>
    </row>
    <row r="62" spans="2:18">
      <c r="B62" s="98" t="s">
        <v>245</v>
      </c>
      <c r="C62" s="99"/>
      <c r="D62" s="99"/>
    </row>
    <row r="63" spans="2:18">
      <c r="B63" s="225" t="s">
        <v>253</v>
      </c>
      <c r="C63" s="225"/>
      <c r="D63" s="225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3:D63"/>
  </mergeCells>
  <phoneticPr fontId="6" type="noConversion"/>
  <dataValidations count="1">
    <dataValidation allowBlank="1" showInputMessage="1" showErrorMessage="1" sqref="N10:Q10 N9 N1:N7 N32:N1048576 C5:C29 O1:Q9 O11:Q1048576 B64:B1048576 J1:M1048576 E1:I30 B61:B63 D1:D29 R1:AF1048576 AJ1:XFD1048576 AG1:AI27 AG31:AI1048576 C61:D62 A1:A1048576 B1:B60 E32:I1048576 C32:D60 C6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187</v>
      </c>
      <c r="C1" s="77" t="s" vm="1">
        <v>263</v>
      </c>
    </row>
    <row r="2" spans="2:67">
      <c r="B2" s="56" t="s">
        <v>186</v>
      </c>
      <c r="C2" s="77" t="s">
        <v>264</v>
      </c>
    </row>
    <row r="3" spans="2:67">
      <c r="B3" s="56" t="s">
        <v>188</v>
      </c>
      <c r="C3" s="77" t="s">
        <v>265</v>
      </c>
    </row>
    <row r="4" spans="2:67">
      <c r="B4" s="56" t="s">
        <v>189</v>
      </c>
      <c r="C4" s="77">
        <v>8802</v>
      </c>
    </row>
    <row r="6" spans="2:67" ht="26.25" customHeight="1">
      <c r="B6" s="222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7"/>
      <c r="BO6" s="3"/>
    </row>
    <row r="7" spans="2:67" ht="26.25" customHeight="1">
      <c r="B7" s="222" t="s">
        <v>95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7"/>
      <c r="AZ7" s="43"/>
      <c r="BJ7" s="3"/>
      <c r="BO7" s="3"/>
    </row>
    <row r="8" spans="2:67" s="3" customFormat="1" ht="78.75">
      <c r="B8" s="37" t="s">
        <v>123</v>
      </c>
      <c r="C8" s="13" t="s">
        <v>48</v>
      </c>
      <c r="D8" s="13" t="s">
        <v>127</v>
      </c>
      <c r="E8" s="13" t="s">
        <v>233</v>
      </c>
      <c r="F8" s="13" t="s">
        <v>125</v>
      </c>
      <c r="G8" s="13" t="s">
        <v>67</v>
      </c>
      <c r="H8" s="13" t="s">
        <v>15</v>
      </c>
      <c r="I8" s="13" t="s">
        <v>68</v>
      </c>
      <c r="J8" s="13" t="s">
        <v>110</v>
      </c>
      <c r="K8" s="13" t="s">
        <v>18</v>
      </c>
      <c r="L8" s="13" t="s">
        <v>109</v>
      </c>
      <c r="M8" s="13" t="s">
        <v>17</v>
      </c>
      <c r="N8" s="13" t="s">
        <v>19</v>
      </c>
      <c r="O8" s="13" t="s">
        <v>247</v>
      </c>
      <c r="P8" s="13" t="s">
        <v>246</v>
      </c>
      <c r="Q8" s="13" t="s">
        <v>64</v>
      </c>
      <c r="R8" s="13" t="s">
        <v>61</v>
      </c>
      <c r="S8" s="13" t="s">
        <v>190</v>
      </c>
      <c r="T8" s="38" t="s">
        <v>192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254</v>
      </c>
      <c r="P9" s="16"/>
      <c r="Q9" s="16" t="s">
        <v>250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19" t="s">
        <v>122</v>
      </c>
      <c r="S10" s="45" t="s">
        <v>193</v>
      </c>
      <c r="T10" s="72" t="s">
        <v>234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W830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9">
      <c r="B1" s="56" t="s">
        <v>187</v>
      </c>
      <c r="C1" s="77" t="s" vm="1">
        <v>263</v>
      </c>
    </row>
    <row r="2" spans="2:49">
      <c r="B2" s="56" t="s">
        <v>186</v>
      </c>
      <c r="C2" s="77" t="s">
        <v>264</v>
      </c>
    </row>
    <row r="3" spans="2:49">
      <c r="B3" s="56" t="s">
        <v>188</v>
      </c>
      <c r="C3" s="77" t="s">
        <v>265</v>
      </c>
    </row>
    <row r="4" spans="2:49">
      <c r="B4" s="56" t="s">
        <v>189</v>
      </c>
      <c r="C4" s="77">
        <v>8802</v>
      </c>
    </row>
    <row r="6" spans="2:49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2:49" ht="26.25" customHeight="1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  <c r="AW7" s="3"/>
    </row>
    <row r="8" spans="2:49" s="3" customFormat="1" ht="78.75">
      <c r="B8" s="22" t="s">
        <v>123</v>
      </c>
      <c r="C8" s="30" t="s">
        <v>48</v>
      </c>
      <c r="D8" s="30" t="s">
        <v>127</v>
      </c>
      <c r="E8" s="30" t="s">
        <v>233</v>
      </c>
      <c r="F8" s="30" t="s">
        <v>125</v>
      </c>
      <c r="G8" s="30" t="s">
        <v>67</v>
      </c>
      <c r="H8" s="30" t="s">
        <v>15</v>
      </c>
      <c r="I8" s="30" t="s">
        <v>68</v>
      </c>
      <c r="J8" s="30" t="s">
        <v>110</v>
      </c>
      <c r="K8" s="30" t="s">
        <v>18</v>
      </c>
      <c r="L8" s="30" t="s">
        <v>109</v>
      </c>
      <c r="M8" s="30" t="s">
        <v>17</v>
      </c>
      <c r="N8" s="30" t="s">
        <v>19</v>
      </c>
      <c r="O8" s="13" t="s">
        <v>247</v>
      </c>
      <c r="P8" s="30" t="s">
        <v>246</v>
      </c>
      <c r="Q8" s="30" t="s">
        <v>261</v>
      </c>
      <c r="R8" s="30" t="s">
        <v>64</v>
      </c>
      <c r="S8" s="13" t="s">
        <v>61</v>
      </c>
      <c r="T8" s="30" t="s">
        <v>190</v>
      </c>
      <c r="U8" s="14" t="s">
        <v>192</v>
      </c>
      <c r="AS8" s="1"/>
      <c r="AT8" s="1"/>
    </row>
    <row r="9" spans="2:49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254</v>
      </c>
      <c r="P9" s="32"/>
      <c r="Q9" s="16" t="s">
        <v>250</v>
      </c>
      <c r="R9" s="32" t="s">
        <v>250</v>
      </c>
      <c r="S9" s="16" t="s">
        <v>20</v>
      </c>
      <c r="T9" s="32" t="s">
        <v>250</v>
      </c>
      <c r="U9" s="17" t="s">
        <v>20</v>
      </c>
      <c r="AR9" s="1"/>
      <c r="AS9" s="1"/>
      <c r="AT9" s="1"/>
      <c r="AW9" s="4"/>
    </row>
    <row r="10" spans="2:4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121</v>
      </c>
      <c r="R10" s="19" t="s">
        <v>122</v>
      </c>
      <c r="S10" s="19" t="s">
        <v>193</v>
      </c>
      <c r="T10" s="20" t="s">
        <v>234</v>
      </c>
      <c r="U10" s="20" t="s">
        <v>256</v>
      </c>
      <c r="AR10" s="1"/>
      <c r="AS10" s="3"/>
      <c r="AT10" s="1"/>
    </row>
    <row r="11" spans="2:49" s="138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4.2936138508205559</v>
      </c>
      <c r="L11" s="79"/>
      <c r="M11" s="79"/>
      <c r="N11" s="102">
        <v>1.0013963600731033E-2</v>
      </c>
      <c r="O11" s="87"/>
      <c r="P11" s="89"/>
      <c r="Q11" s="87">
        <v>117.43579000000001</v>
      </c>
      <c r="R11" s="87">
        <v>98193.648719999997</v>
      </c>
      <c r="S11" s="79"/>
      <c r="T11" s="88">
        <v>1</v>
      </c>
      <c r="U11" s="88">
        <f>R11/'סכום נכסי הקרן'!$C$42</f>
        <v>0.13515722362103522</v>
      </c>
      <c r="AR11" s="140"/>
      <c r="AS11" s="141"/>
      <c r="AT11" s="140"/>
      <c r="AW11" s="140"/>
    </row>
    <row r="12" spans="2:49" s="140" customFormat="1">
      <c r="B12" s="80" t="s">
        <v>241</v>
      </c>
      <c r="C12" s="81"/>
      <c r="D12" s="81"/>
      <c r="E12" s="81"/>
      <c r="F12" s="81"/>
      <c r="G12" s="81"/>
      <c r="H12" s="81"/>
      <c r="I12" s="81"/>
      <c r="J12" s="81"/>
      <c r="K12" s="90">
        <v>4.2936138508205559</v>
      </c>
      <c r="L12" s="81"/>
      <c r="M12" s="81"/>
      <c r="N12" s="103">
        <v>1.0013963600731033E-2</v>
      </c>
      <c r="O12" s="90"/>
      <c r="P12" s="92"/>
      <c r="Q12" s="90">
        <v>117.43579000000001</v>
      </c>
      <c r="R12" s="90">
        <v>98193.648719999997</v>
      </c>
      <c r="S12" s="81"/>
      <c r="T12" s="91">
        <v>1</v>
      </c>
      <c r="U12" s="91">
        <f>R12/'סכום נכסי הקרן'!$C$42</f>
        <v>0.13515722362103522</v>
      </c>
      <c r="AS12" s="141"/>
    </row>
    <row r="13" spans="2:49" s="140" customFormat="1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4.4088709463286975</v>
      </c>
      <c r="L13" s="81"/>
      <c r="M13" s="81"/>
      <c r="N13" s="103">
        <v>6.0510044314864009E-3</v>
      </c>
      <c r="O13" s="90"/>
      <c r="P13" s="92"/>
      <c r="Q13" s="90">
        <v>117.43579000000001</v>
      </c>
      <c r="R13" s="90">
        <v>72732.065080000015</v>
      </c>
      <c r="S13" s="81"/>
      <c r="T13" s="91">
        <v>0.74070030015277366</v>
      </c>
      <c r="U13" s="91">
        <f>R13/'סכום נכסי הקרן'!$C$42</f>
        <v>0.10011099610391634</v>
      </c>
      <c r="AS13" s="138"/>
    </row>
    <row r="14" spans="2:49" s="140" customFormat="1">
      <c r="B14" s="86" t="s">
        <v>339</v>
      </c>
      <c r="C14" s="83" t="s">
        <v>340</v>
      </c>
      <c r="D14" s="96" t="s">
        <v>128</v>
      </c>
      <c r="E14" s="96" t="s">
        <v>341</v>
      </c>
      <c r="F14" s="83" t="s">
        <v>342</v>
      </c>
      <c r="G14" s="96" t="s">
        <v>343</v>
      </c>
      <c r="H14" s="83" t="s">
        <v>344</v>
      </c>
      <c r="I14" s="83" t="s">
        <v>345</v>
      </c>
      <c r="J14" s="83"/>
      <c r="K14" s="93">
        <v>4.5299999999999994</v>
      </c>
      <c r="L14" s="96" t="s">
        <v>172</v>
      </c>
      <c r="M14" s="97">
        <v>6.1999999999999998E-3</v>
      </c>
      <c r="N14" s="97">
        <v>3.0000000000000001E-3</v>
      </c>
      <c r="O14" s="93">
        <v>2213268</v>
      </c>
      <c r="P14" s="95">
        <v>101.39</v>
      </c>
      <c r="Q14" s="83"/>
      <c r="R14" s="93">
        <v>2244.0324100000003</v>
      </c>
      <c r="S14" s="94">
        <v>7.081956764017649E-4</v>
      </c>
      <c r="T14" s="94">
        <v>2.2853131941342534E-2</v>
      </c>
      <c r="U14" s="94">
        <f>R14/'סכום נכסי הקרן'!$C$42</f>
        <v>3.0887658642370554E-3</v>
      </c>
    </row>
    <row r="15" spans="2:49" s="140" customFormat="1">
      <c r="B15" s="86" t="s">
        <v>346</v>
      </c>
      <c r="C15" s="83" t="s">
        <v>347</v>
      </c>
      <c r="D15" s="96" t="s">
        <v>128</v>
      </c>
      <c r="E15" s="96" t="s">
        <v>341</v>
      </c>
      <c r="F15" s="83" t="s">
        <v>348</v>
      </c>
      <c r="G15" s="96" t="s">
        <v>349</v>
      </c>
      <c r="H15" s="83" t="s">
        <v>344</v>
      </c>
      <c r="I15" s="83" t="s">
        <v>168</v>
      </c>
      <c r="J15" s="83"/>
      <c r="K15" s="93">
        <v>2.2399999999999998</v>
      </c>
      <c r="L15" s="96" t="s">
        <v>172</v>
      </c>
      <c r="M15" s="97">
        <v>5.8999999999999999E-3</v>
      </c>
      <c r="N15" s="97">
        <v>-1.8999999999999998E-3</v>
      </c>
      <c r="O15" s="93">
        <v>4148901</v>
      </c>
      <c r="P15" s="95">
        <v>100.89</v>
      </c>
      <c r="Q15" s="83"/>
      <c r="R15" s="93">
        <v>4185.8262199999999</v>
      </c>
      <c r="S15" s="94">
        <v>7.7721686778811617E-4</v>
      </c>
      <c r="T15" s="94">
        <v>4.2628278657165682E-2</v>
      </c>
      <c r="U15" s="94">
        <f>R15/'סכום נכסי הקרן'!$C$42</f>
        <v>5.7615197910463453E-3</v>
      </c>
    </row>
    <row r="16" spans="2:49" s="140" customFormat="1">
      <c r="B16" s="86" t="s">
        <v>350</v>
      </c>
      <c r="C16" s="83" t="s">
        <v>351</v>
      </c>
      <c r="D16" s="96" t="s">
        <v>128</v>
      </c>
      <c r="E16" s="96" t="s">
        <v>341</v>
      </c>
      <c r="F16" s="83" t="s">
        <v>352</v>
      </c>
      <c r="G16" s="96" t="s">
        <v>349</v>
      </c>
      <c r="H16" s="83" t="s">
        <v>344</v>
      </c>
      <c r="I16" s="83" t="s">
        <v>168</v>
      </c>
      <c r="J16" s="83"/>
      <c r="K16" s="93">
        <v>3.1400000000000006</v>
      </c>
      <c r="L16" s="96" t="s">
        <v>172</v>
      </c>
      <c r="M16" s="97">
        <v>0.04</v>
      </c>
      <c r="N16" s="97">
        <v>5.1E-5</v>
      </c>
      <c r="O16" s="93">
        <v>1867487</v>
      </c>
      <c r="P16" s="95">
        <v>116.35</v>
      </c>
      <c r="Q16" s="83"/>
      <c r="R16" s="93">
        <v>2172.8211099999999</v>
      </c>
      <c r="S16" s="94">
        <v>9.0142907067446187E-4</v>
      </c>
      <c r="T16" s="94">
        <v>2.2127919048978588E-2</v>
      </c>
      <c r="U16" s="94">
        <f>R16/'סכום נכסי הקרן'!$C$42</f>
        <v>2.9907481031709641E-3</v>
      </c>
    </row>
    <row r="17" spans="2:44" s="140" customFormat="1" ht="20.25">
      <c r="B17" s="86" t="s">
        <v>353</v>
      </c>
      <c r="C17" s="83" t="s">
        <v>354</v>
      </c>
      <c r="D17" s="96" t="s">
        <v>128</v>
      </c>
      <c r="E17" s="96" t="s">
        <v>341</v>
      </c>
      <c r="F17" s="83" t="s">
        <v>352</v>
      </c>
      <c r="G17" s="96" t="s">
        <v>349</v>
      </c>
      <c r="H17" s="83" t="s">
        <v>344</v>
      </c>
      <c r="I17" s="83" t="s">
        <v>168</v>
      </c>
      <c r="J17" s="83"/>
      <c r="K17" s="93">
        <v>4.4000000000000004</v>
      </c>
      <c r="L17" s="96" t="s">
        <v>172</v>
      </c>
      <c r="M17" s="97">
        <v>9.8999999999999991E-3</v>
      </c>
      <c r="N17" s="97">
        <v>2.5999999999999994E-3</v>
      </c>
      <c r="O17" s="93">
        <v>4464344</v>
      </c>
      <c r="P17" s="95">
        <v>103.45</v>
      </c>
      <c r="Q17" s="83"/>
      <c r="R17" s="93">
        <v>4618.3639999999996</v>
      </c>
      <c r="S17" s="94">
        <v>1.4812643129739332E-3</v>
      </c>
      <c r="T17" s="94">
        <v>4.7033225266629036E-2</v>
      </c>
      <c r="U17" s="94">
        <f>R17/'סכום נכסי הקרן'!$C$42</f>
        <v>6.3568801449803043E-3</v>
      </c>
      <c r="AR17" s="138"/>
    </row>
    <row r="18" spans="2:44" s="140" customFormat="1">
      <c r="B18" s="86" t="s">
        <v>355</v>
      </c>
      <c r="C18" s="83" t="s">
        <v>356</v>
      </c>
      <c r="D18" s="96" t="s">
        <v>128</v>
      </c>
      <c r="E18" s="96" t="s">
        <v>341</v>
      </c>
      <c r="F18" s="83" t="s">
        <v>352</v>
      </c>
      <c r="G18" s="96" t="s">
        <v>349</v>
      </c>
      <c r="H18" s="83" t="s">
        <v>344</v>
      </c>
      <c r="I18" s="83" t="s">
        <v>168</v>
      </c>
      <c r="J18" s="83"/>
      <c r="K18" s="93">
        <v>6.33</v>
      </c>
      <c r="L18" s="96" t="s">
        <v>172</v>
      </c>
      <c r="M18" s="97">
        <v>8.6E-3</v>
      </c>
      <c r="N18" s="97">
        <v>6.4000000000000003E-3</v>
      </c>
      <c r="O18" s="93">
        <v>1425000</v>
      </c>
      <c r="P18" s="95">
        <v>101.62</v>
      </c>
      <c r="Q18" s="83"/>
      <c r="R18" s="93">
        <v>1448.0849800000001</v>
      </c>
      <c r="S18" s="94">
        <v>5.6969213836842566E-4</v>
      </c>
      <c r="T18" s="94">
        <v>1.4747236698874755E-2</v>
      </c>
      <c r="U18" s="94">
        <f>R18/'סכום נכסי הקרן'!$C$42</f>
        <v>1.9931955683021524E-3</v>
      </c>
    </row>
    <row r="19" spans="2:44" s="140" customFormat="1">
      <c r="B19" s="86" t="s">
        <v>357</v>
      </c>
      <c r="C19" s="83" t="s">
        <v>358</v>
      </c>
      <c r="D19" s="96" t="s">
        <v>128</v>
      </c>
      <c r="E19" s="96" t="s">
        <v>341</v>
      </c>
      <c r="F19" s="83" t="s">
        <v>352</v>
      </c>
      <c r="G19" s="96" t="s">
        <v>349</v>
      </c>
      <c r="H19" s="83" t="s">
        <v>344</v>
      </c>
      <c r="I19" s="83" t="s">
        <v>168</v>
      </c>
      <c r="J19" s="83"/>
      <c r="K19" s="93">
        <v>11.740000000000002</v>
      </c>
      <c r="L19" s="96" t="s">
        <v>172</v>
      </c>
      <c r="M19" s="97">
        <v>6.9999999999999993E-3</v>
      </c>
      <c r="N19" s="97">
        <v>6.6E-3</v>
      </c>
      <c r="O19" s="93">
        <v>819878</v>
      </c>
      <c r="P19" s="95">
        <v>99.78</v>
      </c>
      <c r="Q19" s="83"/>
      <c r="R19" s="93">
        <v>818.07420999999999</v>
      </c>
      <c r="S19" s="94">
        <v>1.1680388416459261E-3</v>
      </c>
      <c r="T19" s="94">
        <v>8.3312334419178725E-3</v>
      </c>
      <c r="U19" s="94">
        <f>R19/'סכום נכסי הקרן'!$C$42</f>
        <v>1.1260263813483407E-3</v>
      </c>
      <c r="AR19" s="141"/>
    </row>
    <row r="20" spans="2:44" s="140" customFormat="1">
      <c r="B20" s="86" t="s">
        <v>359</v>
      </c>
      <c r="C20" s="83" t="s">
        <v>360</v>
      </c>
      <c r="D20" s="96" t="s">
        <v>128</v>
      </c>
      <c r="E20" s="96" t="s">
        <v>341</v>
      </c>
      <c r="F20" s="83" t="s">
        <v>352</v>
      </c>
      <c r="G20" s="96" t="s">
        <v>349</v>
      </c>
      <c r="H20" s="83" t="s">
        <v>344</v>
      </c>
      <c r="I20" s="83" t="s">
        <v>168</v>
      </c>
      <c r="J20" s="83"/>
      <c r="K20" s="93">
        <v>0.82</v>
      </c>
      <c r="L20" s="96" t="s">
        <v>172</v>
      </c>
      <c r="M20" s="97">
        <v>2.58E-2</v>
      </c>
      <c r="N20" s="97">
        <v>-4.0000000000000001E-3</v>
      </c>
      <c r="O20" s="93">
        <v>154292</v>
      </c>
      <c r="P20" s="95">
        <v>105.02</v>
      </c>
      <c r="Q20" s="83"/>
      <c r="R20" s="93">
        <v>162.03745000000001</v>
      </c>
      <c r="S20" s="94">
        <v>5.665025082712553E-5</v>
      </c>
      <c r="T20" s="94">
        <v>1.6501825944165813E-3</v>
      </c>
      <c r="U20" s="94">
        <f>R20/'סכום נכסי הקרן'!$C$42</f>
        <v>2.2303409792910194E-4</v>
      </c>
    </row>
    <row r="21" spans="2:44" s="140" customFormat="1">
      <c r="B21" s="86" t="s">
        <v>361</v>
      </c>
      <c r="C21" s="83" t="s">
        <v>362</v>
      </c>
      <c r="D21" s="96" t="s">
        <v>128</v>
      </c>
      <c r="E21" s="96" t="s">
        <v>341</v>
      </c>
      <c r="F21" s="83" t="s">
        <v>352</v>
      </c>
      <c r="G21" s="96" t="s">
        <v>349</v>
      </c>
      <c r="H21" s="83" t="s">
        <v>344</v>
      </c>
      <c r="I21" s="83" t="s">
        <v>168</v>
      </c>
      <c r="J21" s="83"/>
      <c r="K21" s="93">
        <v>1.8399999999999999</v>
      </c>
      <c r="L21" s="96" t="s">
        <v>172</v>
      </c>
      <c r="M21" s="97">
        <v>6.4000000000000003E-3</v>
      </c>
      <c r="N21" s="97">
        <v>-1.2999999999999999E-3</v>
      </c>
      <c r="O21" s="93">
        <v>246630</v>
      </c>
      <c r="P21" s="95">
        <v>100.3</v>
      </c>
      <c r="Q21" s="83"/>
      <c r="R21" s="93">
        <v>247.36989000000003</v>
      </c>
      <c r="S21" s="94">
        <v>7.8292876881490869E-5</v>
      </c>
      <c r="T21" s="94">
        <v>2.5192045842534817E-3</v>
      </c>
      <c r="U21" s="94">
        <f>R21/'סכום נכסי הקרן'!$C$42</f>
        <v>3.404886973410849E-4</v>
      </c>
    </row>
    <row r="22" spans="2:44" s="140" customFormat="1">
      <c r="B22" s="86" t="s">
        <v>363</v>
      </c>
      <c r="C22" s="83" t="s">
        <v>364</v>
      </c>
      <c r="D22" s="96" t="s">
        <v>128</v>
      </c>
      <c r="E22" s="96" t="s">
        <v>341</v>
      </c>
      <c r="F22" s="83" t="s">
        <v>365</v>
      </c>
      <c r="G22" s="96" t="s">
        <v>349</v>
      </c>
      <c r="H22" s="83" t="s">
        <v>344</v>
      </c>
      <c r="I22" s="83" t="s">
        <v>168</v>
      </c>
      <c r="J22" s="83"/>
      <c r="K22" s="93">
        <v>4.01</v>
      </c>
      <c r="L22" s="96" t="s">
        <v>172</v>
      </c>
      <c r="M22" s="97">
        <v>0.05</v>
      </c>
      <c r="N22" s="97">
        <v>1.6000000000000001E-3</v>
      </c>
      <c r="O22" s="93">
        <v>1986400</v>
      </c>
      <c r="P22" s="95">
        <v>124.2</v>
      </c>
      <c r="Q22" s="83"/>
      <c r="R22" s="93">
        <v>2467.10887</v>
      </c>
      <c r="S22" s="94">
        <v>6.302816309266987E-4</v>
      </c>
      <c r="T22" s="94">
        <v>2.5124933253422341E-2</v>
      </c>
      <c r="U22" s="94">
        <f>R22/'סכום נכסי הקרן'!$C$42</f>
        <v>3.3958162221963874E-3</v>
      </c>
    </row>
    <row r="23" spans="2:44" s="140" customFormat="1">
      <c r="B23" s="86" t="s">
        <v>366</v>
      </c>
      <c r="C23" s="83" t="s">
        <v>367</v>
      </c>
      <c r="D23" s="96" t="s">
        <v>128</v>
      </c>
      <c r="E23" s="96" t="s">
        <v>341</v>
      </c>
      <c r="F23" s="83" t="s">
        <v>365</v>
      </c>
      <c r="G23" s="96" t="s">
        <v>349</v>
      </c>
      <c r="H23" s="83" t="s">
        <v>344</v>
      </c>
      <c r="I23" s="83" t="s">
        <v>168</v>
      </c>
      <c r="J23" s="83"/>
      <c r="K23" s="93">
        <v>2.9800000000000004</v>
      </c>
      <c r="L23" s="96" t="s">
        <v>172</v>
      </c>
      <c r="M23" s="97">
        <v>6.9999999999999993E-3</v>
      </c>
      <c r="N23" s="97">
        <v>-3.0000000000000008E-4</v>
      </c>
      <c r="O23" s="93">
        <v>1375690.62</v>
      </c>
      <c r="P23" s="95">
        <v>102.61</v>
      </c>
      <c r="Q23" s="83"/>
      <c r="R23" s="93">
        <v>1411.5961599999998</v>
      </c>
      <c r="S23" s="94">
        <v>3.8701662750899302E-4</v>
      </c>
      <c r="T23" s="94">
        <v>1.4375636086455836E-2</v>
      </c>
      <c r="U23" s="94">
        <f>R23/'סכום נכסי הקרן'!$C$42</f>
        <v>1.9429710612317351E-3</v>
      </c>
    </row>
    <row r="24" spans="2:44" s="140" customFormat="1">
      <c r="B24" s="86" t="s">
        <v>368</v>
      </c>
      <c r="C24" s="83" t="s">
        <v>369</v>
      </c>
      <c r="D24" s="96" t="s">
        <v>128</v>
      </c>
      <c r="E24" s="96" t="s">
        <v>341</v>
      </c>
      <c r="F24" s="83" t="s">
        <v>370</v>
      </c>
      <c r="G24" s="96" t="s">
        <v>349</v>
      </c>
      <c r="H24" s="83" t="s">
        <v>371</v>
      </c>
      <c r="I24" s="83" t="s">
        <v>168</v>
      </c>
      <c r="J24" s="83"/>
      <c r="K24" s="93">
        <v>2</v>
      </c>
      <c r="L24" s="96" t="s">
        <v>172</v>
      </c>
      <c r="M24" s="97">
        <v>8.0000000000000002E-3</v>
      </c>
      <c r="N24" s="97">
        <v>-1.7000000000000001E-3</v>
      </c>
      <c r="O24" s="93">
        <v>2902358</v>
      </c>
      <c r="P24" s="95">
        <v>102.36</v>
      </c>
      <c r="Q24" s="83"/>
      <c r="R24" s="93">
        <v>2970.8536800000002</v>
      </c>
      <c r="S24" s="94">
        <v>4.5029912806032208E-3</v>
      </c>
      <c r="T24" s="94">
        <v>3.025504926974874E-2</v>
      </c>
      <c r="U24" s="94">
        <f>R24/'סכום נכסי הקרן'!$C$42</f>
        <v>4.0891884598168692E-3</v>
      </c>
    </row>
    <row r="25" spans="2:44" s="140" customFormat="1">
      <c r="B25" s="86" t="s">
        <v>372</v>
      </c>
      <c r="C25" s="83" t="s">
        <v>373</v>
      </c>
      <c r="D25" s="96" t="s">
        <v>128</v>
      </c>
      <c r="E25" s="96" t="s">
        <v>341</v>
      </c>
      <c r="F25" s="83" t="s">
        <v>348</v>
      </c>
      <c r="G25" s="96" t="s">
        <v>349</v>
      </c>
      <c r="H25" s="83" t="s">
        <v>371</v>
      </c>
      <c r="I25" s="83" t="s">
        <v>168</v>
      </c>
      <c r="J25" s="83"/>
      <c r="K25" s="93">
        <v>2.5300000000000002</v>
      </c>
      <c r="L25" s="96" t="s">
        <v>172</v>
      </c>
      <c r="M25" s="97">
        <v>3.4000000000000002E-2</v>
      </c>
      <c r="N25" s="97">
        <v>-1.1000000000000001E-3</v>
      </c>
      <c r="O25" s="93">
        <v>3595712</v>
      </c>
      <c r="P25" s="95">
        <v>112.77</v>
      </c>
      <c r="Q25" s="83"/>
      <c r="R25" s="93">
        <v>4054.8845899999997</v>
      </c>
      <c r="S25" s="94">
        <v>1.9220748952957245E-3</v>
      </c>
      <c r="T25" s="94">
        <v>4.1294774589368165E-2</v>
      </c>
      <c r="U25" s="94">
        <f>R25/'סכום נכסי הקרן'!$C$42</f>
        <v>5.5812870835554758E-3</v>
      </c>
    </row>
    <row r="26" spans="2:44" s="140" customFormat="1">
      <c r="B26" s="86" t="s">
        <v>374</v>
      </c>
      <c r="C26" s="83" t="s">
        <v>375</v>
      </c>
      <c r="D26" s="96" t="s">
        <v>128</v>
      </c>
      <c r="E26" s="96" t="s">
        <v>341</v>
      </c>
      <c r="F26" s="83" t="s">
        <v>352</v>
      </c>
      <c r="G26" s="96" t="s">
        <v>349</v>
      </c>
      <c r="H26" s="83" t="s">
        <v>371</v>
      </c>
      <c r="I26" s="83" t="s">
        <v>168</v>
      </c>
      <c r="J26" s="83"/>
      <c r="K26" s="93">
        <v>1.4500000000000002</v>
      </c>
      <c r="L26" s="96" t="s">
        <v>172</v>
      </c>
      <c r="M26" s="97">
        <v>0.03</v>
      </c>
      <c r="N26" s="97">
        <v>-1.8999999999999998E-3</v>
      </c>
      <c r="O26" s="93">
        <v>443184</v>
      </c>
      <c r="P26" s="95">
        <v>111.96</v>
      </c>
      <c r="Q26" s="83"/>
      <c r="R26" s="93">
        <v>496.18878000000001</v>
      </c>
      <c r="S26" s="94">
        <v>9.2330000000000005E-4</v>
      </c>
      <c r="T26" s="94">
        <v>5.0531657237311385E-3</v>
      </c>
      <c r="U26" s="94">
        <f>R26/'סכום נכסי הקרן'!$C$42</f>
        <v>6.8297184971647989E-4</v>
      </c>
    </row>
    <row r="27" spans="2:44" s="140" customFormat="1">
      <c r="B27" s="86" t="s">
        <v>376</v>
      </c>
      <c r="C27" s="83" t="s">
        <v>377</v>
      </c>
      <c r="D27" s="96" t="s">
        <v>128</v>
      </c>
      <c r="E27" s="96" t="s">
        <v>341</v>
      </c>
      <c r="F27" s="83" t="s">
        <v>378</v>
      </c>
      <c r="G27" s="96" t="s">
        <v>379</v>
      </c>
      <c r="H27" s="83" t="s">
        <v>371</v>
      </c>
      <c r="I27" s="83" t="s">
        <v>345</v>
      </c>
      <c r="J27" s="83"/>
      <c r="K27" s="93">
        <v>3.9699999999999993</v>
      </c>
      <c r="L27" s="96" t="s">
        <v>172</v>
      </c>
      <c r="M27" s="97">
        <v>6.5000000000000006E-3</v>
      </c>
      <c r="N27" s="97">
        <v>2.5000000000000001E-3</v>
      </c>
      <c r="O27" s="93">
        <v>601515.25</v>
      </c>
      <c r="P27" s="95">
        <v>100.39</v>
      </c>
      <c r="Q27" s="93">
        <v>88.16494999999999</v>
      </c>
      <c r="R27" s="93">
        <v>692.36123999999995</v>
      </c>
      <c r="S27" s="94">
        <v>5.6921484079114413E-4</v>
      </c>
      <c r="T27" s="94">
        <v>7.0509778282531674E-3</v>
      </c>
      <c r="U27" s="94">
        <f>R27/'סכום נכסי הקרן'!$C$42</f>
        <v>9.5299058708017454E-4</v>
      </c>
    </row>
    <row r="28" spans="2:44" s="140" customFormat="1">
      <c r="B28" s="86" t="s">
        <v>380</v>
      </c>
      <c r="C28" s="83" t="s">
        <v>381</v>
      </c>
      <c r="D28" s="96" t="s">
        <v>128</v>
      </c>
      <c r="E28" s="96" t="s">
        <v>341</v>
      </c>
      <c r="F28" s="83" t="s">
        <v>378</v>
      </c>
      <c r="G28" s="96" t="s">
        <v>379</v>
      </c>
      <c r="H28" s="83" t="s">
        <v>371</v>
      </c>
      <c r="I28" s="83" t="s">
        <v>168</v>
      </c>
      <c r="J28" s="83"/>
      <c r="K28" s="93">
        <v>5.9800000000000013</v>
      </c>
      <c r="L28" s="96" t="s">
        <v>172</v>
      </c>
      <c r="M28" s="97">
        <v>1.34E-2</v>
      </c>
      <c r="N28" s="97">
        <v>1.0200000000000001E-2</v>
      </c>
      <c r="O28" s="93">
        <v>4859448</v>
      </c>
      <c r="P28" s="95">
        <v>102.34</v>
      </c>
      <c r="Q28" s="83"/>
      <c r="R28" s="93">
        <v>4973.1593400000002</v>
      </c>
      <c r="S28" s="94">
        <v>1.0692485277459705E-3</v>
      </c>
      <c r="T28" s="94">
        <v>5.0646446127905941E-2</v>
      </c>
      <c r="U28" s="94">
        <f>R28/'סכום נכסי הקרן'!$C$42</f>
        <v>6.8452330449200972E-3</v>
      </c>
    </row>
    <row r="29" spans="2:44" s="140" customFormat="1">
      <c r="B29" s="86" t="s">
        <v>382</v>
      </c>
      <c r="C29" s="83" t="s">
        <v>383</v>
      </c>
      <c r="D29" s="96" t="s">
        <v>128</v>
      </c>
      <c r="E29" s="96" t="s">
        <v>341</v>
      </c>
      <c r="F29" s="83" t="s">
        <v>365</v>
      </c>
      <c r="G29" s="96" t="s">
        <v>349</v>
      </c>
      <c r="H29" s="83" t="s">
        <v>371</v>
      </c>
      <c r="I29" s="83" t="s">
        <v>168</v>
      </c>
      <c r="J29" s="83"/>
      <c r="K29" s="93">
        <v>1.97</v>
      </c>
      <c r="L29" s="96" t="s">
        <v>172</v>
      </c>
      <c r="M29" s="97">
        <v>4.0999999999999995E-2</v>
      </c>
      <c r="N29" s="97">
        <v>-2.9999999999999997E-4</v>
      </c>
      <c r="O29" s="93">
        <v>2366984.4</v>
      </c>
      <c r="P29" s="95">
        <v>129.81</v>
      </c>
      <c r="Q29" s="83"/>
      <c r="R29" s="93">
        <v>3072.5824500000003</v>
      </c>
      <c r="S29" s="94">
        <v>1.012685477327119E-3</v>
      </c>
      <c r="T29" s="94">
        <v>3.1291050796589649E-2</v>
      </c>
      <c r="U29" s="94">
        <f>R29/'סכום נכסי הקרן'!$C$42</f>
        <v>4.2292115498518395E-3</v>
      </c>
    </row>
    <row r="30" spans="2:44" s="140" customFormat="1">
      <c r="B30" s="86" t="s">
        <v>384</v>
      </c>
      <c r="C30" s="83" t="s">
        <v>385</v>
      </c>
      <c r="D30" s="96" t="s">
        <v>128</v>
      </c>
      <c r="E30" s="96" t="s">
        <v>341</v>
      </c>
      <c r="F30" s="83" t="s">
        <v>365</v>
      </c>
      <c r="G30" s="96" t="s">
        <v>349</v>
      </c>
      <c r="H30" s="83" t="s">
        <v>371</v>
      </c>
      <c r="I30" s="83" t="s">
        <v>168</v>
      </c>
      <c r="J30" s="83"/>
      <c r="K30" s="93">
        <v>3.0300000000000002</v>
      </c>
      <c r="L30" s="96" t="s">
        <v>172</v>
      </c>
      <c r="M30" s="97">
        <v>0.04</v>
      </c>
      <c r="N30" s="97">
        <v>4.0000000000000002E-4</v>
      </c>
      <c r="O30" s="93">
        <v>850000</v>
      </c>
      <c r="P30" s="95">
        <v>119.26</v>
      </c>
      <c r="Q30" s="83"/>
      <c r="R30" s="93">
        <v>1013.7099499999999</v>
      </c>
      <c r="S30" s="94">
        <v>2.9263271323887608E-4</v>
      </c>
      <c r="T30" s="94">
        <v>1.0323579612471701E-2</v>
      </c>
      <c r="U30" s="94">
        <f>R30/'סכום נכסי הקרן'!$C$42</f>
        <v>1.3953063582523978E-3</v>
      </c>
    </row>
    <row r="31" spans="2:44" s="140" customFormat="1">
      <c r="B31" s="86" t="s">
        <v>386</v>
      </c>
      <c r="C31" s="83" t="s">
        <v>387</v>
      </c>
      <c r="D31" s="96" t="s">
        <v>128</v>
      </c>
      <c r="E31" s="96" t="s">
        <v>341</v>
      </c>
      <c r="F31" s="83" t="s">
        <v>388</v>
      </c>
      <c r="G31" s="96" t="s">
        <v>379</v>
      </c>
      <c r="H31" s="83" t="s">
        <v>389</v>
      </c>
      <c r="I31" s="83" t="s">
        <v>345</v>
      </c>
      <c r="J31" s="83"/>
      <c r="K31" s="93">
        <v>5.95</v>
      </c>
      <c r="L31" s="96" t="s">
        <v>172</v>
      </c>
      <c r="M31" s="97">
        <v>2.3399999999999997E-2</v>
      </c>
      <c r="N31" s="97">
        <v>1.1299999999999999E-2</v>
      </c>
      <c r="O31" s="93">
        <v>1312120.1499999999</v>
      </c>
      <c r="P31" s="95">
        <v>106</v>
      </c>
      <c r="Q31" s="83"/>
      <c r="R31" s="93">
        <v>1390.8473600000002</v>
      </c>
      <c r="S31" s="94">
        <v>6.3259687503340926E-4</v>
      </c>
      <c r="T31" s="94">
        <v>1.4164331177528732E-2</v>
      </c>
      <c r="U31" s="94">
        <f>R31/'סכום נכסי הקרן'!$C$42</f>
        <v>1.914411676403652E-3</v>
      </c>
    </row>
    <row r="32" spans="2:44" s="140" customFormat="1">
      <c r="B32" s="86" t="s">
        <v>390</v>
      </c>
      <c r="C32" s="83" t="s">
        <v>391</v>
      </c>
      <c r="D32" s="96" t="s">
        <v>128</v>
      </c>
      <c r="E32" s="96" t="s">
        <v>341</v>
      </c>
      <c r="F32" s="83" t="s">
        <v>388</v>
      </c>
      <c r="G32" s="96" t="s">
        <v>379</v>
      </c>
      <c r="H32" s="83" t="s">
        <v>389</v>
      </c>
      <c r="I32" s="83" t="s">
        <v>345</v>
      </c>
      <c r="J32" s="83"/>
      <c r="K32" s="93">
        <v>2.5499999999999998</v>
      </c>
      <c r="L32" s="96" t="s">
        <v>172</v>
      </c>
      <c r="M32" s="97">
        <v>0.03</v>
      </c>
      <c r="N32" s="97">
        <v>3.9000000000000003E-3</v>
      </c>
      <c r="O32" s="93">
        <v>467958.61</v>
      </c>
      <c r="P32" s="95">
        <v>107.19</v>
      </c>
      <c r="Q32" s="83"/>
      <c r="R32" s="93">
        <v>501.60482999999999</v>
      </c>
      <c r="S32" s="94">
        <v>7.7800715150567329E-4</v>
      </c>
      <c r="T32" s="94">
        <v>5.1083225497641944E-3</v>
      </c>
      <c r="U32" s="94">
        <f>R32/'סכום נכסי הקרן'!$C$42</f>
        <v>6.9042669318685607E-4</v>
      </c>
    </row>
    <row r="33" spans="2:21" s="140" customFormat="1">
      <c r="B33" s="86" t="s">
        <v>392</v>
      </c>
      <c r="C33" s="83" t="s">
        <v>393</v>
      </c>
      <c r="D33" s="96" t="s">
        <v>128</v>
      </c>
      <c r="E33" s="96" t="s">
        <v>341</v>
      </c>
      <c r="F33" s="83" t="s">
        <v>394</v>
      </c>
      <c r="G33" s="96" t="s">
        <v>379</v>
      </c>
      <c r="H33" s="83" t="s">
        <v>389</v>
      </c>
      <c r="I33" s="83" t="s">
        <v>168</v>
      </c>
      <c r="J33" s="83"/>
      <c r="K33" s="93">
        <v>2.86</v>
      </c>
      <c r="L33" s="96" t="s">
        <v>172</v>
      </c>
      <c r="M33" s="97">
        <v>4.8000000000000001E-2</v>
      </c>
      <c r="N33" s="97">
        <v>1.6999999999999999E-3</v>
      </c>
      <c r="O33" s="93">
        <v>1600949</v>
      </c>
      <c r="P33" s="95">
        <v>118.59</v>
      </c>
      <c r="Q33" s="83"/>
      <c r="R33" s="93">
        <v>1898.5653600000001</v>
      </c>
      <c r="S33" s="94">
        <v>1.1775614800823217E-3</v>
      </c>
      <c r="T33" s="94">
        <v>1.9334909994166476E-2</v>
      </c>
      <c r="U33" s="94">
        <f>R33/'סכום נכסי הקרן'!$C$42</f>
        <v>2.6132527537741472E-3</v>
      </c>
    </row>
    <row r="34" spans="2:21" s="140" customFormat="1">
      <c r="B34" s="86" t="s">
        <v>395</v>
      </c>
      <c r="C34" s="83" t="s">
        <v>396</v>
      </c>
      <c r="D34" s="96" t="s">
        <v>128</v>
      </c>
      <c r="E34" s="96" t="s">
        <v>341</v>
      </c>
      <c r="F34" s="83" t="s">
        <v>394</v>
      </c>
      <c r="G34" s="96" t="s">
        <v>379</v>
      </c>
      <c r="H34" s="83" t="s">
        <v>389</v>
      </c>
      <c r="I34" s="83" t="s">
        <v>168</v>
      </c>
      <c r="J34" s="83"/>
      <c r="K34" s="93">
        <v>6.7600000000000007</v>
      </c>
      <c r="L34" s="96" t="s">
        <v>172</v>
      </c>
      <c r="M34" s="97">
        <v>3.2000000000000001E-2</v>
      </c>
      <c r="N34" s="97">
        <v>1.3299999999999999E-2</v>
      </c>
      <c r="O34" s="93">
        <v>1140662</v>
      </c>
      <c r="P34" s="95">
        <v>114.12</v>
      </c>
      <c r="Q34" s="83"/>
      <c r="R34" s="93">
        <v>1301.72352</v>
      </c>
      <c r="S34" s="94">
        <v>9.1281001523668074E-4</v>
      </c>
      <c r="T34" s="94">
        <v>1.3256697729115611E-2</v>
      </c>
      <c r="U34" s="94">
        <f>R34/'סכום נכסי הקרן'!$C$42</f>
        <v>1.7917384594505485E-3</v>
      </c>
    </row>
    <row r="35" spans="2:21" s="140" customFormat="1">
      <c r="B35" s="86" t="s">
        <v>397</v>
      </c>
      <c r="C35" s="83" t="s">
        <v>398</v>
      </c>
      <c r="D35" s="96" t="s">
        <v>128</v>
      </c>
      <c r="E35" s="96" t="s">
        <v>341</v>
      </c>
      <c r="F35" s="83" t="s">
        <v>394</v>
      </c>
      <c r="G35" s="96" t="s">
        <v>379</v>
      </c>
      <c r="H35" s="83" t="s">
        <v>389</v>
      </c>
      <c r="I35" s="83" t="s">
        <v>168</v>
      </c>
      <c r="J35" s="83"/>
      <c r="K35" s="93">
        <v>1.7199999999999998</v>
      </c>
      <c r="L35" s="96" t="s">
        <v>172</v>
      </c>
      <c r="M35" s="97">
        <v>4.9000000000000002E-2</v>
      </c>
      <c r="N35" s="97">
        <v>0</v>
      </c>
      <c r="O35" s="93">
        <v>173683.5</v>
      </c>
      <c r="P35" s="95">
        <v>117.53</v>
      </c>
      <c r="Q35" s="83"/>
      <c r="R35" s="93">
        <v>204.1302</v>
      </c>
      <c r="S35" s="94">
        <v>5.8448671532519226E-4</v>
      </c>
      <c r="T35" s="94">
        <v>2.0788533949082488E-3</v>
      </c>
      <c r="U35" s="94">
        <f>R35/'סכום נכסי הקרן'!$C$42</f>
        <v>2.8097205317096242E-4</v>
      </c>
    </row>
    <row r="36" spans="2:21" s="140" customFormat="1">
      <c r="B36" s="86" t="s">
        <v>399</v>
      </c>
      <c r="C36" s="83" t="s">
        <v>400</v>
      </c>
      <c r="D36" s="96" t="s">
        <v>128</v>
      </c>
      <c r="E36" s="96" t="s">
        <v>341</v>
      </c>
      <c r="F36" s="83" t="s">
        <v>401</v>
      </c>
      <c r="G36" s="96" t="s">
        <v>402</v>
      </c>
      <c r="H36" s="83" t="s">
        <v>389</v>
      </c>
      <c r="I36" s="83" t="s">
        <v>168</v>
      </c>
      <c r="J36" s="83"/>
      <c r="K36" s="93">
        <v>2.5800000000000005</v>
      </c>
      <c r="L36" s="96" t="s">
        <v>172</v>
      </c>
      <c r="M36" s="97">
        <v>3.7000000000000005E-2</v>
      </c>
      <c r="N36" s="97">
        <v>1.0000000000000002E-3</v>
      </c>
      <c r="O36" s="93">
        <v>120269</v>
      </c>
      <c r="P36" s="95">
        <v>113.5</v>
      </c>
      <c r="Q36" s="83"/>
      <c r="R36" s="93">
        <v>136.50532999999999</v>
      </c>
      <c r="S36" s="94">
        <v>4.0089912431193177E-5</v>
      </c>
      <c r="T36" s="94">
        <v>1.3901645552376414E-3</v>
      </c>
      <c r="U36" s="94">
        <f>R36/'סכום נכסי הקרן'!$C$42</f>
        <v>1.8789078166229088E-4</v>
      </c>
    </row>
    <row r="37" spans="2:21" s="140" customFormat="1">
      <c r="B37" s="86" t="s">
        <v>403</v>
      </c>
      <c r="C37" s="83" t="s">
        <v>404</v>
      </c>
      <c r="D37" s="96" t="s">
        <v>128</v>
      </c>
      <c r="E37" s="96" t="s">
        <v>341</v>
      </c>
      <c r="F37" s="83" t="s">
        <v>401</v>
      </c>
      <c r="G37" s="96" t="s">
        <v>402</v>
      </c>
      <c r="H37" s="83" t="s">
        <v>389</v>
      </c>
      <c r="I37" s="83" t="s">
        <v>168</v>
      </c>
      <c r="J37" s="83"/>
      <c r="K37" s="93">
        <v>6.05</v>
      </c>
      <c r="L37" s="96" t="s">
        <v>172</v>
      </c>
      <c r="M37" s="97">
        <v>2.2000000000000002E-2</v>
      </c>
      <c r="N37" s="97">
        <v>1.1199999999999998E-2</v>
      </c>
      <c r="O37" s="93">
        <v>583477</v>
      </c>
      <c r="P37" s="95">
        <v>106.35</v>
      </c>
      <c r="Q37" s="83"/>
      <c r="R37" s="93">
        <v>620.52781000000004</v>
      </c>
      <c r="S37" s="94">
        <v>6.6177579162256771E-4</v>
      </c>
      <c r="T37" s="94">
        <v>6.3194291900634048E-3</v>
      </c>
      <c r="U37" s="94">
        <f>R37/'סכום נכסי הקרן'!$C$42</f>
        <v>8.5411650419869704E-4</v>
      </c>
    </row>
    <row r="38" spans="2:21" s="140" customFormat="1">
      <c r="B38" s="86" t="s">
        <v>405</v>
      </c>
      <c r="C38" s="83" t="s">
        <v>406</v>
      </c>
      <c r="D38" s="96" t="s">
        <v>128</v>
      </c>
      <c r="E38" s="96" t="s">
        <v>341</v>
      </c>
      <c r="F38" s="83" t="s">
        <v>370</v>
      </c>
      <c r="G38" s="96" t="s">
        <v>349</v>
      </c>
      <c r="H38" s="83" t="s">
        <v>389</v>
      </c>
      <c r="I38" s="83" t="s">
        <v>168</v>
      </c>
      <c r="J38" s="83"/>
      <c r="K38" s="93">
        <v>1.8099999999999998</v>
      </c>
      <c r="L38" s="96" t="s">
        <v>172</v>
      </c>
      <c r="M38" s="97">
        <v>3.1E-2</v>
      </c>
      <c r="N38" s="97">
        <v>-1.9999999999999993E-4</v>
      </c>
      <c r="O38" s="93">
        <v>551794.80000000005</v>
      </c>
      <c r="P38" s="95">
        <v>111.18</v>
      </c>
      <c r="Q38" s="83"/>
      <c r="R38" s="93">
        <v>613.48542000000009</v>
      </c>
      <c r="S38" s="94">
        <v>1.0692615979546257E-3</v>
      </c>
      <c r="T38" s="94">
        <v>6.2477097856843966E-3</v>
      </c>
      <c r="U38" s="94">
        <f>R38/'סכום נכסי הקרן'!$C$42</f>
        <v>8.4442310862307599E-4</v>
      </c>
    </row>
    <row r="39" spans="2:21" s="140" customFormat="1">
      <c r="B39" s="86" t="s">
        <v>407</v>
      </c>
      <c r="C39" s="83" t="s">
        <v>408</v>
      </c>
      <c r="D39" s="96" t="s">
        <v>128</v>
      </c>
      <c r="E39" s="96" t="s">
        <v>341</v>
      </c>
      <c r="F39" s="83" t="s">
        <v>370</v>
      </c>
      <c r="G39" s="96" t="s">
        <v>349</v>
      </c>
      <c r="H39" s="83" t="s">
        <v>389</v>
      </c>
      <c r="I39" s="83" t="s">
        <v>168</v>
      </c>
      <c r="J39" s="83"/>
      <c r="K39" s="93">
        <v>1.25</v>
      </c>
      <c r="L39" s="96" t="s">
        <v>172</v>
      </c>
      <c r="M39" s="97">
        <v>2.7999999999999997E-2</v>
      </c>
      <c r="N39" s="97">
        <v>-2.7999999999999995E-3</v>
      </c>
      <c r="O39" s="93">
        <v>2655700</v>
      </c>
      <c r="P39" s="95">
        <v>106.8</v>
      </c>
      <c r="Q39" s="83"/>
      <c r="R39" s="93">
        <v>2836.2875800000002</v>
      </c>
      <c r="S39" s="94">
        <v>2.7001635939007639E-3</v>
      </c>
      <c r="T39" s="94">
        <v>2.8884633751493416E-2</v>
      </c>
      <c r="U39" s="94">
        <f>R39/'סכום נכסי הקרן'!$C$42</f>
        <v>3.9039669031622972E-3</v>
      </c>
    </row>
    <row r="40" spans="2:21" s="140" customFormat="1">
      <c r="B40" s="86" t="s">
        <v>409</v>
      </c>
      <c r="C40" s="83" t="s">
        <v>410</v>
      </c>
      <c r="D40" s="96" t="s">
        <v>128</v>
      </c>
      <c r="E40" s="96" t="s">
        <v>341</v>
      </c>
      <c r="F40" s="83" t="s">
        <v>370</v>
      </c>
      <c r="G40" s="96" t="s">
        <v>349</v>
      </c>
      <c r="H40" s="83" t="s">
        <v>389</v>
      </c>
      <c r="I40" s="83" t="s">
        <v>168</v>
      </c>
      <c r="J40" s="83"/>
      <c r="K40" s="93">
        <v>1.93</v>
      </c>
      <c r="L40" s="96" t="s">
        <v>172</v>
      </c>
      <c r="M40" s="97">
        <v>4.2000000000000003E-2</v>
      </c>
      <c r="N40" s="97">
        <v>2.2000000000000001E-3</v>
      </c>
      <c r="O40" s="93">
        <v>375000</v>
      </c>
      <c r="P40" s="95">
        <v>129.41</v>
      </c>
      <c r="Q40" s="83"/>
      <c r="R40" s="93">
        <v>485.28746000000001</v>
      </c>
      <c r="S40" s="94">
        <v>4.7923935130161407E-3</v>
      </c>
      <c r="T40" s="94">
        <v>4.942147138088342E-3</v>
      </c>
      <c r="U40" s="94">
        <f>R40/'סכום נכסי הקרן'!$C$42</f>
        <v>6.6796688591066534E-4</v>
      </c>
    </row>
    <row r="41" spans="2:21" s="140" customFormat="1">
      <c r="B41" s="86" t="s">
        <v>411</v>
      </c>
      <c r="C41" s="83" t="s">
        <v>412</v>
      </c>
      <c r="D41" s="96" t="s">
        <v>128</v>
      </c>
      <c r="E41" s="96" t="s">
        <v>341</v>
      </c>
      <c r="F41" s="83" t="s">
        <v>413</v>
      </c>
      <c r="G41" s="96" t="s">
        <v>349</v>
      </c>
      <c r="H41" s="83" t="s">
        <v>389</v>
      </c>
      <c r="I41" s="83" t="s">
        <v>168</v>
      </c>
      <c r="J41" s="83"/>
      <c r="K41" s="93">
        <v>2.59</v>
      </c>
      <c r="L41" s="96" t="s">
        <v>172</v>
      </c>
      <c r="M41" s="97">
        <v>3.85E-2</v>
      </c>
      <c r="N41" s="97">
        <v>3.9999999999999996E-4</v>
      </c>
      <c r="O41" s="93">
        <v>159066</v>
      </c>
      <c r="P41" s="95">
        <v>118.83</v>
      </c>
      <c r="Q41" s="83"/>
      <c r="R41" s="93">
        <v>189.01814000000002</v>
      </c>
      <c r="S41" s="94">
        <v>3.7345310177891829E-4</v>
      </c>
      <c r="T41" s="94">
        <v>1.9249528097177325E-3</v>
      </c>
      <c r="U41" s="94">
        <f>R41/'סכום נכסי הקרן'!$C$42</f>
        <v>2.6017127736295965E-4</v>
      </c>
    </row>
    <row r="42" spans="2:21" s="140" customFormat="1">
      <c r="B42" s="86" t="s">
        <v>414</v>
      </c>
      <c r="C42" s="83" t="s">
        <v>415</v>
      </c>
      <c r="D42" s="96" t="s">
        <v>128</v>
      </c>
      <c r="E42" s="96" t="s">
        <v>341</v>
      </c>
      <c r="F42" s="83" t="s">
        <v>416</v>
      </c>
      <c r="G42" s="96" t="s">
        <v>349</v>
      </c>
      <c r="H42" s="83" t="s">
        <v>389</v>
      </c>
      <c r="I42" s="83" t="s">
        <v>345</v>
      </c>
      <c r="J42" s="83"/>
      <c r="K42" s="93">
        <v>2.75</v>
      </c>
      <c r="L42" s="96" t="s">
        <v>172</v>
      </c>
      <c r="M42" s="97">
        <v>3.5499999999999997E-2</v>
      </c>
      <c r="N42" s="97">
        <v>-5.0000000000000001E-4</v>
      </c>
      <c r="O42" s="93">
        <v>5304</v>
      </c>
      <c r="P42" s="95">
        <v>120.05</v>
      </c>
      <c r="Q42" s="83"/>
      <c r="R42" s="93">
        <v>6.3674399999999993</v>
      </c>
      <c r="S42" s="94">
        <v>1.240294850636721E-5</v>
      </c>
      <c r="T42" s="94">
        <v>6.4845741888630776E-5</v>
      </c>
      <c r="U42" s="94">
        <f>R42/'סכום נכסי הקרן'!$C$42</f>
        <v>8.7643704373136001E-6</v>
      </c>
    </row>
    <row r="43" spans="2:21" s="140" customFormat="1">
      <c r="B43" s="86" t="s">
        <v>417</v>
      </c>
      <c r="C43" s="83" t="s">
        <v>418</v>
      </c>
      <c r="D43" s="96" t="s">
        <v>128</v>
      </c>
      <c r="E43" s="96" t="s">
        <v>341</v>
      </c>
      <c r="F43" s="83" t="s">
        <v>416</v>
      </c>
      <c r="G43" s="96" t="s">
        <v>349</v>
      </c>
      <c r="H43" s="83" t="s">
        <v>389</v>
      </c>
      <c r="I43" s="83" t="s">
        <v>345</v>
      </c>
      <c r="J43" s="83"/>
      <c r="K43" s="93">
        <v>6.1000000000000005</v>
      </c>
      <c r="L43" s="96" t="s">
        <v>172</v>
      </c>
      <c r="M43" s="97">
        <v>1.4999999999999999E-2</v>
      </c>
      <c r="N43" s="97">
        <v>6.8999999999999999E-3</v>
      </c>
      <c r="O43" s="93">
        <v>56478.35</v>
      </c>
      <c r="P43" s="95">
        <v>103.94</v>
      </c>
      <c r="Q43" s="83"/>
      <c r="R43" s="93">
        <v>58.703600000000002</v>
      </c>
      <c r="S43" s="94">
        <v>1.012913116681041E-4</v>
      </c>
      <c r="T43" s="94">
        <v>5.9783500017800335E-4</v>
      </c>
      <c r="U43" s="94">
        <f>R43/'סכום נכסי הקרן'!$C$42</f>
        <v>8.0801718807540035E-5</v>
      </c>
    </row>
    <row r="44" spans="2:21" s="140" customFormat="1">
      <c r="B44" s="86" t="s">
        <v>419</v>
      </c>
      <c r="C44" s="83" t="s">
        <v>420</v>
      </c>
      <c r="D44" s="96" t="s">
        <v>128</v>
      </c>
      <c r="E44" s="96" t="s">
        <v>341</v>
      </c>
      <c r="F44" s="83" t="s">
        <v>421</v>
      </c>
      <c r="G44" s="96" t="s">
        <v>422</v>
      </c>
      <c r="H44" s="83" t="s">
        <v>389</v>
      </c>
      <c r="I44" s="83" t="s">
        <v>168</v>
      </c>
      <c r="J44" s="83"/>
      <c r="K44" s="93">
        <v>8.2200000000000006</v>
      </c>
      <c r="L44" s="96" t="s">
        <v>172</v>
      </c>
      <c r="M44" s="97">
        <v>3.85E-2</v>
      </c>
      <c r="N44" s="97">
        <v>1.3900000000000001E-2</v>
      </c>
      <c r="O44" s="93">
        <v>462667.73</v>
      </c>
      <c r="P44" s="95">
        <v>123.26</v>
      </c>
      <c r="Q44" s="83"/>
      <c r="R44" s="93">
        <v>570.28423999999995</v>
      </c>
      <c r="S44" s="94">
        <v>1.6828853827070982E-4</v>
      </c>
      <c r="T44" s="94">
        <v>5.8077507805639264E-3</v>
      </c>
      <c r="U44" s="94">
        <f>R44/'סכום נכסי הקרן'!$C$42</f>
        <v>7.8495947098392049E-4</v>
      </c>
    </row>
    <row r="45" spans="2:21" s="140" customFormat="1">
      <c r="B45" s="86" t="s">
        <v>423</v>
      </c>
      <c r="C45" s="83" t="s">
        <v>424</v>
      </c>
      <c r="D45" s="96" t="s">
        <v>128</v>
      </c>
      <c r="E45" s="96" t="s">
        <v>341</v>
      </c>
      <c r="F45" s="83" t="s">
        <v>421</v>
      </c>
      <c r="G45" s="96" t="s">
        <v>422</v>
      </c>
      <c r="H45" s="83" t="s">
        <v>389</v>
      </c>
      <c r="I45" s="83" t="s">
        <v>168</v>
      </c>
      <c r="J45" s="83"/>
      <c r="K45" s="93">
        <v>6.5</v>
      </c>
      <c r="L45" s="96" t="s">
        <v>172</v>
      </c>
      <c r="M45" s="97">
        <v>4.4999999999999998E-2</v>
      </c>
      <c r="N45" s="97">
        <v>1.0500000000000001E-2</v>
      </c>
      <c r="O45" s="93">
        <v>4708258</v>
      </c>
      <c r="P45" s="95">
        <v>125.2</v>
      </c>
      <c r="Q45" s="83"/>
      <c r="R45" s="93">
        <v>5894.7388600000004</v>
      </c>
      <c r="S45" s="94">
        <v>1.6006403570442674E-3</v>
      </c>
      <c r="T45" s="94">
        <v>6.0031773305510801E-2</v>
      </c>
      <c r="U45" s="94">
        <f>R45/'סכום נכסי הקרן'!$C$42</f>
        <v>8.1137278090202165E-3</v>
      </c>
    </row>
    <row r="46" spans="2:21" s="140" customFormat="1">
      <c r="B46" s="86" t="s">
        <v>425</v>
      </c>
      <c r="C46" s="83" t="s">
        <v>426</v>
      </c>
      <c r="D46" s="96" t="s">
        <v>128</v>
      </c>
      <c r="E46" s="96" t="s">
        <v>341</v>
      </c>
      <c r="F46" s="83" t="s">
        <v>348</v>
      </c>
      <c r="G46" s="96" t="s">
        <v>349</v>
      </c>
      <c r="H46" s="83" t="s">
        <v>389</v>
      </c>
      <c r="I46" s="83" t="s">
        <v>168</v>
      </c>
      <c r="J46" s="83"/>
      <c r="K46" s="93">
        <v>2.2399999999999998</v>
      </c>
      <c r="L46" s="96" t="s">
        <v>172</v>
      </c>
      <c r="M46" s="97">
        <v>0.05</v>
      </c>
      <c r="N46" s="97">
        <v>-5.0000000000000001E-4</v>
      </c>
      <c r="O46" s="93">
        <v>665000</v>
      </c>
      <c r="P46" s="95">
        <v>122.64</v>
      </c>
      <c r="Q46" s="83"/>
      <c r="R46" s="93">
        <v>815.55603000000008</v>
      </c>
      <c r="S46" s="94">
        <v>6.65000665000665E-4</v>
      </c>
      <c r="T46" s="94">
        <v>8.3055884024186219E-3</v>
      </c>
      <c r="U46" s="94">
        <f>R46/'סכום נכסי הקרן'!$C$42</f>
        <v>1.1225602690099702E-3</v>
      </c>
    </row>
    <row r="47" spans="2:21" s="140" customFormat="1">
      <c r="B47" s="86" t="s">
        <v>427</v>
      </c>
      <c r="C47" s="83" t="s">
        <v>428</v>
      </c>
      <c r="D47" s="96" t="s">
        <v>128</v>
      </c>
      <c r="E47" s="96" t="s">
        <v>341</v>
      </c>
      <c r="F47" s="83" t="s">
        <v>429</v>
      </c>
      <c r="G47" s="96" t="s">
        <v>379</v>
      </c>
      <c r="H47" s="83" t="s">
        <v>389</v>
      </c>
      <c r="I47" s="83" t="s">
        <v>345</v>
      </c>
      <c r="J47" s="83"/>
      <c r="K47" s="93">
        <v>7.5299999999999994</v>
      </c>
      <c r="L47" s="96" t="s">
        <v>172</v>
      </c>
      <c r="M47" s="97">
        <v>2.35E-2</v>
      </c>
      <c r="N47" s="97">
        <v>1.67E-2</v>
      </c>
      <c r="O47" s="93">
        <v>220190</v>
      </c>
      <c r="P47" s="95">
        <v>105.2</v>
      </c>
      <c r="Q47" s="93">
        <v>4.8839100000000002</v>
      </c>
      <c r="R47" s="93">
        <v>236.64183</v>
      </c>
      <c r="S47" s="94">
        <v>6.0059981261471331E-4</v>
      </c>
      <c r="T47" s="94">
        <v>2.409950471183591E-3</v>
      </c>
      <c r="U47" s="94">
        <f>R47/'סכום נכסי הקרן'!$C$42</f>
        <v>3.2572221474937981E-4</v>
      </c>
    </row>
    <row r="48" spans="2:21" s="140" customFormat="1">
      <c r="B48" s="86" t="s">
        <v>430</v>
      </c>
      <c r="C48" s="83" t="s">
        <v>431</v>
      </c>
      <c r="D48" s="96" t="s">
        <v>128</v>
      </c>
      <c r="E48" s="96" t="s">
        <v>341</v>
      </c>
      <c r="F48" s="83" t="s">
        <v>429</v>
      </c>
      <c r="G48" s="96" t="s">
        <v>379</v>
      </c>
      <c r="H48" s="83" t="s">
        <v>389</v>
      </c>
      <c r="I48" s="83" t="s">
        <v>345</v>
      </c>
      <c r="J48" s="83"/>
      <c r="K48" s="93">
        <v>6.81</v>
      </c>
      <c r="L48" s="96" t="s">
        <v>172</v>
      </c>
      <c r="M48" s="97">
        <v>2.1499999999999998E-2</v>
      </c>
      <c r="N48" s="97">
        <v>1.4899999999999998E-2</v>
      </c>
      <c r="O48" s="93">
        <v>1053853.1200000001</v>
      </c>
      <c r="P48" s="95">
        <v>106.13</v>
      </c>
      <c r="Q48" s="83"/>
      <c r="R48" s="93">
        <v>1118.4543700000002</v>
      </c>
      <c r="S48" s="94">
        <v>1.3403801588726273E-3</v>
      </c>
      <c r="T48" s="94">
        <v>1.1390292392426338E-2</v>
      </c>
      <c r="U48" s="94">
        <f>R48/'סכום נכסי הקרן'!$C$42</f>
        <v>1.5394802959921429E-3</v>
      </c>
    </row>
    <row r="49" spans="2:21" s="140" customFormat="1">
      <c r="B49" s="86" t="s">
        <v>432</v>
      </c>
      <c r="C49" s="83" t="s">
        <v>433</v>
      </c>
      <c r="D49" s="96" t="s">
        <v>128</v>
      </c>
      <c r="E49" s="96" t="s">
        <v>341</v>
      </c>
      <c r="F49" s="83" t="s">
        <v>365</v>
      </c>
      <c r="G49" s="96" t="s">
        <v>349</v>
      </c>
      <c r="H49" s="83" t="s">
        <v>389</v>
      </c>
      <c r="I49" s="83" t="s">
        <v>345</v>
      </c>
      <c r="J49" s="83"/>
      <c r="K49" s="93">
        <v>2.1300000000000003</v>
      </c>
      <c r="L49" s="96" t="s">
        <v>172</v>
      </c>
      <c r="M49" s="97">
        <v>6.5000000000000002E-2</v>
      </c>
      <c r="N49" s="97">
        <v>-3.0000000000000003E-4</v>
      </c>
      <c r="O49" s="93">
        <v>546433</v>
      </c>
      <c r="P49" s="95">
        <v>125.98</v>
      </c>
      <c r="Q49" s="93">
        <v>9.7542600000000004</v>
      </c>
      <c r="R49" s="93">
        <v>698.15058999999997</v>
      </c>
      <c r="S49" s="94">
        <v>3.4694158730158732E-4</v>
      </c>
      <c r="T49" s="94">
        <v>7.1099363258287935E-3</v>
      </c>
      <c r="U49" s="94">
        <f>R49/'סכום נכסי הקרן'!$C$42</f>
        <v>9.6095925392136381E-4</v>
      </c>
    </row>
    <row r="50" spans="2:21" s="140" customFormat="1">
      <c r="B50" s="86" t="s">
        <v>434</v>
      </c>
      <c r="C50" s="83" t="s">
        <v>435</v>
      </c>
      <c r="D50" s="96" t="s">
        <v>128</v>
      </c>
      <c r="E50" s="96" t="s">
        <v>341</v>
      </c>
      <c r="F50" s="83" t="s">
        <v>436</v>
      </c>
      <c r="G50" s="96" t="s">
        <v>379</v>
      </c>
      <c r="H50" s="83" t="s">
        <v>389</v>
      </c>
      <c r="I50" s="83" t="s">
        <v>345</v>
      </c>
      <c r="J50" s="83"/>
      <c r="K50" s="93">
        <v>8.58</v>
      </c>
      <c r="L50" s="96" t="s">
        <v>172</v>
      </c>
      <c r="M50" s="97">
        <v>3.5000000000000003E-2</v>
      </c>
      <c r="N50" s="97">
        <v>1.6400000000000001E-2</v>
      </c>
      <c r="O50" s="93">
        <v>444498.7</v>
      </c>
      <c r="P50" s="95">
        <v>117.44</v>
      </c>
      <c r="Q50" s="83"/>
      <c r="R50" s="93">
        <v>522.01931000000002</v>
      </c>
      <c r="S50" s="94">
        <v>1.6410807462084278E-3</v>
      </c>
      <c r="T50" s="94">
        <v>5.3162227578337825E-3</v>
      </c>
      <c r="U50" s="94">
        <f>R50/'סכום נכסי הקרן'!$C$42</f>
        <v>7.1852590809977704E-4</v>
      </c>
    </row>
    <row r="51" spans="2:21" s="140" customFormat="1">
      <c r="B51" s="86" t="s">
        <v>437</v>
      </c>
      <c r="C51" s="83" t="s">
        <v>438</v>
      </c>
      <c r="D51" s="96" t="s">
        <v>128</v>
      </c>
      <c r="E51" s="96" t="s">
        <v>341</v>
      </c>
      <c r="F51" s="83" t="s">
        <v>436</v>
      </c>
      <c r="G51" s="96" t="s">
        <v>379</v>
      </c>
      <c r="H51" s="83" t="s">
        <v>389</v>
      </c>
      <c r="I51" s="83" t="s">
        <v>345</v>
      </c>
      <c r="J51" s="83"/>
      <c r="K51" s="93">
        <v>7.21</v>
      </c>
      <c r="L51" s="96" t="s">
        <v>172</v>
      </c>
      <c r="M51" s="97">
        <v>0.04</v>
      </c>
      <c r="N51" s="97">
        <v>1.21E-2</v>
      </c>
      <c r="O51" s="93">
        <v>397284.6</v>
      </c>
      <c r="P51" s="95">
        <v>121.03</v>
      </c>
      <c r="Q51" s="83"/>
      <c r="R51" s="93">
        <v>480.83355999999998</v>
      </c>
      <c r="S51" s="94">
        <v>5.4851518528786639E-4</v>
      </c>
      <c r="T51" s="94">
        <v>4.8967888072995519E-3</v>
      </c>
      <c r="U51" s="94">
        <f>R51/'סכום נכסי הקרן'!$C$42</f>
        <v>6.6183637985316797E-4</v>
      </c>
    </row>
    <row r="52" spans="2:21" s="140" customFormat="1">
      <c r="B52" s="86" t="s">
        <v>439</v>
      </c>
      <c r="C52" s="83" t="s">
        <v>440</v>
      </c>
      <c r="D52" s="96" t="s">
        <v>128</v>
      </c>
      <c r="E52" s="96" t="s">
        <v>341</v>
      </c>
      <c r="F52" s="83" t="s">
        <v>441</v>
      </c>
      <c r="G52" s="96" t="s">
        <v>442</v>
      </c>
      <c r="H52" s="83" t="s">
        <v>443</v>
      </c>
      <c r="I52" s="83" t="s">
        <v>345</v>
      </c>
      <c r="J52" s="83"/>
      <c r="K52" s="93">
        <v>8.56</v>
      </c>
      <c r="L52" s="96" t="s">
        <v>172</v>
      </c>
      <c r="M52" s="97">
        <v>5.1500000000000004E-2</v>
      </c>
      <c r="N52" s="97">
        <v>2.3599999999999999E-2</v>
      </c>
      <c r="O52" s="93">
        <v>1638171</v>
      </c>
      <c r="P52" s="95">
        <v>151.84</v>
      </c>
      <c r="Q52" s="83"/>
      <c r="R52" s="93">
        <v>2487.3987099999999</v>
      </c>
      <c r="S52" s="94">
        <v>4.6132381044105051E-4</v>
      </c>
      <c r="T52" s="94">
        <v>2.5331564132959738E-2</v>
      </c>
      <c r="U52" s="94">
        <f>R52/'סכום נכסי הקרן'!$C$42</f>
        <v>3.4237438781890349E-3</v>
      </c>
    </row>
    <row r="53" spans="2:21" s="140" customFormat="1">
      <c r="B53" s="86" t="s">
        <v>444</v>
      </c>
      <c r="C53" s="83" t="s">
        <v>445</v>
      </c>
      <c r="D53" s="96" t="s">
        <v>128</v>
      </c>
      <c r="E53" s="96" t="s">
        <v>341</v>
      </c>
      <c r="F53" s="83" t="s">
        <v>446</v>
      </c>
      <c r="G53" s="96" t="s">
        <v>379</v>
      </c>
      <c r="H53" s="83" t="s">
        <v>443</v>
      </c>
      <c r="I53" s="83" t="s">
        <v>168</v>
      </c>
      <c r="J53" s="83"/>
      <c r="K53" s="93">
        <v>0.01</v>
      </c>
      <c r="L53" s="96" t="s">
        <v>172</v>
      </c>
      <c r="M53" s="97">
        <v>4.5499999999999999E-2</v>
      </c>
      <c r="N53" s="97">
        <v>1.2599999999999998E-2</v>
      </c>
      <c r="O53" s="93">
        <v>219039</v>
      </c>
      <c r="P53" s="95">
        <v>122.62</v>
      </c>
      <c r="Q53" s="83"/>
      <c r="R53" s="93">
        <v>274.56031999999999</v>
      </c>
      <c r="S53" s="94">
        <v>1.5488325720184979E-3</v>
      </c>
      <c r="T53" s="94">
        <v>2.7961107829174471E-3</v>
      </c>
      <c r="U53" s="94">
        <f>R53/'סכום נכסי הקרן'!$C$42</f>
        <v>3.7791457035596133E-4</v>
      </c>
    </row>
    <row r="54" spans="2:21" s="140" customFormat="1">
      <c r="B54" s="86" t="s">
        <v>447</v>
      </c>
      <c r="C54" s="83" t="s">
        <v>448</v>
      </c>
      <c r="D54" s="96" t="s">
        <v>128</v>
      </c>
      <c r="E54" s="96" t="s">
        <v>341</v>
      </c>
      <c r="F54" s="83" t="s">
        <v>446</v>
      </c>
      <c r="G54" s="96" t="s">
        <v>379</v>
      </c>
      <c r="H54" s="83" t="s">
        <v>443</v>
      </c>
      <c r="I54" s="83" t="s">
        <v>168</v>
      </c>
      <c r="J54" s="83"/>
      <c r="K54" s="93">
        <v>5.01</v>
      </c>
      <c r="L54" s="96" t="s">
        <v>172</v>
      </c>
      <c r="M54" s="97">
        <v>4.7500000000000001E-2</v>
      </c>
      <c r="N54" s="97">
        <v>7.7999999999999988E-3</v>
      </c>
      <c r="O54" s="93">
        <v>1167775</v>
      </c>
      <c r="P54" s="95">
        <v>145.41</v>
      </c>
      <c r="Q54" s="83"/>
      <c r="R54" s="93">
        <v>1698.0616200000002</v>
      </c>
      <c r="S54" s="94">
        <v>6.1875430509193024E-4</v>
      </c>
      <c r="T54" s="94">
        <v>1.7292988315792571E-2</v>
      </c>
      <c r="U54" s="94">
        <f>R54/'סכום נכסי הקרן'!$C$42</f>
        <v>2.3372722888735258E-3</v>
      </c>
    </row>
    <row r="55" spans="2:21" s="140" customFormat="1">
      <c r="B55" s="86" t="s">
        <v>449</v>
      </c>
      <c r="C55" s="83" t="s">
        <v>450</v>
      </c>
      <c r="D55" s="96" t="s">
        <v>128</v>
      </c>
      <c r="E55" s="96" t="s">
        <v>341</v>
      </c>
      <c r="F55" s="83" t="s">
        <v>451</v>
      </c>
      <c r="G55" s="96" t="s">
        <v>379</v>
      </c>
      <c r="H55" s="83" t="s">
        <v>443</v>
      </c>
      <c r="I55" s="83" t="s">
        <v>168</v>
      </c>
      <c r="J55" s="83"/>
      <c r="K55" s="93">
        <v>6.7899999999999983</v>
      </c>
      <c r="L55" s="96" t="s">
        <v>172</v>
      </c>
      <c r="M55" s="97">
        <v>0.04</v>
      </c>
      <c r="N55" s="97">
        <v>2.3299999999999998E-2</v>
      </c>
      <c r="O55" s="93">
        <v>262998</v>
      </c>
      <c r="P55" s="95">
        <v>111.3</v>
      </c>
      <c r="Q55" s="83"/>
      <c r="R55" s="93">
        <v>292.71677</v>
      </c>
      <c r="S55" s="94">
        <v>8.8916732396804242E-5</v>
      </c>
      <c r="T55" s="94">
        <v>2.9810153081762376E-3</v>
      </c>
      <c r="U55" s="94">
        <f>R55/'סכום נכסי הקרן'!$C$42</f>
        <v>4.0290575262490495E-4</v>
      </c>
    </row>
    <row r="56" spans="2:21" s="140" customFormat="1">
      <c r="B56" s="86" t="s">
        <v>452</v>
      </c>
      <c r="C56" s="83" t="s">
        <v>453</v>
      </c>
      <c r="D56" s="96" t="s">
        <v>128</v>
      </c>
      <c r="E56" s="96" t="s">
        <v>341</v>
      </c>
      <c r="F56" s="83" t="s">
        <v>451</v>
      </c>
      <c r="G56" s="96" t="s">
        <v>379</v>
      </c>
      <c r="H56" s="83" t="s">
        <v>443</v>
      </c>
      <c r="I56" s="83" t="s">
        <v>168</v>
      </c>
      <c r="J56" s="83"/>
      <c r="K56" s="93">
        <v>7.129999999999999</v>
      </c>
      <c r="L56" s="96" t="s">
        <v>172</v>
      </c>
      <c r="M56" s="97">
        <v>2.7799999999999998E-2</v>
      </c>
      <c r="N56" s="97">
        <v>2.5499999999999998E-2</v>
      </c>
      <c r="O56" s="93">
        <v>488039</v>
      </c>
      <c r="P56" s="95">
        <v>102.1</v>
      </c>
      <c r="Q56" s="83"/>
      <c r="R56" s="93">
        <v>498.28784000000002</v>
      </c>
      <c r="S56" s="94">
        <v>5.6718515023394518E-4</v>
      </c>
      <c r="T56" s="94">
        <v>5.0745424627296615E-3</v>
      </c>
      <c r="U56" s="94">
        <f>R56/'סכום נכסי הקרן'!$C$42</f>
        <v>6.8586107040959163E-4</v>
      </c>
    </row>
    <row r="57" spans="2:21" s="140" customFormat="1">
      <c r="B57" s="86" t="s">
        <v>454</v>
      </c>
      <c r="C57" s="83" t="s">
        <v>455</v>
      </c>
      <c r="D57" s="96" t="s">
        <v>128</v>
      </c>
      <c r="E57" s="96" t="s">
        <v>341</v>
      </c>
      <c r="F57" s="83" t="s">
        <v>451</v>
      </c>
      <c r="G57" s="96" t="s">
        <v>379</v>
      </c>
      <c r="H57" s="83" t="s">
        <v>443</v>
      </c>
      <c r="I57" s="83" t="s">
        <v>168</v>
      </c>
      <c r="J57" s="83"/>
      <c r="K57" s="93">
        <v>2.06</v>
      </c>
      <c r="L57" s="96" t="s">
        <v>172</v>
      </c>
      <c r="M57" s="97">
        <v>5.0999999999999997E-2</v>
      </c>
      <c r="N57" s="97">
        <v>7.8000000000000005E-3</v>
      </c>
      <c r="O57" s="93">
        <v>38075</v>
      </c>
      <c r="P57" s="95">
        <v>127.81</v>
      </c>
      <c r="Q57" s="93">
        <v>2.2782</v>
      </c>
      <c r="R57" s="93">
        <v>50.941839999999999</v>
      </c>
      <c r="S57" s="94">
        <v>1.8402185781226636E-5</v>
      </c>
      <c r="T57" s="94">
        <v>5.1878956189173775E-4</v>
      </c>
      <c r="U57" s="94">
        <f>R57/'סכום נכסי הקרן'!$C$42</f>
        <v>7.0118156828860494E-5</v>
      </c>
    </row>
    <row r="58" spans="2:21" s="140" customFormat="1">
      <c r="B58" s="86" t="s">
        <v>456</v>
      </c>
      <c r="C58" s="83" t="s">
        <v>457</v>
      </c>
      <c r="D58" s="96" t="s">
        <v>128</v>
      </c>
      <c r="E58" s="96" t="s">
        <v>341</v>
      </c>
      <c r="F58" s="83" t="s">
        <v>451</v>
      </c>
      <c r="G58" s="96" t="s">
        <v>379</v>
      </c>
      <c r="H58" s="83" t="s">
        <v>443</v>
      </c>
      <c r="I58" s="83" t="s">
        <v>168</v>
      </c>
      <c r="J58" s="83"/>
      <c r="K58" s="93">
        <v>0.25</v>
      </c>
      <c r="L58" s="96" t="s">
        <v>172</v>
      </c>
      <c r="M58" s="97">
        <v>5.2999999999999999E-2</v>
      </c>
      <c r="N58" s="97">
        <v>-7.8000000000000014E-3</v>
      </c>
      <c r="O58" s="93">
        <v>3610</v>
      </c>
      <c r="P58" s="95">
        <v>119.45</v>
      </c>
      <c r="Q58" s="83"/>
      <c r="R58" s="93">
        <v>4.3121499999999999</v>
      </c>
      <c r="S58" s="94">
        <v>7.8901340491810815E-6</v>
      </c>
      <c r="T58" s="94">
        <v>4.3914754734251001E-5</v>
      </c>
      <c r="U58" s="94">
        <f>R58/'סכום נכסי הקרן'!$C$42</f>
        <v>5.9353963258800783E-6</v>
      </c>
    </row>
    <row r="59" spans="2:21" s="140" customFormat="1">
      <c r="B59" s="86" t="s">
        <v>458</v>
      </c>
      <c r="C59" s="83" t="s">
        <v>459</v>
      </c>
      <c r="D59" s="96" t="s">
        <v>128</v>
      </c>
      <c r="E59" s="96" t="s">
        <v>341</v>
      </c>
      <c r="F59" s="83" t="s">
        <v>460</v>
      </c>
      <c r="G59" s="96" t="s">
        <v>461</v>
      </c>
      <c r="H59" s="83" t="s">
        <v>443</v>
      </c>
      <c r="I59" s="83" t="s">
        <v>345</v>
      </c>
      <c r="J59" s="83"/>
      <c r="K59" s="93">
        <v>4.7300000000000004</v>
      </c>
      <c r="L59" s="96" t="s">
        <v>172</v>
      </c>
      <c r="M59" s="97">
        <v>3.85E-2</v>
      </c>
      <c r="N59" s="97">
        <v>6.1999999999999998E-3</v>
      </c>
      <c r="O59" s="93">
        <v>11885</v>
      </c>
      <c r="P59" s="95">
        <v>120.06</v>
      </c>
      <c r="Q59" s="83"/>
      <c r="R59" s="93">
        <v>14.269120000000001</v>
      </c>
      <c r="S59" s="94">
        <v>4.9614505519754627E-5</v>
      </c>
      <c r="T59" s="94">
        <v>1.4531611958619152E-4</v>
      </c>
      <c r="U59" s="94">
        <f>R59/'סכום נכסי הקרן'!$C$42</f>
        <v>1.9640523270651983E-5</v>
      </c>
    </row>
    <row r="60" spans="2:21" s="140" customFormat="1">
      <c r="B60" s="86" t="s">
        <v>462</v>
      </c>
      <c r="C60" s="83" t="s">
        <v>463</v>
      </c>
      <c r="D60" s="96" t="s">
        <v>128</v>
      </c>
      <c r="E60" s="96" t="s">
        <v>341</v>
      </c>
      <c r="F60" s="83" t="s">
        <v>460</v>
      </c>
      <c r="G60" s="96" t="s">
        <v>461</v>
      </c>
      <c r="H60" s="83" t="s">
        <v>443</v>
      </c>
      <c r="I60" s="83" t="s">
        <v>345</v>
      </c>
      <c r="J60" s="83"/>
      <c r="K60" s="93">
        <v>2.99</v>
      </c>
      <c r="L60" s="96" t="s">
        <v>172</v>
      </c>
      <c r="M60" s="97">
        <v>3.9E-2</v>
      </c>
      <c r="N60" s="97">
        <v>3.5000000000000005E-3</v>
      </c>
      <c r="O60" s="93">
        <v>11181</v>
      </c>
      <c r="P60" s="95">
        <v>120.36</v>
      </c>
      <c r="Q60" s="83"/>
      <c r="R60" s="93">
        <v>13.45744</v>
      </c>
      <c r="S60" s="94">
        <v>2.8020274037828999E-5</v>
      </c>
      <c r="T60" s="94">
        <v>1.3705000451071943E-4</v>
      </c>
      <c r="U60" s="94">
        <f>R60/'סכום נכסי הקרן'!$C$42</f>
        <v>1.8523298106919194E-5</v>
      </c>
    </row>
    <row r="61" spans="2:21" s="140" customFormat="1">
      <c r="B61" s="86" t="s">
        <v>464</v>
      </c>
      <c r="C61" s="83" t="s">
        <v>465</v>
      </c>
      <c r="D61" s="96" t="s">
        <v>128</v>
      </c>
      <c r="E61" s="96" t="s">
        <v>341</v>
      </c>
      <c r="F61" s="83" t="s">
        <v>460</v>
      </c>
      <c r="G61" s="96" t="s">
        <v>461</v>
      </c>
      <c r="H61" s="83" t="s">
        <v>443</v>
      </c>
      <c r="I61" s="83" t="s">
        <v>345</v>
      </c>
      <c r="J61" s="83"/>
      <c r="K61" s="93">
        <v>5.56</v>
      </c>
      <c r="L61" s="96" t="s">
        <v>172</v>
      </c>
      <c r="M61" s="97">
        <v>3.85E-2</v>
      </c>
      <c r="N61" s="97">
        <v>8.3999999999999995E-3</v>
      </c>
      <c r="O61" s="93">
        <v>8184</v>
      </c>
      <c r="P61" s="95">
        <v>121.79</v>
      </c>
      <c r="Q61" s="83"/>
      <c r="R61" s="93">
        <v>9.9672900000000002</v>
      </c>
      <c r="S61" s="94">
        <v>3.2736E-5</v>
      </c>
      <c r="T61" s="94">
        <v>1.0150646329908577E-4</v>
      </c>
      <c r="U61" s="94">
        <f>R61/'סכום נכסי הקרן'!$C$42</f>
        <v>1.3719331759094941E-5</v>
      </c>
    </row>
    <row r="62" spans="2:21" s="140" customFormat="1">
      <c r="B62" s="86" t="s">
        <v>466</v>
      </c>
      <c r="C62" s="83" t="s">
        <v>467</v>
      </c>
      <c r="D62" s="96" t="s">
        <v>128</v>
      </c>
      <c r="E62" s="96" t="s">
        <v>341</v>
      </c>
      <c r="F62" s="83" t="s">
        <v>468</v>
      </c>
      <c r="G62" s="96" t="s">
        <v>461</v>
      </c>
      <c r="H62" s="83" t="s">
        <v>443</v>
      </c>
      <c r="I62" s="83" t="s">
        <v>168</v>
      </c>
      <c r="J62" s="83"/>
      <c r="K62" s="93">
        <v>3.17</v>
      </c>
      <c r="L62" s="96" t="s">
        <v>172</v>
      </c>
      <c r="M62" s="97">
        <v>3.7499999999999999E-2</v>
      </c>
      <c r="N62" s="97">
        <v>3.0000000000000001E-3</v>
      </c>
      <c r="O62" s="93">
        <v>87857</v>
      </c>
      <c r="P62" s="95">
        <v>119.13</v>
      </c>
      <c r="Q62" s="83"/>
      <c r="R62" s="93">
        <v>104.66403</v>
      </c>
      <c r="S62" s="94">
        <v>1.1340757971228666E-4</v>
      </c>
      <c r="T62" s="94">
        <v>1.0658940915664551E-3</v>
      </c>
      <c r="U62" s="94">
        <f>R62/'סכום נכסי הקרן'!$C$42</f>
        <v>1.4406328609018756E-4</v>
      </c>
    </row>
    <row r="63" spans="2:21" s="140" customFormat="1">
      <c r="B63" s="86" t="s">
        <v>469</v>
      </c>
      <c r="C63" s="83" t="s">
        <v>470</v>
      </c>
      <c r="D63" s="96" t="s">
        <v>128</v>
      </c>
      <c r="E63" s="96" t="s">
        <v>341</v>
      </c>
      <c r="F63" s="83" t="s">
        <v>468</v>
      </c>
      <c r="G63" s="96" t="s">
        <v>461</v>
      </c>
      <c r="H63" s="83" t="s">
        <v>443</v>
      </c>
      <c r="I63" s="83" t="s">
        <v>168</v>
      </c>
      <c r="J63" s="83"/>
      <c r="K63" s="93">
        <v>6.77</v>
      </c>
      <c r="L63" s="96" t="s">
        <v>172</v>
      </c>
      <c r="M63" s="97">
        <v>2.4799999999999999E-2</v>
      </c>
      <c r="N63" s="97">
        <v>1.0500000000000001E-2</v>
      </c>
      <c r="O63" s="93">
        <v>10729</v>
      </c>
      <c r="P63" s="95">
        <v>109.36</v>
      </c>
      <c r="Q63" s="83"/>
      <c r="R63" s="93">
        <v>11.73324</v>
      </c>
      <c r="S63" s="94">
        <v>2.5334945321277534E-5</v>
      </c>
      <c r="T63" s="94">
        <v>1.1949082402933647E-4</v>
      </c>
      <c r="U63" s="94">
        <f>R63/'סכום נכסי הקרן'!$C$42</f>
        <v>1.6150048023994798E-5</v>
      </c>
    </row>
    <row r="64" spans="2:21" s="140" customFormat="1">
      <c r="B64" s="86" t="s">
        <v>471</v>
      </c>
      <c r="C64" s="83" t="s">
        <v>472</v>
      </c>
      <c r="D64" s="96" t="s">
        <v>128</v>
      </c>
      <c r="E64" s="96" t="s">
        <v>341</v>
      </c>
      <c r="F64" s="83" t="s">
        <v>352</v>
      </c>
      <c r="G64" s="96" t="s">
        <v>349</v>
      </c>
      <c r="H64" s="83" t="s">
        <v>443</v>
      </c>
      <c r="I64" s="83" t="s">
        <v>168</v>
      </c>
      <c r="J64" s="83"/>
      <c r="K64" s="93">
        <v>4.62</v>
      </c>
      <c r="L64" s="96" t="s">
        <v>172</v>
      </c>
      <c r="M64" s="97">
        <v>1.06E-2</v>
      </c>
      <c r="N64" s="97">
        <v>9.8000000000000014E-3</v>
      </c>
      <c r="O64" s="93">
        <f>600000/50000</f>
        <v>12</v>
      </c>
      <c r="P64" s="95">
        <v>5018000</v>
      </c>
      <c r="Q64" s="83"/>
      <c r="R64" s="93">
        <v>602.16001000000006</v>
      </c>
      <c r="S64" s="94">
        <f>4418.58752485456%/50000</f>
        <v>8.8371750497091199E-4</v>
      </c>
      <c r="T64" s="94">
        <v>6.1323722852693286E-3</v>
      </c>
      <c r="U64" s="94">
        <f>R64/'סכום נכסי הקרן'!$C$42</f>
        <v>8.2883441228758545E-4</v>
      </c>
    </row>
    <row r="65" spans="2:21" s="140" customFormat="1">
      <c r="B65" s="86" t="s">
        <v>473</v>
      </c>
      <c r="C65" s="83" t="s">
        <v>474</v>
      </c>
      <c r="D65" s="96" t="s">
        <v>128</v>
      </c>
      <c r="E65" s="96" t="s">
        <v>341</v>
      </c>
      <c r="F65" s="83" t="s">
        <v>429</v>
      </c>
      <c r="G65" s="96" t="s">
        <v>379</v>
      </c>
      <c r="H65" s="83" t="s">
        <v>443</v>
      </c>
      <c r="I65" s="83" t="s">
        <v>345</v>
      </c>
      <c r="J65" s="83"/>
      <c r="K65" s="93">
        <v>2.9200000000000004</v>
      </c>
      <c r="L65" s="96" t="s">
        <v>172</v>
      </c>
      <c r="M65" s="97">
        <v>4.9000000000000002E-2</v>
      </c>
      <c r="N65" s="97">
        <v>6.4000000000000003E-3</v>
      </c>
      <c r="O65" s="93">
        <v>3945.79</v>
      </c>
      <c r="P65" s="95">
        <v>114.65</v>
      </c>
      <c r="Q65" s="93">
        <v>9.845000000000001E-2</v>
      </c>
      <c r="R65" s="93">
        <v>4.6223199999999993</v>
      </c>
      <c r="S65" s="94">
        <v>4.9445002623913768E-6</v>
      </c>
      <c r="T65" s="94">
        <v>4.7073513004701383E-5</v>
      </c>
      <c r="U65" s="94">
        <f>R65/'סכום נכסי הקרן'!$C$42</f>
        <v>6.3623253238041347E-6</v>
      </c>
    </row>
    <row r="66" spans="2:21" s="140" customFormat="1">
      <c r="B66" s="86" t="s">
        <v>475</v>
      </c>
      <c r="C66" s="83" t="s">
        <v>476</v>
      </c>
      <c r="D66" s="96" t="s">
        <v>128</v>
      </c>
      <c r="E66" s="96" t="s">
        <v>341</v>
      </c>
      <c r="F66" s="83" t="s">
        <v>429</v>
      </c>
      <c r="G66" s="96" t="s">
        <v>379</v>
      </c>
      <c r="H66" s="83" t="s">
        <v>443</v>
      </c>
      <c r="I66" s="83" t="s">
        <v>345</v>
      </c>
      <c r="J66" s="83"/>
      <c r="K66" s="93">
        <v>6.2400000000000011</v>
      </c>
      <c r="L66" s="96" t="s">
        <v>172</v>
      </c>
      <c r="M66" s="97">
        <v>2.3E-2</v>
      </c>
      <c r="N66" s="97">
        <v>1.8700000000000001E-2</v>
      </c>
      <c r="O66" s="93">
        <v>74750.789999999994</v>
      </c>
      <c r="P66" s="95">
        <v>103.67</v>
      </c>
      <c r="Q66" s="83"/>
      <c r="R66" s="93">
        <v>77.494149999999991</v>
      </c>
      <c r="S66" s="94">
        <v>5.2442890958297242E-5</v>
      </c>
      <c r="T66" s="94">
        <v>7.8919717324055455E-4</v>
      </c>
      <c r="U66" s="94">
        <f>R66/'סכום נכסי הקרן'!$C$42</f>
        <v>1.066656988247625E-4</v>
      </c>
    </row>
    <row r="67" spans="2:21" s="140" customFormat="1">
      <c r="B67" s="86" t="s">
        <v>477</v>
      </c>
      <c r="C67" s="83" t="s">
        <v>478</v>
      </c>
      <c r="D67" s="96" t="s">
        <v>128</v>
      </c>
      <c r="E67" s="96" t="s">
        <v>341</v>
      </c>
      <c r="F67" s="83" t="s">
        <v>429</v>
      </c>
      <c r="G67" s="96" t="s">
        <v>379</v>
      </c>
      <c r="H67" s="83" t="s">
        <v>443</v>
      </c>
      <c r="I67" s="83" t="s">
        <v>345</v>
      </c>
      <c r="J67" s="83"/>
      <c r="K67" s="93">
        <v>2.54</v>
      </c>
      <c r="L67" s="96" t="s">
        <v>172</v>
      </c>
      <c r="M67" s="97">
        <v>5.8499999999999996E-2</v>
      </c>
      <c r="N67" s="97">
        <v>5.5000000000000005E-3</v>
      </c>
      <c r="O67" s="93">
        <v>369262.96</v>
      </c>
      <c r="P67" s="95">
        <v>124.1</v>
      </c>
      <c r="Q67" s="83"/>
      <c r="R67" s="93">
        <v>458.25533000000001</v>
      </c>
      <c r="S67" s="94">
        <v>2.8506157336981964E-4</v>
      </c>
      <c r="T67" s="94">
        <v>4.6668530599847545E-3</v>
      </c>
      <c r="U67" s="94">
        <f>R67/'סכום נכסי הקרן'!$C$42</f>
        <v>6.3075890263487194E-4</v>
      </c>
    </row>
    <row r="68" spans="2:21" s="140" customFormat="1">
      <c r="B68" s="86" t="s">
        <v>479</v>
      </c>
      <c r="C68" s="83" t="s">
        <v>480</v>
      </c>
      <c r="D68" s="96" t="s">
        <v>128</v>
      </c>
      <c r="E68" s="96" t="s">
        <v>341</v>
      </c>
      <c r="F68" s="83" t="s">
        <v>429</v>
      </c>
      <c r="G68" s="96" t="s">
        <v>379</v>
      </c>
      <c r="H68" s="83" t="s">
        <v>443</v>
      </c>
      <c r="I68" s="83" t="s">
        <v>345</v>
      </c>
      <c r="J68" s="83"/>
      <c r="K68" s="93">
        <v>7.7299999999999995</v>
      </c>
      <c r="L68" s="96" t="s">
        <v>172</v>
      </c>
      <c r="M68" s="97">
        <v>2.2499999999999999E-2</v>
      </c>
      <c r="N68" s="97">
        <v>2.3200000000000002E-2</v>
      </c>
      <c r="O68" s="93">
        <v>236000</v>
      </c>
      <c r="P68" s="95">
        <v>99.77</v>
      </c>
      <c r="Q68" s="83"/>
      <c r="R68" s="93">
        <v>235.45722000000001</v>
      </c>
      <c r="S68" s="94">
        <v>1.2550988390335738E-3</v>
      </c>
      <c r="T68" s="94">
        <v>2.3978864526300291E-3</v>
      </c>
      <c r="U68" s="94">
        <f>R68/'סכום נכסי הקרן'!$C$42</f>
        <v>3.2409167549596774E-4</v>
      </c>
    </row>
    <row r="69" spans="2:21" s="140" customFormat="1">
      <c r="B69" s="86" t="s">
        <v>481</v>
      </c>
      <c r="C69" s="83" t="s">
        <v>482</v>
      </c>
      <c r="D69" s="96" t="s">
        <v>128</v>
      </c>
      <c r="E69" s="96" t="s">
        <v>341</v>
      </c>
      <c r="F69" s="83" t="s">
        <v>483</v>
      </c>
      <c r="G69" s="96" t="s">
        <v>379</v>
      </c>
      <c r="H69" s="83" t="s">
        <v>443</v>
      </c>
      <c r="I69" s="83" t="s">
        <v>168</v>
      </c>
      <c r="J69" s="83"/>
      <c r="K69" s="93">
        <v>6.3199999999999994</v>
      </c>
      <c r="L69" s="96" t="s">
        <v>172</v>
      </c>
      <c r="M69" s="97">
        <v>1.9599999999999999E-2</v>
      </c>
      <c r="N69" s="97">
        <v>1.46E-2</v>
      </c>
      <c r="O69" s="93">
        <v>295182</v>
      </c>
      <c r="P69" s="95">
        <v>103.5</v>
      </c>
      <c r="Q69" s="83"/>
      <c r="R69" s="93">
        <v>305.51337999999998</v>
      </c>
      <c r="S69" s="94">
        <v>3.8954755884479966E-4</v>
      </c>
      <c r="T69" s="94">
        <v>3.1113354476843399E-3</v>
      </c>
      <c r="U69" s="94">
        <f>R69/'סכום נכסי הקרן'!$C$42</f>
        <v>4.2051946086272602E-4</v>
      </c>
    </row>
    <row r="70" spans="2:21" s="140" customFormat="1">
      <c r="B70" s="86" t="s">
        <v>484</v>
      </c>
      <c r="C70" s="83" t="s">
        <v>485</v>
      </c>
      <c r="D70" s="96" t="s">
        <v>128</v>
      </c>
      <c r="E70" s="96" t="s">
        <v>341</v>
      </c>
      <c r="F70" s="83" t="s">
        <v>483</v>
      </c>
      <c r="G70" s="96" t="s">
        <v>379</v>
      </c>
      <c r="H70" s="83" t="s">
        <v>443</v>
      </c>
      <c r="I70" s="83" t="s">
        <v>168</v>
      </c>
      <c r="J70" s="83"/>
      <c r="K70" s="93">
        <v>4.47</v>
      </c>
      <c r="L70" s="96" t="s">
        <v>172</v>
      </c>
      <c r="M70" s="97">
        <v>2.75E-2</v>
      </c>
      <c r="N70" s="97">
        <v>7.6E-3</v>
      </c>
      <c r="O70" s="93">
        <v>74782.61</v>
      </c>
      <c r="P70" s="95">
        <v>108.23</v>
      </c>
      <c r="Q70" s="83"/>
      <c r="R70" s="93">
        <v>80.937219999999996</v>
      </c>
      <c r="S70" s="94">
        <v>1.5702331889180766E-4</v>
      </c>
      <c r="T70" s="94">
        <v>8.2426125370687827E-4</v>
      </c>
      <c r="U70" s="94">
        <f>R70/'סכום נכסי הקרן'!$C$42</f>
        <v>1.1140486258941539E-4</v>
      </c>
    </row>
    <row r="71" spans="2:21" s="140" customFormat="1">
      <c r="B71" s="86" t="s">
        <v>486</v>
      </c>
      <c r="C71" s="83" t="s">
        <v>487</v>
      </c>
      <c r="D71" s="96" t="s">
        <v>128</v>
      </c>
      <c r="E71" s="96" t="s">
        <v>341</v>
      </c>
      <c r="F71" s="83" t="s">
        <v>488</v>
      </c>
      <c r="G71" s="96" t="s">
        <v>489</v>
      </c>
      <c r="H71" s="83" t="s">
        <v>443</v>
      </c>
      <c r="I71" s="83" t="s">
        <v>345</v>
      </c>
      <c r="J71" s="83"/>
      <c r="K71" s="93">
        <v>5.4</v>
      </c>
      <c r="L71" s="96" t="s">
        <v>172</v>
      </c>
      <c r="M71" s="97">
        <v>1.9400000000000001E-2</v>
      </c>
      <c r="N71" s="97">
        <v>7.5999999999999991E-3</v>
      </c>
      <c r="O71" s="93">
        <v>268545.43</v>
      </c>
      <c r="P71" s="95">
        <v>106.71</v>
      </c>
      <c r="Q71" s="83"/>
      <c r="R71" s="93">
        <v>286.56481000000002</v>
      </c>
      <c r="S71" s="94">
        <v>4.0540600191585563E-4</v>
      </c>
      <c r="T71" s="94">
        <v>2.9183640055696672E-3</v>
      </c>
      <c r="U71" s="94">
        <f>R71/'סכום נכסי הקרן'!$C$42</f>
        <v>3.9443797650835961E-4</v>
      </c>
    </row>
    <row r="72" spans="2:21" s="140" customFormat="1">
      <c r="B72" s="86" t="s">
        <v>490</v>
      </c>
      <c r="C72" s="83" t="s">
        <v>491</v>
      </c>
      <c r="D72" s="96" t="s">
        <v>128</v>
      </c>
      <c r="E72" s="96" t="s">
        <v>341</v>
      </c>
      <c r="F72" s="83" t="s">
        <v>492</v>
      </c>
      <c r="G72" s="96" t="s">
        <v>461</v>
      </c>
      <c r="H72" s="83" t="s">
        <v>443</v>
      </c>
      <c r="I72" s="83" t="s">
        <v>168</v>
      </c>
      <c r="J72" s="83"/>
      <c r="K72" s="93">
        <v>1.4799999999999998</v>
      </c>
      <c r="L72" s="96" t="s">
        <v>172</v>
      </c>
      <c r="M72" s="97">
        <v>3.6000000000000004E-2</v>
      </c>
      <c r="N72" s="97">
        <v>-1.6999999999999999E-3</v>
      </c>
      <c r="O72" s="93">
        <v>132183</v>
      </c>
      <c r="P72" s="95">
        <v>111.3</v>
      </c>
      <c r="Q72" s="93">
        <v>2.5060899999999999</v>
      </c>
      <c r="R72" s="93">
        <v>149.62576000000001</v>
      </c>
      <c r="S72" s="94">
        <v>3.1950487295509918E-4</v>
      </c>
      <c r="T72" s="94">
        <v>1.5237824640436685E-3</v>
      </c>
      <c r="U72" s="94">
        <f>R72/'סכום נכסי הקרן'!$C$42</f>
        <v>2.0595020724256216E-4</v>
      </c>
    </row>
    <row r="73" spans="2:21" s="140" customFormat="1">
      <c r="B73" s="86" t="s">
        <v>493</v>
      </c>
      <c r="C73" s="83" t="s">
        <v>494</v>
      </c>
      <c r="D73" s="96" t="s">
        <v>128</v>
      </c>
      <c r="E73" s="96" t="s">
        <v>341</v>
      </c>
      <c r="F73" s="83" t="s">
        <v>492</v>
      </c>
      <c r="G73" s="96" t="s">
        <v>461</v>
      </c>
      <c r="H73" s="83" t="s">
        <v>443</v>
      </c>
      <c r="I73" s="83" t="s">
        <v>168</v>
      </c>
      <c r="J73" s="83"/>
      <c r="K73" s="93">
        <v>7.83</v>
      </c>
      <c r="L73" s="96" t="s">
        <v>172</v>
      </c>
      <c r="M73" s="97">
        <v>2.2499999999999999E-2</v>
      </c>
      <c r="N73" s="97">
        <v>1.2100000000000001E-2</v>
      </c>
      <c r="O73" s="93">
        <v>73286</v>
      </c>
      <c r="P73" s="95">
        <v>109.54</v>
      </c>
      <c r="Q73" s="83"/>
      <c r="R73" s="93">
        <v>80.27749</v>
      </c>
      <c r="S73" s="94">
        <v>1.7913250964790231E-4</v>
      </c>
      <c r="T73" s="94">
        <v>8.1754259105812366E-4</v>
      </c>
      <c r="U73" s="94">
        <f>R73/'סכום נכסי הקרן'!$C$42</f>
        <v>1.1049678679936337E-4</v>
      </c>
    </row>
    <row r="74" spans="2:21" s="140" customFormat="1">
      <c r="B74" s="86" t="s">
        <v>495</v>
      </c>
      <c r="C74" s="83" t="s">
        <v>496</v>
      </c>
      <c r="D74" s="96" t="s">
        <v>128</v>
      </c>
      <c r="E74" s="96" t="s">
        <v>341</v>
      </c>
      <c r="F74" s="83" t="s">
        <v>497</v>
      </c>
      <c r="G74" s="96" t="s">
        <v>379</v>
      </c>
      <c r="H74" s="83" t="s">
        <v>498</v>
      </c>
      <c r="I74" s="83" t="s">
        <v>168</v>
      </c>
      <c r="J74" s="83"/>
      <c r="K74" s="93">
        <v>0.99</v>
      </c>
      <c r="L74" s="96" t="s">
        <v>172</v>
      </c>
      <c r="M74" s="97">
        <v>4.8499999999999995E-2</v>
      </c>
      <c r="N74" s="97">
        <v>1E-4</v>
      </c>
      <c r="O74" s="93">
        <v>3248</v>
      </c>
      <c r="P74" s="95">
        <v>125.7</v>
      </c>
      <c r="Q74" s="83"/>
      <c r="R74" s="93">
        <v>4.0827299999999997</v>
      </c>
      <c r="S74" s="94">
        <v>2.5935729871963176E-5</v>
      </c>
      <c r="T74" s="94">
        <v>4.157835107688012E-5</v>
      </c>
      <c r="U74" s="94">
        <f>R74/'סכום נכסי הקרן'!$C$42</f>
        <v>5.6196144942917967E-6</v>
      </c>
    </row>
    <row r="75" spans="2:21" s="140" customFormat="1">
      <c r="B75" s="86" t="s">
        <v>499</v>
      </c>
      <c r="C75" s="83" t="s">
        <v>500</v>
      </c>
      <c r="D75" s="96" t="s">
        <v>128</v>
      </c>
      <c r="E75" s="96" t="s">
        <v>341</v>
      </c>
      <c r="F75" s="83" t="s">
        <v>497</v>
      </c>
      <c r="G75" s="96" t="s">
        <v>379</v>
      </c>
      <c r="H75" s="83" t="s">
        <v>498</v>
      </c>
      <c r="I75" s="83" t="s">
        <v>168</v>
      </c>
      <c r="J75" s="83"/>
      <c r="K75" s="93">
        <v>5.12</v>
      </c>
      <c r="L75" s="96" t="s">
        <v>172</v>
      </c>
      <c r="M75" s="97">
        <v>2.5000000000000001E-2</v>
      </c>
      <c r="N75" s="97">
        <v>1.1899999999999999E-2</v>
      </c>
      <c r="O75" s="93">
        <v>244407.46</v>
      </c>
      <c r="P75" s="95">
        <v>106.79</v>
      </c>
      <c r="Q75" s="83"/>
      <c r="R75" s="93">
        <v>261.00270999999998</v>
      </c>
      <c r="S75" s="94">
        <v>5.0551952036001382E-4</v>
      </c>
      <c r="T75" s="94">
        <v>2.6580406513281871E-3</v>
      </c>
      <c r="U75" s="94">
        <f>R75/'סכום נכסי הקרן'!$C$42</f>
        <v>3.5925339470536586E-4</v>
      </c>
    </row>
    <row r="76" spans="2:21" s="140" customFormat="1">
      <c r="B76" s="86" t="s">
        <v>501</v>
      </c>
      <c r="C76" s="83" t="s">
        <v>502</v>
      </c>
      <c r="D76" s="96" t="s">
        <v>128</v>
      </c>
      <c r="E76" s="96" t="s">
        <v>341</v>
      </c>
      <c r="F76" s="83" t="s">
        <v>497</v>
      </c>
      <c r="G76" s="96" t="s">
        <v>379</v>
      </c>
      <c r="H76" s="83" t="s">
        <v>498</v>
      </c>
      <c r="I76" s="83" t="s">
        <v>168</v>
      </c>
      <c r="J76" s="83"/>
      <c r="K76" s="93">
        <v>5.8500000000000005</v>
      </c>
      <c r="L76" s="96" t="s">
        <v>172</v>
      </c>
      <c r="M76" s="97">
        <v>1.34E-2</v>
      </c>
      <c r="N76" s="97">
        <v>1.2100000000000001E-2</v>
      </c>
      <c r="O76" s="93">
        <v>589200.44999999995</v>
      </c>
      <c r="P76" s="95">
        <v>101.21</v>
      </c>
      <c r="Q76" s="83"/>
      <c r="R76" s="93">
        <v>596.32974999999999</v>
      </c>
      <c r="S76" s="94">
        <v>1.6303965510442817E-3</v>
      </c>
      <c r="T76" s="94">
        <v>6.0729971619696019E-3</v>
      </c>
      <c r="U76" s="94">
        <f>R76/'סכום נכסי הקרן'!$C$42</f>
        <v>8.208094354702377E-4</v>
      </c>
    </row>
    <row r="77" spans="2:21" s="140" customFormat="1">
      <c r="B77" s="86" t="s">
        <v>503</v>
      </c>
      <c r="C77" s="83" t="s">
        <v>504</v>
      </c>
      <c r="D77" s="96" t="s">
        <v>128</v>
      </c>
      <c r="E77" s="96" t="s">
        <v>341</v>
      </c>
      <c r="F77" s="83" t="s">
        <v>497</v>
      </c>
      <c r="G77" s="96" t="s">
        <v>379</v>
      </c>
      <c r="H77" s="83" t="s">
        <v>498</v>
      </c>
      <c r="I77" s="83" t="s">
        <v>168</v>
      </c>
      <c r="J77" s="83"/>
      <c r="K77" s="93">
        <v>6.12</v>
      </c>
      <c r="L77" s="96" t="s">
        <v>172</v>
      </c>
      <c r="M77" s="97">
        <v>1.95E-2</v>
      </c>
      <c r="N77" s="97">
        <v>1.6800000000000002E-2</v>
      </c>
      <c r="O77" s="93">
        <v>94360</v>
      </c>
      <c r="P77" s="95">
        <v>101.94</v>
      </c>
      <c r="Q77" s="83"/>
      <c r="R77" s="93">
        <v>96.19059</v>
      </c>
      <c r="S77" s="94">
        <v>1.4486901758970256E-4</v>
      </c>
      <c r="T77" s="94">
        <v>9.7960093401038874E-4</v>
      </c>
      <c r="U77" s="94">
        <f>R77/'סכום נכסי הקרן'!$C$42</f>
        <v>1.3240014249741707E-4</v>
      </c>
    </row>
    <row r="78" spans="2:21" s="140" customFormat="1">
      <c r="B78" s="86" t="s">
        <v>505</v>
      </c>
      <c r="C78" s="83" t="s">
        <v>506</v>
      </c>
      <c r="D78" s="96" t="s">
        <v>128</v>
      </c>
      <c r="E78" s="96" t="s">
        <v>341</v>
      </c>
      <c r="F78" s="83" t="s">
        <v>370</v>
      </c>
      <c r="G78" s="96" t="s">
        <v>349</v>
      </c>
      <c r="H78" s="83" t="s">
        <v>498</v>
      </c>
      <c r="I78" s="83" t="s">
        <v>168</v>
      </c>
      <c r="J78" s="83"/>
      <c r="K78" s="93">
        <v>3.09</v>
      </c>
      <c r="L78" s="96" t="s">
        <v>172</v>
      </c>
      <c r="M78" s="97">
        <v>2.7999999999999997E-2</v>
      </c>
      <c r="N78" s="97">
        <v>8.199999999999999E-3</v>
      </c>
      <c r="O78" s="93">
        <f>700000/50000</f>
        <v>14</v>
      </c>
      <c r="P78" s="95">
        <v>5427449</v>
      </c>
      <c r="Q78" s="83"/>
      <c r="R78" s="93">
        <v>759.84288000000004</v>
      </c>
      <c r="S78" s="94">
        <f>3957.70905184599%/50000</f>
        <v>7.9154181036919795E-4</v>
      </c>
      <c r="T78" s="94">
        <v>7.7382080196113125E-3</v>
      </c>
      <c r="U78" s="94">
        <f>R78/'סכום נכסי הקרן'!$C$42</f>
        <v>1.0458747117326943E-3</v>
      </c>
    </row>
    <row r="79" spans="2:21" s="140" customFormat="1">
      <c r="B79" s="86" t="s">
        <v>507</v>
      </c>
      <c r="C79" s="83" t="s">
        <v>508</v>
      </c>
      <c r="D79" s="96" t="s">
        <v>128</v>
      </c>
      <c r="E79" s="96" t="s">
        <v>341</v>
      </c>
      <c r="F79" s="83" t="s">
        <v>370</v>
      </c>
      <c r="G79" s="96" t="s">
        <v>349</v>
      </c>
      <c r="H79" s="83" t="s">
        <v>498</v>
      </c>
      <c r="I79" s="83" t="s">
        <v>168</v>
      </c>
      <c r="J79" s="83"/>
      <c r="K79" s="93">
        <v>4.37</v>
      </c>
      <c r="L79" s="96" t="s">
        <v>172</v>
      </c>
      <c r="M79" s="97">
        <v>1.49E-2</v>
      </c>
      <c r="N79" s="97">
        <v>1.0500000000000001E-2</v>
      </c>
      <c r="O79" s="93">
        <f>50000/50000</f>
        <v>1</v>
      </c>
      <c r="P79" s="95">
        <v>5124250</v>
      </c>
      <c r="Q79" s="83"/>
      <c r="R79" s="93">
        <v>51.2425</v>
      </c>
      <c r="S79" s="94">
        <f>826.719576719577%/50000</f>
        <v>1.6534391534391542E-4</v>
      </c>
      <c r="T79" s="94">
        <v>5.2185147072106883E-4</v>
      </c>
      <c r="U79" s="94">
        <f>R79/'סכום נכסי הקרן'!$C$42</f>
        <v>7.0531995925213615E-5</v>
      </c>
    </row>
    <row r="80" spans="2:21" s="140" customFormat="1">
      <c r="B80" s="86" t="s">
        <v>509</v>
      </c>
      <c r="C80" s="83" t="s">
        <v>510</v>
      </c>
      <c r="D80" s="96" t="s">
        <v>128</v>
      </c>
      <c r="E80" s="96" t="s">
        <v>341</v>
      </c>
      <c r="F80" s="83" t="s">
        <v>511</v>
      </c>
      <c r="G80" s="96" t="s">
        <v>349</v>
      </c>
      <c r="H80" s="83" t="s">
        <v>498</v>
      </c>
      <c r="I80" s="83" t="s">
        <v>345</v>
      </c>
      <c r="J80" s="83"/>
      <c r="K80" s="93">
        <v>2.2400000000000002</v>
      </c>
      <c r="L80" s="96" t="s">
        <v>172</v>
      </c>
      <c r="M80" s="97">
        <v>0.02</v>
      </c>
      <c r="N80" s="97">
        <v>3.0000000000000003E-4</v>
      </c>
      <c r="O80" s="93">
        <v>80000</v>
      </c>
      <c r="P80" s="95">
        <v>105.55</v>
      </c>
      <c r="Q80" s="83"/>
      <c r="R80" s="93">
        <v>84.439979999999991</v>
      </c>
      <c r="S80" s="94">
        <v>1.4060208625375583E-4</v>
      </c>
      <c r="T80" s="94">
        <v>8.5993321462960696E-4</v>
      </c>
      <c r="U80" s="94">
        <f>R80/'סכום נכסי הקרן'!$C$42</f>
        <v>1.1622618578884947E-4</v>
      </c>
    </row>
    <row r="81" spans="2:21" s="140" customFormat="1">
      <c r="B81" s="86" t="s">
        <v>512</v>
      </c>
      <c r="C81" s="83" t="s">
        <v>513</v>
      </c>
      <c r="D81" s="96" t="s">
        <v>128</v>
      </c>
      <c r="E81" s="96" t="s">
        <v>341</v>
      </c>
      <c r="F81" s="83" t="s">
        <v>514</v>
      </c>
      <c r="G81" s="96" t="s">
        <v>379</v>
      </c>
      <c r="H81" s="83" t="s">
        <v>498</v>
      </c>
      <c r="I81" s="83" t="s">
        <v>168</v>
      </c>
      <c r="J81" s="83"/>
      <c r="K81" s="93">
        <v>6.38</v>
      </c>
      <c r="L81" s="96" t="s">
        <v>172</v>
      </c>
      <c r="M81" s="97">
        <v>1.5800000000000002E-2</v>
      </c>
      <c r="N81" s="97">
        <v>1.1399999999999999E-2</v>
      </c>
      <c r="O81" s="93">
        <v>240903.85</v>
      </c>
      <c r="P81" s="95">
        <v>103.22</v>
      </c>
      <c r="Q81" s="83"/>
      <c r="R81" s="93">
        <v>248.66095000000001</v>
      </c>
      <c r="S81" s="94">
        <v>5.6457164484816102E-4</v>
      </c>
      <c r="T81" s="94">
        <v>2.5323526851421803E-3</v>
      </c>
      <c r="U81" s="94">
        <f>R81/'סכום נכסי הקרן'!$C$42</f>
        <v>3.4226575815309067E-4</v>
      </c>
    </row>
    <row r="82" spans="2:21" s="140" customFormat="1">
      <c r="B82" s="86" t="s">
        <v>515</v>
      </c>
      <c r="C82" s="83" t="s">
        <v>516</v>
      </c>
      <c r="D82" s="96" t="s">
        <v>128</v>
      </c>
      <c r="E82" s="96" t="s">
        <v>341</v>
      </c>
      <c r="F82" s="83" t="s">
        <v>514</v>
      </c>
      <c r="G82" s="96" t="s">
        <v>379</v>
      </c>
      <c r="H82" s="83" t="s">
        <v>498</v>
      </c>
      <c r="I82" s="83" t="s">
        <v>168</v>
      </c>
      <c r="J82" s="83"/>
      <c r="K82" s="93">
        <v>7.660000000000001</v>
      </c>
      <c r="L82" s="96" t="s">
        <v>172</v>
      </c>
      <c r="M82" s="97">
        <v>2.4E-2</v>
      </c>
      <c r="N82" s="97">
        <v>1.66E-2</v>
      </c>
      <c r="O82" s="93">
        <v>382849</v>
      </c>
      <c r="P82" s="95">
        <v>105.9</v>
      </c>
      <c r="Q82" s="83"/>
      <c r="R82" s="93">
        <v>405.43709999999999</v>
      </c>
      <c r="S82" s="94">
        <v>9.806868355595594E-4</v>
      </c>
      <c r="T82" s="94">
        <v>4.1289544210349818E-3</v>
      </c>
      <c r="U82" s="94">
        <f>R82/'סכום נכסי הקרן'!$C$42</f>
        <v>5.5805801600488703E-4</v>
      </c>
    </row>
    <row r="83" spans="2:21" s="140" customFormat="1">
      <c r="B83" s="86" t="s">
        <v>517</v>
      </c>
      <c r="C83" s="83" t="s">
        <v>518</v>
      </c>
      <c r="D83" s="96" t="s">
        <v>128</v>
      </c>
      <c r="E83" s="96" t="s">
        <v>341</v>
      </c>
      <c r="F83" s="83" t="s">
        <v>519</v>
      </c>
      <c r="G83" s="96" t="s">
        <v>379</v>
      </c>
      <c r="H83" s="83" t="s">
        <v>498</v>
      </c>
      <c r="I83" s="83" t="s">
        <v>345</v>
      </c>
      <c r="J83" s="83"/>
      <c r="K83" s="93">
        <v>5.32</v>
      </c>
      <c r="L83" s="96" t="s">
        <v>172</v>
      </c>
      <c r="M83" s="97">
        <v>2.8500000000000001E-2</v>
      </c>
      <c r="N83" s="97">
        <v>1.1200000000000002E-2</v>
      </c>
      <c r="O83" s="93">
        <v>1635652</v>
      </c>
      <c r="P83" s="95">
        <v>111.7</v>
      </c>
      <c r="Q83" s="83"/>
      <c r="R83" s="93">
        <v>1827.0232100000001</v>
      </c>
      <c r="S83" s="94">
        <v>2.394805270863836E-3</v>
      </c>
      <c r="T83" s="94">
        <v>1.860632773927947E-2</v>
      </c>
      <c r="U83" s="94">
        <f>R83/'סכום נכסי הקרן'!$C$42</f>
        <v>2.5147795990240664E-3</v>
      </c>
    </row>
    <row r="84" spans="2:21" s="140" customFormat="1">
      <c r="B84" s="86" t="s">
        <v>520</v>
      </c>
      <c r="C84" s="83" t="s">
        <v>521</v>
      </c>
      <c r="D84" s="96" t="s">
        <v>128</v>
      </c>
      <c r="E84" s="96" t="s">
        <v>341</v>
      </c>
      <c r="F84" s="83" t="s">
        <v>352</v>
      </c>
      <c r="G84" s="96" t="s">
        <v>349</v>
      </c>
      <c r="H84" s="83" t="s">
        <v>498</v>
      </c>
      <c r="I84" s="83" t="s">
        <v>345</v>
      </c>
      <c r="J84" s="83"/>
      <c r="K84" s="93">
        <v>3.51</v>
      </c>
      <c r="L84" s="96" t="s">
        <v>172</v>
      </c>
      <c r="M84" s="97">
        <v>4.4999999999999998E-2</v>
      </c>
      <c r="N84" s="97">
        <v>6.7000000000000002E-3</v>
      </c>
      <c r="O84" s="93">
        <v>68634</v>
      </c>
      <c r="P84" s="95">
        <v>136.01</v>
      </c>
      <c r="Q84" s="93">
        <v>0.91994000000000009</v>
      </c>
      <c r="R84" s="93">
        <v>94.26903999999999</v>
      </c>
      <c r="S84" s="94">
        <v>4.0325871348724108E-5</v>
      </c>
      <c r="T84" s="94">
        <v>9.6003194940651345E-4</v>
      </c>
      <c r="U84" s="94">
        <f>R84/'סכום נכסי הקרן'!$C$42</f>
        <v>1.2975525286927452E-4</v>
      </c>
    </row>
    <row r="85" spans="2:21" s="140" customFormat="1">
      <c r="B85" s="86" t="s">
        <v>522</v>
      </c>
      <c r="C85" s="83" t="s">
        <v>523</v>
      </c>
      <c r="D85" s="96" t="s">
        <v>128</v>
      </c>
      <c r="E85" s="96" t="s">
        <v>341</v>
      </c>
      <c r="F85" s="83" t="s">
        <v>524</v>
      </c>
      <c r="G85" s="96" t="s">
        <v>402</v>
      </c>
      <c r="H85" s="83" t="s">
        <v>498</v>
      </c>
      <c r="I85" s="83" t="s">
        <v>345</v>
      </c>
      <c r="J85" s="83"/>
      <c r="K85" s="93">
        <v>1.24</v>
      </c>
      <c r="L85" s="96" t="s">
        <v>172</v>
      </c>
      <c r="M85" s="97">
        <v>4.5999999999999999E-2</v>
      </c>
      <c r="N85" s="97">
        <v>-2.9999999999999997E-4</v>
      </c>
      <c r="O85" s="93">
        <v>266666.67</v>
      </c>
      <c r="P85" s="95">
        <v>109.12</v>
      </c>
      <c r="Q85" s="83"/>
      <c r="R85" s="93">
        <v>290.98667999999998</v>
      </c>
      <c r="S85" s="94">
        <v>6.2177281261104468E-4</v>
      </c>
      <c r="T85" s="94">
        <v>2.9633961441819004E-3</v>
      </c>
      <c r="U85" s="94">
        <f>R85/'סכום נכסי הקרן'!$C$42</f>
        <v>4.0052439533690663E-4</v>
      </c>
    </row>
    <row r="86" spans="2:21" s="140" customFormat="1">
      <c r="B86" s="86" t="s">
        <v>525</v>
      </c>
      <c r="C86" s="83" t="s">
        <v>526</v>
      </c>
      <c r="D86" s="96" t="s">
        <v>128</v>
      </c>
      <c r="E86" s="96" t="s">
        <v>341</v>
      </c>
      <c r="F86" s="83" t="s">
        <v>524</v>
      </c>
      <c r="G86" s="96" t="s">
        <v>402</v>
      </c>
      <c r="H86" s="83" t="s">
        <v>498</v>
      </c>
      <c r="I86" s="83" t="s">
        <v>345</v>
      </c>
      <c r="J86" s="83"/>
      <c r="K86" s="93">
        <v>3.41</v>
      </c>
      <c r="L86" s="96" t="s">
        <v>172</v>
      </c>
      <c r="M86" s="97">
        <v>1.9799999999999998E-2</v>
      </c>
      <c r="N86" s="97">
        <v>5.8999999999999999E-3</v>
      </c>
      <c r="O86" s="93">
        <v>3634</v>
      </c>
      <c r="P86" s="95">
        <v>104.09</v>
      </c>
      <c r="Q86" s="83"/>
      <c r="R86" s="93">
        <v>3.7826300000000002</v>
      </c>
      <c r="S86" s="94">
        <v>3.8267790175709882E-6</v>
      </c>
      <c r="T86" s="94">
        <v>3.8522145264060825E-5</v>
      </c>
      <c r="U86" s="94">
        <f>R86/'סכום נכסי הקרן'!$C$42</f>
        <v>5.2065462018166721E-6</v>
      </c>
    </row>
    <row r="87" spans="2:21" s="140" customFormat="1">
      <c r="B87" s="86" t="s">
        <v>527</v>
      </c>
      <c r="C87" s="83" t="s">
        <v>528</v>
      </c>
      <c r="D87" s="96" t="s">
        <v>128</v>
      </c>
      <c r="E87" s="96" t="s">
        <v>341</v>
      </c>
      <c r="F87" s="83" t="s">
        <v>492</v>
      </c>
      <c r="G87" s="96" t="s">
        <v>461</v>
      </c>
      <c r="H87" s="83" t="s">
        <v>498</v>
      </c>
      <c r="I87" s="83" t="s">
        <v>345</v>
      </c>
      <c r="J87" s="83"/>
      <c r="K87" s="93">
        <v>0.98999999999999988</v>
      </c>
      <c r="L87" s="96" t="s">
        <v>172</v>
      </c>
      <c r="M87" s="97">
        <v>4.4999999999999998E-2</v>
      </c>
      <c r="N87" s="97">
        <v>4.0000000000000002E-4</v>
      </c>
      <c r="O87" s="93">
        <v>13808</v>
      </c>
      <c r="P87" s="95">
        <v>125.25</v>
      </c>
      <c r="Q87" s="83"/>
      <c r="R87" s="93">
        <v>17.294520000000002</v>
      </c>
      <c r="S87" s="94">
        <v>2.6469305229044984E-4</v>
      </c>
      <c r="T87" s="94">
        <v>1.7612666629096825E-4</v>
      </c>
      <c r="U87" s="94">
        <f>R87/'סכום נכסי הקרן'!$C$42</f>
        <v>2.3804791221515844E-5</v>
      </c>
    </row>
    <row r="88" spans="2:21" s="140" customFormat="1">
      <c r="B88" s="86" t="s">
        <v>529</v>
      </c>
      <c r="C88" s="83" t="s">
        <v>530</v>
      </c>
      <c r="D88" s="96" t="s">
        <v>128</v>
      </c>
      <c r="E88" s="96" t="s">
        <v>341</v>
      </c>
      <c r="F88" s="83" t="s">
        <v>531</v>
      </c>
      <c r="G88" s="96" t="s">
        <v>379</v>
      </c>
      <c r="H88" s="83" t="s">
        <v>498</v>
      </c>
      <c r="I88" s="83" t="s">
        <v>168</v>
      </c>
      <c r="J88" s="83"/>
      <c r="K88" s="93">
        <v>5.8800000000000008</v>
      </c>
      <c r="L88" s="96" t="s">
        <v>172</v>
      </c>
      <c r="M88" s="97">
        <v>1.6E-2</v>
      </c>
      <c r="N88" s="97">
        <v>1.2699999999999999E-2</v>
      </c>
      <c r="O88" s="93">
        <v>94560</v>
      </c>
      <c r="P88" s="95">
        <v>102.72</v>
      </c>
      <c r="Q88" s="83"/>
      <c r="R88" s="93">
        <v>97.132039999999989</v>
      </c>
      <c r="S88" s="94">
        <v>6.9734500417680597E-4</v>
      </c>
      <c r="T88" s="94">
        <v>9.8918862132288008E-4</v>
      </c>
      <c r="U88" s="94">
        <f>R88/'סכום נכסי הקרן'!$C$42</f>
        <v>1.3369598769552004E-4</v>
      </c>
    </row>
    <row r="89" spans="2:21" s="140" customFormat="1">
      <c r="B89" s="86" t="s">
        <v>532</v>
      </c>
      <c r="C89" s="83" t="s">
        <v>533</v>
      </c>
      <c r="D89" s="96" t="s">
        <v>128</v>
      </c>
      <c r="E89" s="96" t="s">
        <v>341</v>
      </c>
      <c r="F89" s="83" t="s">
        <v>534</v>
      </c>
      <c r="G89" s="96" t="s">
        <v>379</v>
      </c>
      <c r="H89" s="83" t="s">
        <v>535</v>
      </c>
      <c r="I89" s="83" t="s">
        <v>345</v>
      </c>
      <c r="J89" s="83"/>
      <c r="K89" s="93">
        <v>2.3200000000000003</v>
      </c>
      <c r="L89" s="96" t="s">
        <v>172</v>
      </c>
      <c r="M89" s="97">
        <v>4.5999999999999999E-2</v>
      </c>
      <c r="N89" s="97">
        <v>7.9000000000000008E-3</v>
      </c>
      <c r="O89" s="93">
        <v>0.85</v>
      </c>
      <c r="P89" s="95">
        <v>110.74</v>
      </c>
      <c r="Q89" s="83"/>
      <c r="R89" s="93">
        <v>9.3999999999999997E-4</v>
      </c>
      <c r="S89" s="94">
        <v>2.1666660166668616E-9</v>
      </c>
      <c r="T89" s="94">
        <v>9.5729205733093568E-9</v>
      </c>
      <c r="U89" s="94">
        <f>R89/'סכום נכסי הקרן'!$C$42</f>
        <v>1.2938493666331815E-9</v>
      </c>
    </row>
    <row r="90" spans="2:21" s="140" customFormat="1">
      <c r="B90" s="86" t="s">
        <v>536</v>
      </c>
      <c r="C90" s="83" t="s">
        <v>537</v>
      </c>
      <c r="D90" s="96" t="s">
        <v>128</v>
      </c>
      <c r="E90" s="96" t="s">
        <v>341</v>
      </c>
      <c r="F90" s="83" t="s">
        <v>538</v>
      </c>
      <c r="G90" s="96" t="s">
        <v>379</v>
      </c>
      <c r="H90" s="83" t="s">
        <v>535</v>
      </c>
      <c r="I90" s="83" t="s">
        <v>168</v>
      </c>
      <c r="J90" s="83"/>
      <c r="K90" s="93">
        <v>7.71</v>
      </c>
      <c r="L90" s="96" t="s">
        <v>172</v>
      </c>
      <c r="M90" s="97">
        <v>1.9E-2</v>
      </c>
      <c r="N90" s="97">
        <v>1.9499999999999997E-2</v>
      </c>
      <c r="O90" s="93">
        <v>248000</v>
      </c>
      <c r="P90" s="95">
        <v>99.6</v>
      </c>
      <c r="Q90" s="83"/>
      <c r="R90" s="93">
        <v>247.00801000000001</v>
      </c>
      <c r="S90" s="94">
        <v>9.4096220974351189E-4</v>
      </c>
      <c r="T90" s="94">
        <v>2.5155192135119186E-3</v>
      </c>
      <c r="U90" s="94">
        <f>R90/'סכום נכסי הקרן'!$C$42</f>
        <v>3.3999059286364102E-4</v>
      </c>
    </row>
    <row r="91" spans="2:21" s="140" customFormat="1">
      <c r="B91" s="86" t="s">
        <v>539</v>
      </c>
      <c r="C91" s="83" t="s">
        <v>540</v>
      </c>
      <c r="D91" s="96" t="s">
        <v>128</v>
      </c>
      <c r="E91" s="96" t="s">
        <v>341</v>
      </c>
      <c r="F91" s="83" t="s">
        <v>413</v>
      </c>
      <c r="G91" s="96" t="s">
        <v>349</v>
      </c>
      <c r="H91" s="83" t="s">
        <v>535</v>
      </c>
      <c r="I91" s="83" t="s">
        <v>345</v>
      </c>
      <c r="J91" s="83"/>
      <c r="K91" s="93">
        <v>3.4799999999999995</v>
      </c>
      <c r="L91" s="96" t="s">
        <v>172</v>
      </c>
      <c r="M91" s="97">
        <v>5.0999999999999997E-2</v>
      </c>
      <c r="N91" s="97">
        <v>7.4000000000000003E-3</v>
      </c>
      <c r="O91" s="93">
        <v>580146</v>
      </c>
      <c r="P91" s="95">
        <v>138.58000000000001</v>
      </c>
      <c r="Q91" s="93">
        <v>8.8299900000000004</v>
      </c>
      <c r="R91" s="93">
        <v>812.79635999999994</v>
      </c>
      <c r="S91" s="94">
        <v>5.0568738181448075E-4</v>
      </c>
      <c r="T91" s="94">
        <v>8.2774840388882536E-3</v>
      </c>
      <c r="U91" s="94">
        <f>R91/'סכום נכסי הקרן'!$C$42</f>
        <v>1.1187617612635696E-3</v>
      </c>
    </row>
    <row r="92" spans="2:21" s="140" customFormat="1">
      <c r="B92" s="86" t="s">
        <v>541</v>
      </c>
      <c r="C92" s="83" t="s">
        <v>542</v>
      </c>
      <c r="D92" s="96" t="s">
        <v>128</v>
      </c>
      <c r="E92" s="96" t="s">
        <v>341</v>
      </c>
      <c r="F92" s="83" t="s">
        <v>519</v>
      </c>
      <c r="G92" s="96" t="s">
        <v>379</v>
      </c>
      <c r="H92" s="83" t="s">
        <v>535</v>
      </c>
      <c r="I92" s="83" t="s">
        <v>345</v>
      </c>
      <c r="J92" s="83"/>
      <c r="K92" s="93">
        <v>7.4500000000000011</v>
      </c>
      <c r="L92" s="96" t="s">
        <v>172</v>
      </c>
      <c r="M92" s="97">
        <v>2.81E-2</v>
      </c>
      <c r="N92" s="97">
        <v>2.5699999999999997E-2</v>
      </c>
      <c r="O92" s="93">
        <v>7023</v>
      </c>
      <c r="P92" s="95">
        <v>102.56</v>
      </c>
      <c r="Q92" s="83"/>
      <c r="R92" s="93">
        <v>7.2027799999999997</v>
      </c>
      <c r="S92" s="94">
        <v>1.3414934644455523E-5</v>
      </c>
      <c r="T92" s="94">
        <v>7.3352809411724641E-5</v>
      </c>
      <c r="U92" s="94">
        <f>R92/'סכום נכסי הקרן'!$C$42</f>
        <v>9.9141620648916448E-6</v>
      </c>
    </row>
    <row r="93" spans="2:21" s="140" customFormat="1">
      <c r="B93" s="86" t="s">
        <v>543</v>
      </c>
      <c r="C93" s="83" t="s">
        <v>544</v>
      </c>
      <c r="D93" s="96" t="s">
        <v>128</v>
      </c>
      <c r="E93" s="96" t="s">
        <v>341</v>
      </c>
      <c r="F93" s="83" t="s">
        <v>519</v>
      </c>
      <c r="G93" s="96" t="s">
        <v>379</v>
      </c>
      <c r="H93" s="83" t="s">
        <v>535</v>
      </c>
      <c r="I93" s="83" t="s">
        <v>345</v>
      </c>
      <c r="J93" s="83"/>
      <c r="K93" s="93">
        <v>5.3499999999999988</v>
      </c>
      <c r="L93" s="96" t="s">
        <v>172</v>
      </c>
      <c r="M93" s="97">
        <v>3.7000000000000005E-2</v>
      </c>
      <c r="N93" s="97">
        <v>1.6199999999999999E-2</v>
      </c>
      <c r="O93" s="93">
        <v>503462.95</v>
      </c>
      <c r="P93" s="95">
        <v>111.2</v>
      </c>
      <c r="Q93" s="83"/>
      <c r="R93" s="93">
        <v>559.85080000000005</v>
      </c>
      <c r="S93" s="94">
        <v>7.0486482119896596E-4</v>
      </c>
      <c r="T93" s="94">
        <v>5.7014970652167051E-3</v>
      </c>
      <c r="U93" s="94">
        <f>R93/'סכום נכסי הקרן'!$C$42</f>
        <v>7.7059851381817025E-4</v>
      </c>
    </row>
    <row r="94" spans="2:21" s="140" customFormat="1">
      <c r="B94" s="86" t="s">
        <v>545</v>
      </c>
      <c r="C94" s="83" t="s">
        <v>546</v>
      </c>
      <c r="D94" s="96" t="s">
        <v>128</v>
      </c>
      <c r="E94" s="96" t="s">
        <v>341</v>
      </c>
      <c r="F94" s="83" t="s">
        <v>547</v>
      </c>
      <c r="G94" s="96" t="s">
        <v>379</v>
      </c>
      <c r="H94" s="83" t="s">
        <v>548</v>
      </c>
      <c r="I94" s="83" t="s">
        <v>168</v>
      </c>
      <c r="J94" s="83"/>
      <c r="K94" s="93">
        <v>1.23</v>
      </c>
      <c r="L94" s="96" t="s">
        <v>172</v>
      </c>
      <c r="M94" s="97">
        <v>5.5999999999999994E-2</v>
      </c>
      <c r="N94" s="97">
        <v>4.000000000000001E-3</v>
      </c>
      <c r="O94" s="93">
        <v>51124</v>
      </c>
      <c r="P94" s="95">
        <v>112.88</v>
      </c>
      <c r="Q94" s="83"/>
      <c r="R94" s="93">
        <v>57.708769999999994</v>
      </c>
      <c r="S94" s="94">
        <v>4.0377203512984141E-4</v>
      </c>
      <c r="T94" s="94">
        <v>5.8770369318444449E-4</v>
      </c>
      <c r="U94" s="94">
        <f>R94/'סכום נכסי הקרן'!$C$42</f>
        <v>7.9432399482638234E-5</v>
      </c>
    </row>
    <row r="95" spans="2:21" s="140" customFormat="1">
      <c r="B95" s="86" t="s">
        <v>549</v>
      </c>
      <c r="C95" s="83" t="s">
        <v>550</v>
      </c>
      <c r="D95" s="96" t="s">
        <v>128</v>
      </c>
      <c r="E95" s="96" t="s">
        <v>341</v>
      </c>
      <c r="F95" s="83" t="s">
        <v>551</v>
      </c>
      <c r="G95" s="96" t="s">
        <v>379</v>
      </c>
      <c r="H95" s="83" t="s">
        <v>548</v>
      </c>
      <c r="I95" s="83" t="s">
        <v>345</v>
      </c>
      <c r="J95" s="83"/>
      <c r="K95" s="93">
        <v>2.42</v>
      </c>
      <c r="L95" s="96" t="s">
        <v>172</v>
      </c>
      <c r="M95" s="97">
        <v>2.5000000000000001E-2</v>
      </c>
      <c r="N95" s="97">
        <v>3.8600000000000002E-2</v>
      </c>
      <c r="O95" s="93">
        <v>260745</v>
      </c>
      <c r="P95" s="95">
        <v>96.98</v>
      </c>
      <c r="Q95" s="83"/>
      <c r="R95" s="93">
        <v>252.87048999999999</v>
      </c>
      <c r="S95" s="94">
        <v>4.4629011553273427E-4</v>
      </c>
      <c r="T95" s="94">
        <v>2.575222463940232E-3</v>
      </c>
      <c r="U95" s="94">
        <f>R95/'סכום נכסי הקרן'!$C$42</f>
        <v>3.4805991843268321E-4</v>
      </c>
    </row>
    <row r="96" spans="2:21" s="140" customFormat="1">
      <c r="B96" s="86" t="s">
        <v>552</v>
      </c>
      <c r="C96" s="83" t="s">
        <v>553</v>
      </c>
      <c r="D96" s="96" t="s">
        <v>128</v>
      </c>
      <c r="E96" s="96" t="s">
        <v>341</v>
      </c>
      <c r="F96" s="83" t="s">
        <v>511</v>
      </c>
      <c r="G96" s="96" t="s">
        <v>349</v>
      </c>
      <c r="H96" s="83" t="s">
        <v>548</v>
      </c>
      <c r="I96" s="83" t="s">
        <v>345</v>
      </c>
      <c r="J96" s="83"/>
      <c r="K96" s="93">
        <v>2.1999999999999997</v>
      </c>
      <c r="L96" s="96" t="s">
        <v>172</v>
      </c>
      <c r="M96" s="97">
        <v>2.4E-2</v>
      </c>
      <c r="N96" s="97">
        <v>3.9000000000000003E-3</v>
      </c>
      <c r="O96" s="93">
        <v>12070</v>
      </c>
      <c r="P96" s="95">
        <v>105.72</v>
      </c>
      <c r="Q96" s="83"/>
      <c r="R96" s="93">
        <v>12.760389999999999</v>
      </c>
      <c r="S96" s="94">
        <v>9.2454289894370776E-5</v>
      </c>
      <c r="T96" s="94">
        <v>1.2995127654728827E-4</v>
      </c>
      <c r="U96" s="94">
        <f>R96/'סכום נכסי הקרן'!$C$42</f>
        <v>1.7563853744140831E-5</v>
      </c>
    </row>
    <row r="97" spans="2:21" s="140" customFormat="1">
      <c r="B97" s="86" t="s">
        <v>554</v>
      </c>
      <c r="C97" s="83" t="s">
        <v>555</v>
      </c>
      <c r="D97" s="96" t="s">
        <v>128</v>
      </c>
      <c r="E97" s="96" t="s">
        <v>341</v>
      </c>
      <c r="F97" s="83" t="s">
        <v>556</v>
      </c>
      <c r="G97" s="96" t="s">
        <v>379</v>
      </c>
      <c r="H97" s="83" t="s">
        <v>548</v>
      </c>
      <c r="I97" s="83" t="s">
        <v>168</v>
      </c>
      <c r="J97" s="83"/>
      <c r="K97" s="93">
        <v>7.4499999999999993</v>
      </c>
      <c r="L97" s="96" t="s">
        <v>172</v>
      </c>
      <c r="M97" s="97">
        <v>2.6000000000000002E-2</v>
      </c>
      <c r="N97" s="97">
        <v>2.3099999999999999E-2</v>
      </c>
      <c r="O97" s="93">
        <v>562000</v>
      </c>
      <c r="P97" s="95">
        <v>102.15</v>
      </c>
      <c r="Q97" s="83"/>
      <c r="R97" s="93">
        <v>574.08299999999997</v>
      </c>
      <c r="S97" s="94">
        <v>9.1708686215956001E-4</v>
      </c>
      <c r="T97" s="94">
        <v>5.846437193071442E-3</v>
      </c>
      <c r="U97" s="94">
        <f>R97/'סכום נכסי הקרן'!$C$42</f>
        <v>7.9018821909029435E-4</v>
      </c>
    </row>
    <row r="98" spans="2:21" s="140" customFormat="1">
      <c r="B98" s="82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93"/>
      <c r="P98" s="95"/>
      <c r="Q98" s="83"/>
      <c r="R98" s="83"/>
      <c r="S98" s="83"/>
      <c r="T98" s="94"/>
      <c r="U98" s="83"/>
    </row>
    <row r="99" spans="2:21" s="140" customFormat="1">
      <c r="B99" s="101" t="s">
        <v>49</v>
      </c>
      <c r="C99" s="81"/>
      <c r="D99" s="81"/>
      <c r="E99" s="81"/>
      <c r="F99" s="81"/>
      <c r="G99" s="81"/>
      <c r="H99" s="81"/>
      <c r="I99" s="81"/>
      <c r="J99" s="81"/>
      <c r="K99" s="90">
        <v>3.8480431077203763</v>
      </c>
      <c r="L99" s="81"/>
      <c r="M99" s="81"/>
      <c r="N99" s="103">
        <v>1.767719411555085E-2</v>
      </c>
      <c r="O99" s="90"/>
      <c r="P99" s="92"/>
      <c r="Q99" s="81"/>
      <c r="R99" s="90">
        <v>23210.072609999999</v>
      </c>
      <c r="S99" s="81"/>
      <c r="T99" s="91">
        <v>0.23637040595348191</v>
      </c>
      <c r="U99" s="91">
        <f>R99/'סכום נכסי הקרן'!$C$42</f>
        <v>3.1947167814849631E-2</v>
      </c>
    </row>
    <row r="100" spans="2:21" s="140" customFormat="1">
      <c r="B100" s="86" t="s">
        <v>557</v>
      </c>
      <c r="C100" s="83" t="s">
        <v>558</v>
      </c>
      <c r="D100" s="96" t="s">
        <v>128</v>
      </c>
      <c r="E100" s="96" t="s">
        <v>341</v>
      </c>
      <c r="F100" s="83" t="s">
        <v>348</v>
      </c>
      <c r="G100" s="96" t="s">
        <v>349</v>
      </c>
      <c r="H100" s="83" t="s">
        <v>344</v>
      </c>
      <c r="I100" s="83" t="s">
        <v>168</v>
      </c>
      <c r="J100" s="83"/>
      <c r="K100" s="93">
        <v>5.56</v>
      </c>
      <c r="L100" s="96" t="s">
        <v>172</v>
      </c>
      <c r="M100" s="97">
        <v>3.0099999999999998E-2</v>
      </c>
      <c r="N100" s="97">
        <v>1.6199999999999999E-2</v>
      </c>
      <c r="O100" s="93">
        <v>349312</v>
      </c>
      <c r="P100" s="95">
        <v>107.92</v>
      </c>
      <c r="Q100" s="83"/>
      <c r="R100" s="93">
        <v>376.97752000000003</v>
      </c>
      <c r="S100" s="94">
        <v>3.037495652173913E-4</v>
      </c>
      <c r="T100" s="94">
        <v>3.8391232520033403E-3</v>
      </c>
      <c r="U100" s="94">
        <f>R100/'סכום נכסי הקרן'!$C$42</f>
        <v>5.1888523987973138E-4</v>
      </c>
    </row>
    <row r="101" spans="2:21" s="140" customFormat="1">
      <c r="B101" s="86" t="s">
        <v>559</v>
      </c>
      <c r="C101" s="83" t="s">
        <v>560</v>
      </c>
      <c r="D101" s="96" t="s">
        <v>128</v>
      </c>
      <c r="E101" s="96" t="s">
        <v>341</v>
      </c>
      <c r="F101" s="83" t="s">
        <v>352</v>
      </c>
      <c r="G101" s="96" t="s">
        <v>349</v>
      </c>
      <c r="H101" s="83" t="s">
        <v>344</v>
      </c>
      <c r="I101" s="83" t="s">
        <v>168</v>
      </c>
      <c r="J101" s="83"/>
      <c r="K101" s="93">
        <v>6.4599999999999991</v>
      </c>
      <c r="L101" s="96" t="s">
        <v>172</v>
      </c>
      <c r="M101" s="97">
        <v>2.98E-2</v>
      </c>
      <c r="N101" s="97">
        <v>0.02</v>
      </c>
      <c r="O101" s="93">
        <v>2676778</v>
      </c>
      <c r="P101" s="95">
        <v>108.91</v>
      </c>
      <c r="Q101" s="83"/>
      <c r="R101" s="93">
        <v>2915.2788300000002</v>
      </c>
      <c r="S101" s="94">
        <v>1.0529744767242657E-3</v>
      </c>
      <c r="T101" s="94">
        <v>2.9689077328340675E-2</v>
      </c>
      <c r="U101" s="94">
        <f>R101/'סכום נכסי הקרן'!$C$42</f>
        <v>4.0126932635687479E-3</v>
      </c>
    </row>
    <row r="102" spans="2:21" s="140" customFormat="1">
      <c r="B102" s="86" t="s">
        <v>561</v>
      </c>
      <c r="C102" s="83" t="s">
        <v>562</v>
      </c>
      <c r="D102" s="96" t="s">
        <v>128</v>
      </c>
      <c r="E102" s="96" t="s">
        <v>341</v>
      </c>
      <c r="F102" s="83" t="s">
        <v>563</v>
      </c>
      <c r="G102" s="96" t="s">
        <v>379</v>
      </c>
      <c r="H102" s="83" t="s">
        <v>344</v>
      </c>
      <c r="I102" s="83" t="s">
        <v>168</v>
      </c>
      <c r="J102" s="83"/>
      <c r="K102" s="93">
        <v>5.0199999999999996</v>
      </c>
      <c r="L102" s="96" t="s">
        <v>172</v>
      </c>
      <c r="M102" s="97">
        <v>1.44E-2</v>
      </c>
      <c r="N102" s="97">
        <v>1.4999999999999999E-2</v>
      </c>
      <c r="O102" s="93">
        <v>480320</v>
      </c>
      <c r="P102" s="95">
        <v>99.78</v>
      </c>
      <c r="Q102" s="83"/>
      <c r="R102" s="93">
        <v>479.26330999999999</v>
      </c>
      <c r="S102" s="94">
        <v>4.8032000000000001E-4</v>
      </c>
      <c r="T102" s="94">
        <v>4.8807974471610002E-3</v>
      </c>
      <c r="U102" s="94">
        <f>R102/'סכום נכסי הקרן'!$C$42</f>
        <v>6.5967503201491717E-4</v>
      </c>
    </row>
    <row r="103" spans="2:21" s="140" customFormat="1">
      <c r="B103" s="86" t="s">
        <v>564</v>
      </c>
      <c r="C103" s="83" t="s">
        <v>565</v>
      </c>
      <c r="D103" s="96" t="s">
        <v>128</v>
      </c>
      <c r="E103" s="96" t="s">
        <v>341</v>
      </c>
      <c r="F103" s="83" t="s">
        <v>365</v>
      </c>
      <c r="G103" s="96" t="s">
        <v>349</v>
      </c>
      <c r="H103" s="83" t="s">
        <v>344</v>
      </c>
      <c r="I103" s="83" t="s">
        <v>168</v>
      </c>
      <c r="J103" s="83"/>
      <c r="K103" s="93">
        <v>0.66</v>
      </c>
      <c r="L103" s="96" t="s">
        <v>172</v>
      </c>
      <c r="M103" s="97">
        <v>5.9000000000000004E-2</v>
      </c>
      <c r="N103" s="97">
        <v>6.5000000000000014E-3</v>
      </c>
      <c r="O103" s="93">
        <v>1096650</v>
      </c>
      <c r="P103" s="95">
        <v>105.45</v>
      </c>
      <c r="Q103" s="83"/>
      <c r="R103" s="93">
        <v>1156.4173899999998</v>
      </c>
      <c r="S103" s="94">
        <v>1.0164939742753492E-3</v>
      </c>
      <c r="T103" s="94">
        <v>1.1776906195812457E-2</v>
      </c>
      <c r="U103" s="94">
        <f>R103/'סכום נכסי הקרן'!$C$42</f>
        <v>1.5917339442713793E-3</v>
      </c>
    </row>
    <row r="104" spans="2:21" s="140" customFormat="1">
      <c r="B104" s="86" t="s">
        <v>566</v>
      </c>
      <c r="C104" s="83" t="s">
        <v>567</v>
      </c>
      <c r="D104" s="96" t="s">
        <v>128</v>
      </c>
      <c r="E104" s="96" t="s">
        <v>341</v>
      </c>
      <c r="F104" s="83" t="s">
        <v>365</v>
      </c>
      <c r="G104" s="96" t="s">
        <v>349</v>
      </c>
      <c r="H104" s="83" t="s">
        <v>371</v>
      </c>
      <c r="I104" s="83" t="s">
        <v>168</v>
      </c>
      <c r="J104" s="83"/>
      <c r="K104" s="93">
        <v>1.9600000000000004</v>
      </c>
      <c r="L104" s="96" t="s">
        <v>172</v>
      </c>
      <c r="M104" s="97">
        <v>6.0999999999999999E-2</v>
      </c>
      <c r="N104" s="97">
        <v>7.5000000000000015E-3</v>
      </c>
      <c r="O104" s="93">
        <v>2073466.2</v>
      </c>
      <c r="P104" s="95">
        <v>110.57</v>
      </c>
      <c r="Q104" s="83"/>
      <c r="R104" s="93">
        <v>2292.6315099999997</v>
      </c>
      <c r="S104" s="94">
        <v>2.0173715303538559E-3</v>
      </c>
      <c r="T104" s="94">
        <v>2.3348063137336485E-2</v>
      </c>
      <c r="U104" s="94">
        <f>R104/'סכום נכסי הקרן'!$C$42</f>
        <v>3.1556593905710363E-3</v>
      </c>
    </row>
    <row r="105" spans="2:21" s="140" customFormat="1">
      <c r="B105" s="86" t="s">
        <v>568</v>
      </c>
      <c r="C105" s="83" t="s">
        <v>569</v>
      </c>
      <c r="D105" s="96" t="s">
        <v>128</v>
      </c>
      <c r="E105" s="96" t="s">
        <v>341</v>
      </c>
      <c r="F105" s="83" t="s">
        <v>394</v>
      </c>
      <c r="G105" s="96" t="s">
        <v>379</v>
      </c>
      <c r="H105" s="83" t="s">
        <v>389</v>
      </c>
      <c r="I105" s="83" t="s">
        <v>168</v>
      </c>
      <c r="J105" s="83"/>
      <c r="K105" s="93">
        <v>5.2200000000000006</v>
      </c>
      <c r="L105" s="96" t="s">
        <v>172</v>
      </c>
      <c r="M105" s="97">
        <v>3.39E-2</v>
      </c>
      <c r="N105" s="97">
        <v>2.1600000000000001E-2</v>
      </c>
      <c r="O105" s="93">
        <v>25948</v>
      </c>
      <c r="P105" s="95">
        <v>107.24</v>
      </c>
      <c r="Q105" s="83"/>
      <c r="R105" s="93">
        <v>27.826640000000001</v>
      </c>
      <c r="S105" s="94">
        <v>2.9479231672246566E-5</v>
      </c>
      <c r="T105" s="94">
        <v>2.8338533461922668E-4</v>
      </c>
      <c r="U105" s="94">
        <f>R105/'סכום נכסי הקרן'!$C$42</f>
        <v>3.8301575042052717E-5</v>
      </c>
    </row>
    <row r="106" spans="2:21" s="140" customFormat="1">
      <c r="B106" s="86" t="s">
        <v>570</v>
      </c>
      <c r="C106" s="83" t="s">
        <v>571</v>
      </c>
      <c r="D106" s="96" t="s">
        <v>128</v>
      </c>
      <c r="E106" s="96" t="s">
        <v>341</v>
      </c>
      <c r="F106" s="83" t="s">
        <v>401</v>
      </c>
      <c r="G106" s="96" t="s">
        <v>402</v>
      </c>
      <c r="H106" s="83" t="s">
        <v>389</v>
      </c>
      <c r="I106" s="83" t="s">
        <v>168</v>
      </c>
      <c r="J106" s="83"/>
      <c r="K106" s="93">
        <v>2.62</v>
      </c>
      <c r="L106" s="96" t="s">
        <v>172</v>
      </c>
      <c r="M106" s="97">
        <v>1.52E-2</v>
      </c>
      <c r="N106" s="97">
        <v>0.01</v>
      </c>
      <c r="O106" s="93">
        <v>1333394</v>
      </c>
      <c r="P106" s="95">
        <v>101.51</v>
      </c>
      <c r="Q106" s="83"/>
      <c r="R106" s="93">
        <v>1353.52818</v>
      </c>
      <c r="S106" s="94">
        <v>1.8172097378021939E-3</v>
      </c>
      <c r="T106" s="94">
        <v>1.3784274213697842E-2</v>
      </c>
      <c r="U106" s="94">
        <f>R106/'סכום נכסי הקרן'!$C$42</f>
        <v>1.8630442323544286E-3</v>
      </c>
    </row>
    <row r="107" spans="2:21" s="140" customFormat="1">
      <c r="B107" s="86" t="s">
        <v>572</v>
      </c>
      <c r="C107" s="83" t="s">
        <v>573</v>
      </c>
      <c r="D107" s="96" t="s">
        <v>128</v>
      </c>
      <c r="E107" s="96" t="s">
        <v>341</v>
      </c>
      <c r="F107" s="83" t="s">
        <v>401</v>
      </c>
      <c r="G107" s="96" t="s">
        <v>402</v>
      </c>
      <c r="H107" s="83" t="s">
        <v>389</v>
      </c>
      <c r="I107" s="83" t="s">
        <v>168</v>
      </c>
      <c r="J107" s="83"/>
      <c r="K107" s="93">
        <v>5.79</v>
      </c>
      <c r="L107" s="96" t="s">
        <v>172</v>
      </c>
      <c r="M107" s="97">
        <v>3.6499999999999998E-2</v>
      </c>
      <c r="N107" s="97">
        <v>2.4199999999999999E-2</v>
      </c>
      <c r="O107" s="93">
        <v>337322</v>
      </c>
      <c r="P107" s="95">
        <v>108.61</v>
      </c>
      <c r="Q107" s="83"/>
      <c r="R107" s="93">
        <v>366.36541999999997</v>
      </c>
      <c r="S107" s="94">
        <v>2.1149139042287996E-4</v>
      </c>
      <c r="T107" s="94">
        <v>3.7310500707097055E-3</v>
      </c>
      <c r="U107" s="94">
        <f>R107/'סכום נכסי הקרן'!$C$42</f>
        <v>5.0427836874819098E-4</v>
      </c>
    </row>
    <row r="108" spans="2:21" s="140" customFormat="1">
      <c r="B108" s="86" t="s">
        <v>574</v>
      </c>
      <c r="C108" s="83" t="s">
        <v>575</v>
      </c>
      <c r="D108" s="96" t="s">
        <v>128</v>
      </c>
      <c r="E108" s="96" t="s">
        <v>341</v>
      </c>
      <c r="F108" s="83" t="s">
        <v>348</v>
      </c>
      <c r="G108" s="96" t="s">
        <v>349</v>
      </c>
      <c r="H108" s="83" t="s">
        <v>389</v>
      </c>
      <c r="I108" s="83" t="s">
        <v>168</v>
      </c>
      <c r="J108" s="83"/>
      <c r="K108" s="93">
        <v>2.7900000000000005</v>
      </c>
      <c r="L108" s="96" t="s">
        <v>172</v>
      </c>
      <c r="M108" s="97">
        <v>1.52E-2</v>
      </c>
      <c r="N108" s="97">
        <v>9.6000000000000009E-3</v>
      </c>
      <c r="O108" s="93">
        <v>70855</v>
      </c>
      <c r="P108" s="95">
        <v>101.82</v>
      </c>
      <c r="Q108" s="83"/>
      <c r="R108" s="93">
        <v>72.144559999999998</v>
      </c>
      <c r="S108" s="94">
        <v>7.4584210526315784E-5</v>
      </c>
      <c r="T108" s="94">
        <v>7.3471717305994817E-4</v>
      </c>
      <c r="U108" s="94">
        <f>R108/'סכום נכסי הקרן'!$C$42</f>
        <v>9.930233325747826E-5</v>
      </c>
    </row>
    <row r="109" spans="2:21" s="140" customFormat="1">
      <c r="B109" s="86" t="s">
        <v>576</v>
      </c>
      <c r="C109" s="83" t="s">
        <v>577</v>
      </c>
      <c r="D109" s="96" t="s">
        <v>128</v>
      </c>
      <c r="E109" s="96" t="s">
        <v>341</v>
      </c>
      <c r="F109" s="83" t="s">
        <v>446</v>
      </c>
      <c r="G109" s="96" t="s">
        <v>379</v>
      </c>
      <c r="H109" s="83" t="s">
        <v>389</v>
      </c>
      <c r="I109" s="83" t="s">
        <v>345</v>
      </c>
      <c r="J109" s="83"/>
      <c r="K109" s="93">
        <v>6.5500000000000016</v>
      </c>
      <c r="L109" s="96" t="s">
        <v>172</v>
      </c>
      <c r="M109" s="97">
        <v>2.5499999999999998E-2</v>
      </c>
      <c r="N109" s="97">
        <v>2.5000000000000005E-2</v>
      </c>
      <c r="O109" s="93">
        <v>1124000</v>
      </c>
      <c r="P109" s="95">
        <v>101.04</v>
      </c>
      <c r="Q109" s="83"/>
      <c r="R109" s="93">
        <v>1135.6896399999998</v>
      </c>
      <c r="S109" s="94">
        <v>2.6521193359319698E-3</v>
      </c>
      <c r="T109" s="94">
        <v>1.1565815659202443E-2</v>
      </c>
      <c r="U109" s="94">
        <f>R109/'סכום נכסי הקרן'!$C$42</f>
        <v>1.5632035334104954E-3</v>
      </c>
    </row>
    <row r="110" spans="2:21" s="140" customFormat="1">
      <c r="B110" s="86" t="s">
        <v>578</v>
      </c>
      <c r="C110" s="83" t="s">
        <v>579</v>
      </c>
      <c r="D110" s="96" t="s">
        <v>128</v>
      </c>
      <c r="E110" s="96" t="s">
        <v>341</v>
      </c>
      <c r="F110" s="83" t="s">
        <v>413</v>
      </c>
      <c r="G110" s="96" t="s">
        <v>349</v>
      </c>
      <c r="H110" s="83" t="s">
        <v>389</v>
      </c>
      <c r="I110" s="83" t="s">
        <v>168</v>
      </c>
      <c r="J110" s="83"/>
      <c r="K110" s="93">
        <v>2.52</v>
      </c>
      <c r="L110" s="96" t="s">
        <v>172</v>
      </c>
      <c r="M110" s="97">
        <v>6.4000000000000001E-2</v>
      </c>
      <c r="N110" s="97">
        <v>9.7000000000000003E-3</v>
      </c>
      <c r="O110" s="93">
        <v>1050839</v>
      </c>
      <c r="P110" s="95">
        <v>116.32</v>
      </c>
      <c r="Q110" s="83"/>
      <c r="R110" s="93">
        <v>1222.33593</v>
      </c>
      <c r="S110" s="94">
        <v>3.2292173709958945E-3</v>
      </c>
      <c r="T110" s="94">
        <v>1.2448217842332155E-2</v>
      </c>
      <c r="U110" s="94">
        <f>R110/'סכום נכסי הקרן'!$C$42</f>
        <v>1.6824665625994478E-3</v>
      </c>
    </row>
    <row r="111" spans="2:21" s="140" customFormat="1">
      <c r="B111" s="86" t="s">
        <v>580</v>
      </c>
      <c r="C111" s="83" t="s">
        <v>581</v>
      </c>
      <c r="D111" s="96" t="s">
        <v>128</v>
      </c>
      <c r="E111" s="96" t="s">
        <v>341</v>
      </c>
      <c r="F111" s="83" t="s">
        <v>421</v>
      </c>
      <c r="G111" s="96" t="s">
        <v>422</v>
      </c>
      <c r="H111" s="83" t="s">
        <v>389</v>
      </c>
      <c r="I111" s="83" t="s">
        <v>168</v>
      </c>
      <c r="J111" s="83"/>
      <c r="K111" s="93">
        <v>3.9</v>
      </c>
      <c r="L111" s="96" t="s">
        <v>172</v>
      </c>
      <c r="M111" s="97">
        <v>4.8000000000000001E-2</v>
      </c>
      <c r="N111" s="97">
        <v>1.5199999999999998E-2</v>
      </c>
      <c r="O111" s="93">
        <v>767163.77</v>
      </c>
      <c r="P111" s="95">
        <v>115.8</v>
      </c>
      <c r="Q111" s="83"/>
      <c r="R111" s="93">
        <v>888.37567000000001</v>
      </c>
      <c r="S111" s="94">
        <v>3.6121642588546419E-4</v>
      </c>
      <c r="T111" s="94">
        <v>9.0471805618834947E-3</v>
      </c>
      <c r="U111" s="94">
        <f>R111/'סכום נכסי הקרן'!$C$42</f>
        <v>1.2227918063423705E-3</v>
      </c>
    </row>
    <row r="112" spans="2:21" s="140" customFormat="1">
      <c r="B112" s="86" t="s">
        <v>582</v>
      </c>
      <c r="C112" s="83" t="s">
        <v>583</v>
      </c>
      <c r="D112" s="96" t="s">
        <v>128</v>
      </c>
      <c r="E112" s="96" t="s">
        <v>341</v>
      </c>
      <c r="F112" s="83" t="s">
        <v>584</v>
      </c>
      <c r="G112" s="96" t="s">
        <v>585</v>
      </c>
      <c r="H112" s="83" t="s">
        <v>389</v>
      </c>
      <c r="I112" s="83" t="s">
        <v>168</v>
      </c>
      <c r="J112" s="83"/>
      <c r="K112" s="93">
        <v>6.3599999999999994</v>
      </c>
      <c r="L112" s="96" t="s">
        <v>172</v>
      </c>
      <c r="M112" s="97">
        <v>2.6099999999999998E-2</v>
      </c>
      <c r="N112" s="97">
        <v>2.0199999999999996E-2</v>
      </c>
      <c r="O112" s="93">
        <v>275000</v>
      </c>
      <c r="P112" s="95">
        <v>104.46</v>
      </c>
      <c r="Q112" s="83"/>
      <c r="R112" s="93">
        <v>287.26501000000002</v>
      </c>
      <c r="S112" s="94">
        <v>6.8219254202306063E-4</v>
      </c>
      <c r="T112" s="94">
        <v>2.9254948130009771E-3</v>
      </c>
      <c r="U112" s="94">
        <f>R112/'סכום נכסי הקרן'!$C$42</f>
        <v>3.9540175664295167E-4</v>
      </c>
    </row>
    <row r="113" spans="2:21" s="140" customFormat="1">
      <c r="B113" s="86" t="s">
        <v>586</v>
      </c>
      <c r="C113" s="83" t="s">
        <v>587</v>
      </c>
      <c r="D113" s="96" t="s">
        <v>128</v>
      </c>
      <c r="E113" s="96" t="s">
        <v>341</v>
      </c>
      <c r="F113" s="83" t="s">
        <v>588</v>
      </c>
      <c r="G113" s="96" t="s">
        <v>589</v>
      </c>
      <c r="H113" s="83" t="s">
        <v>389</v>
      </c>
      <c r="I113" s="83" t="s">
        <v>345</v>
      </c>
      <c r="J113" s="83"/>
      <c r="K113" s="93">
        <v>4.5599999999999996</v>
      </c>
      <c r="L113" s="96" t="s">
        <v>172</v>
      </c>
      <c r="M113" s="97">
        <v>1.0500000000000001E-2</v>
      </c>
      <c r="N113" s="97">
        <v>1.0199999999999997E-2</v>
      </c>
      <c r="O113" s="93">
        <v>483294</v>
      </c>
      <c r="P113" s="95">
        <v>100.48</v>
      </c>
      <c r="Q113" s="83"/>
      <c r="R113" s="93">
        <v>485.61383000000001</v>
      </c>
      <c r="S113" s="94">
        <v>1.0430610650448266E-3</v>
      </c>
      <c r="T113" s="94">
        <v>4.9454708764793114E-3</v>
      </c>
      <c r="U113" s="94">
        <f>R113/'סכום נכסי הקרן'!$C$42</f>
        <v>6.6841611316363137E-4</v>
      </c>
    </row>
    <row r="114" spans="2:21" s="140" customFormat="1">
      <c r="B114" s="86" t="s">
        <v>590</v>
      </c>
      <c r="C114" s="83" t="s">
        <v>591</v>
      </c>
      <c r="D114" s="96" t="s">
        <v>128</v>
      </c>
      <c r="E114" s="96" t="s">
        <v>341</v>
      </c>
      <c r="F114" s="83" t="s">
        <v>592</v>
      </c>
      <c r="G114" s="96" t="s">
        <v>379</v>
      </c>
      <c r="H114" s="83" t="s">
        <v>443</v>
      </c>
      <c r="I114" s="83" t="s">
        <v>168</v>
      </c>
      <c r="J114" s="83"/>
      <c r="K114" s="93">
        <v>4.74</v>
      </c>
      <c r="L114" s="96" t="s">
        <v>172</v>
      </c>
      <c r="M114" s="97">
        <v>4.3499999999999997E-2</v>
      </c>
      <c r="N114" s="97">
        <v>3.2699999999999993E-2</v>
      </c>
      <c r="O114" s="93">
        <v>491092</v>
      </c>
      <c r="P114" s="95">
        <v>106.9</v>
      </c>
      <c r="Q114" s="83"/>
      <c r="R114" s="93">
        <v>524.97736999999995</v>
      </c>
      <c r="S114" s="94">
        <v>2.6175212080768712E-4</v>
      </c>
      <c r="T114" s="94">
        <v>5.3463475168030192E-3</v>
      </c>
      <c r="U114" s="94">
        <f>R114/'סכום נכסי הקרן'!$C$42</f>
        <v>7.2259748688431201E-4</v>
      </c>
    </row>
    <row r="115" spans="2:21" s="140" customFormat="1">
      <c r="B115" s="86" t="s">
        <v>593</v>
      </c>
      <c r="C115" s="83" t="s">
        <v>594</v>
      </c>
      <c r="D115" s="96" t="s">
        <v>128</v>
      </c>
      <c r="E115" s="96" t="s">
        <v>341</v>
      </c>
      <c r="F115" s="83" t="s">
        <v>492</v>
      </c>
      <c r="G115" s="96" t="s">
        <v>461</v>
      </c>
      <c r="H115" s="83" t="s">
        <v>443</v>
      </c>
      <c r="I115" s="83" t="s">
        <v>168</v>
      </c>
      <c r="J115" s="83"/>
      <c r="K115" s="93">
        <v>6.5200000000000005</v>
      </c>
      <c r="L115" s="96" t="s">
        <v>172</v>
      </c>
      <c r="M115" s="97">
        <v>3.61E-2</v>
      </c>
      <c r="N115" s="97">
        <v>2.3399999999999997E-2</v>
      </c>
      <c r="O115" s="93">
        <v>614175</v>
      </c>
      <c r="P115" s="95">
        <v>109.16</v>
      </c>
      <c r="Q115" s="83"/>
      <c r="R115" s="93">
        <v>670.43340999999998</v>
      </c>
      <c r="S115" s="94">
        <v>8.0022801302931596E-4</v>
      </c>
      <c r="T115" s="94">
        <v>6.8276657272584541E-3</v>
      </c>
      <c r="U115" s="94">
        <f>R115/'סכום נכסי הקרן'!$C$42</f>
        <v>9.2280834350874901E-4</v>
      </c>
    </row>
    <row r="116" spans="2:21" s="140" customFormat="1">
      <c r="B116" s="86" t="s">
        <v>595</v>
      </c>
      <c r="C116" s="83" t="s">
        <v>596</v>
      </c>
      <c r="D116" s="96" t="s">
        <v>128</v>
      </c>
      <c r="E116" s="96" t="s">
        <v>341</v>
      </c>
      <c r="F116" s="83" t="s">
        <v>460</v>
      </c>
      <c r="G116" s="96" t="s">
        <v>461</v>
      </c>
      <c r="H116" s="83" t="s">
        <v>443</v>
      </c>
      <c r="I116" s="83" t="s">
        <v>345</v>
      </c>
      <c r="J116" s="83"/>
      <c r="K116" s="93">
        <v>8.8899999999999988</v>
      </c>
      <c r="L116" s="96" t="s">
        <v>172</v>
      </c>
      <c r="M116" s="97">
        <v>3.95E-2</v>
      </c>
      <c r="N116" s="97">
        <v>2.9599999999999994E-2</v>
      </c>
      <c r="O116" s="93">
        <v>132380</v>
      </c>
      <c r="P116" s="95">
        <v>110.18</v>
      </c>
      <c r="Q116" s="83"/>
      <c r="R116" s="93">
        <v>145.85629</v>
      </c>
      <c r="S116" s="94">
        <v>5.5156041369997574E-4</v>
      </c>
      <c r="T116" s="94">
        <v>1.485394339667634E-3</v>
      </c>
      <c r="U116" s="94">
        <f>R116/'סכום נכסי הקרן'!$C$42</f>
        <v>2.0076177493187834E-4</v>
      </c>
    </row>
    <row r="117" spans="2:21" s="140" customFormat="1">
      <c r="B117" s="86" t="s">
        <v>597</v>
      </c>
      <c r="C117" s="83" t="s">
        <v>598</v>
      </c>
      <c r="D117" s="96" t="s">
        <v>128</v>
      </c>
      <c r="E117" s="96" t="s">
        <v>341</v>
      </c>
      <c r="F117" s="83" t="s">
        <v>599</v>
      </c>
      <c r="G117" s="96" t="s">
        <v>379</v>
      </c>
      <c r="H117" s="83" t="s">
        <v>443</v>
      </c>
      <c r="I117" s="83" t="s">
        <v>168</v>
      </c>
      <c r="J117" s="83"/>
      <c r="K117" s="93">
        <v>3.59</v>
      </c>
      <c r="L117" s="96" t="s">
        <v>172</v>
      </c>
      <c r="M117" s="97">
        <v>3.9E-2</v>
      </c>
      <c r="N117" s="97">
        <v>3.9899999999999998E-2</v>
      </c>
      <c r="O117" s="93">
        <v>315619</v>
      </c>
      <c r="P117" s="95">
        <v>100.17</v>
      </c>
      <c r="Q117" s="83"/>
      <c r="R117" s="93">
        <v>316.15555000000001</v>
      </c>
      <c r="S117" s="94">
        <v>3.5141207711449708E-4</v>
      </c>
      <c r="T117" s="94">
        <v>3.2197148605967395E-3</v>
      </c>
      <c r="U117" s="94">
        <f>R117/'סכום נכסי הקרן'!$C$42</f>
        <v>4.351677214096438E-4</v>
      </c>
    </row>
    <row r="118" spans="2:21" s="140" customFormat="1">
      <c r="B118" s="86" t="s">
        <v>600</v>
      </c>
      <c r="C118" s="83" t="s">
        <v>601</v>
      </c>
      <c r="D118" s="96" t="s">
        <v>128</v>
      </c>
      <c r="E118" s="96" t="s">
        <v>341</v>
      </c>
      <c r="F118" s="83" t="s">
        <v>468</v>
      </c>
      <c r="G118" s="96" t="s">
        <v>461</v>
      </c>
      <c r="H118" s="83" t="s">
        <v>443</v>
      </c>
      <c r="I118" s="83" t="s">
        <v>168</v>
      </c>
      <c r="J118" s="83"/>
      <c r="K118" s="93">
        <v>5.6800000000000006</v>
      </c>
      <c r="L118" s="96" t="s">
        <v>172</v>
      </c>
      <c r="M118" s="97">
        <v>3.9199999999999999E-2</v>
      </c>
      <c r="N118" s="97">
        <v>2.2800000000000001E-2</v>
      </c>
      <c r="O118" s="93">
        <v>548</v>
      </c>
      <c r="P118" s="95">
        <v>110.32</v>
      </c>
      <c r="Q118" s="83"/>
      <c r="R118" s="93">
        <v>0.60454999999999992</v>
      </c>
      <c r="S118" s="94">
        <v>5.709201607744511E-7</v>
      </c>
      <c r="T118" s="94">
        <v>6.1567118431852882E-6</v>
      </c>
      <c r="U118" s="94">
        <f>R118/'סכום נכסי הקרן'!$C$42</f>
        <v>8.3212407935966993E-7</v>
      </c>
    </row>
    <row r="119" spans="2:21" s="140" customFormat="1">
      <c r="B119" s="86" t="s">
        <v>602</v>
      </c>
      <c r="C119" s="83" t="s">
        <v>603</v>
      </c>
      <c r="D119" s="96" t="s">
        <v>128</v>
      </c>
      <c r="E119" s="96" t="s">
        <v>341</v>
      </c>
      <c r="F119" s="83" t="s">
        <v>488</v>
      </c>
      <c r="G119" s="96" t="s">
        <v>489</v>
      </c>
      <c r="H119" s="83" t="s">
        <v>443</v>
      </c>
      <c r="I119" s="83" t="s">
        <v>345</v>
      </c>
      <c r="J119" s="83"/>
      <c r="K119" s="93">
        <v>1.1399999999999999</v>
      </c>
      <c r="L119" s="96" t="s">
        <v>172</v>
      </c>
      <c r="M119" s="97">
        <v>2.3E-2</v>
      </c>
      <c r="N119" s="97">
        <v>8.6999999999999994E-3</v>
      </c>
      <c r="O119" s="93">
        <v>2470323</v>
      </c>
      <c r="P119" s="95">
        <v>101.63</v>
      </c>
      <c r="Q119" s="83"/>
      <c r="R119" s="93">
        <v>2510.5892400000002</v>
      </c>
      <c r="S119" s="94">
        <v>8.301104091876021E-4</v>
      </c>
      <c r="T119" s="94">
        <v>2.5567735517792664E-2</v>
      </c>
      <c r="U119" s="94">
        <f>R119/'סכום נכסי הקרן'!$C$42</f>
        <v>3.4556641468617881E-3</v>
      </c>
    </row>
    <row r="120" spans="2:21" s="140" customFormat="1">
      <c r="B120" s="86" t="s">
        <v>604</v>
      </c>
      <c r="C120" s="83" t="s">
        <v>605</v>
      </c>
      <c r="D120" s="96" t="s">
        <v>128</v>
      </c>
      <c r="E120" s="96" t="s">
        <v>341</v>
      </c>
      <c r="F120" s="83" t="s">
        <v>488</v>
      </c>
      <c r="G120" s="96" t="s">
        <v>489</v>
      </c>
      <c r="H120" s="83" t="s">
        <v>443</v>
      </c>
      <c r="I120" s="83" t="s">
        <v>345</v>
      </c>
      <c r="J120" s="83"/>
      <c r="K120" s="93">
        <v>5.8599999999999985</v>
      </c>
      <c r="L120" s="96" t="s">
        <v>172</v>
      </c>
      <c r="M120" s="97">
        <v>1.7500000000000002E-2</v>
      </c>
      <c r="N120" s="97">
        <v>1.3399999999999999E-2</v>
      </c>
      <c r="O120" s="93">
        <v>905398</v>
      </c>
      <c r="P120" s="95">
        <v>102.6</v>
      </c>
      <c r="Q120" s="83"/>
      <c r="R120" s="93">
        <v>928.93831</v>
      </c>
      <c r="S120" s="94">
        <v>6.2674737193322986E-4</v>
      </c>
      <c r="T120" s="94">
        <v>9.4602687863130051E-3</v>
      </c>
      <c r="U120" s="94">
        <f>R120/'סכום נכסי הקרן'!$C$42</f>
        <v>1.2786236638668064E-3</v>
      </c>
    </row>
    <row r="121" spans="2:21" s="140" customFormat="1">
      <c r="B121" s="86" t="s">
        <v>606</v>
      </c>
      <c r="C121" s="83" t="s">
        <v>607</v>
      </c>
      <c r="D121" s="96" t="s">
        <v>128</v>
      </c>
      <c r="E121" s="96" t="s">
        <v>341</v>
      </c>
      <c r="F121" s="83" t="s">
        <v>488</v>
      </c>
      <c r="G121" s="96" t="s">
        <v>489</v>
      </c>
      <c r="H121" s="83" t="s">
        <v>443</v>
      </c>
      <c r="I121" s="83" t="s">
        <v>345</v>
      </c>
      <c r="J121" s="83"/>
      <c r="K121" s="93">
        <v>4.37</v>
      </c>
      <c r="L121" s="96" t="s">
        <v>172</v>
      </c>
      <c r="M121" s="97">
        <v>2.9600000000000001E-2</v>
      </c>
      <c r="N121" s="97">
        <v>1.6200000000000003E-2</v>
      </c>
      <c r="O121" s="93">
        <v>256000</v>
      </c>
      <c r="P121" s="95">
        <v>107.02</v>
      </c>
      <c r="Q121" s="83"/>
      <c r="R121" s="93">
        <v>273.97118999999998</v>
      </c>
      <c r="S121" s="94">
        <v>6.2684564415735789E-4</v>
      </c>
      <c r="T121" s="94">
        <v>2.7901111077074962E-3</v>
      </c>
      <c r="U121" s="94">
        <f>R121/'סכום נכסי הקרן'!$C$42</f>
        <v>3.7710367091195636E-4</v>
      </c>
    </row>
    <row r="122" spans="2:21" s="140" customFormat="1">
      <c r="B122" s="86" t="s">
        <v>608</v>
      </c>
      <c r="C122" s="83" t="s">
        <v>609</v>
      </c>
      <c r="D122" s="96" t="s">
        <v>128</v>
      </c>
      <c r="E122" s="96" t="s">
        <v>341</v>
      </c>
      <c r="F122" s="83" t="s">
        <v>610</v>
      </c>
      <c r="G122" s="96" t="s">
        <v>159</v>
      </c>
      <c r="H122" s="83" t="s">
        <v>443</v>
      </c>
      <c r="I122" s="83" t="s">
        <v>168</v>
      </c>
      <c r="J122" s="83"/>
      <c r="K122" s="93">
        <v>4.1700000000000008</v>
      </c>
      <c r="L122" s="96" t="s">
        <v>172</v>
      </c>
      <c r="M122" s="97">
        <v>2.75E-2</v>
      </c>
      <c r="N122" s="97">
        <v>2.0099999999999996E-2</v>
      </c>
      <c r="O122" s="93">
        <v>217801.03</v>
      </c>
      <c r="P122" s="95">
        <v>103.33</v>
      </c>
      <c r="Q122" s="83"/>
      <c r="R122" s="93">
        <v>225.0538</v>
      </c>
      <c r="S122" s="94">
        <v>4.4881712015153147E-4</v>
      </c>
      <c r="T122" s="94">
        <v>2.2919384597036695E-3</v>
      </c>
      <c r="U122" s="94">
        <f>R122/'סכום נכסי הקרן'!$C$42</f>
        <v>3.0977203892381988E-4</v>
      </c>
    </row>
    <row r="123" spans="2:21" s="140" customFormat="1">
      <c r="B123" s="86" t="s">
        <v>611</v>
      </c>
      <c r="C123" s="83" t="s">
        <v>612</v>
      </c>
      <c r="D123" s="96" t="s">
        <v>128</v>
      </c>
      <c r="E123" s="96" t="s">
        <v>341</v>
      </c>
      <c r="F123" s="83" t="s">
        <v>413</v>
      </c>
      <c r="G123" s="96" t="s">
        <v>349</v>
      </c>
      <c r="H123" s="83" t="s">
        <v>498</v>
      </c>
      <c r="I123" s="83" t="s">
        <v>168</v>
      </c>
      <c r="J123" s="83"/>
      <c r="K123" s="93">
        <v>3.59</v>
      </c>
      <c r="L123" s="96" t="s">
        <v>172</v>
      </c>
      <c r="M123" s="97">
        <v>3.6000000000000004E-2</v>
      </c>
      <c r="N123" s="97">
        <v>2.1100000000000004E-2</v>
      </c>
      <c r="O123" s="93">
        <f>500000/50000</f>
        <v>10</v>
      </c>
      <c r="P123" s="95">
        <v>5307497</v>
      </c>
      <c r="Q123" s="83"/>
      <c r="R123" s="93">
        <v>530.74969999999996</v>
      </c>
      <c r="S123" s="94">
        <f>3188.57215738792%/50000</f>
        <v>6.3771443147758397E-4</v>
      </c>
      <c r="T123" s="94">
        <v>5.4051326834125201E-3</v>
      </c>
      <c r="U123" s="94">
        <f>R123/'סכום נכסי הקרן'!$C$42</f>
        <v>7.3054272679335221E-4</v>
      </c>
    </row>
    <row r="124" spans="2:21" s="140" customFormat="1">
      <c r="B124" s="86" t="s">
        <v>613</v>
      </c>
      <c r="C124" s="83" t="s">
        <v>614</v>
      </c>
      <c r="D124" s="96" t="s">
        <v>128</v>
      </c>
      <c r="E124" s="96" t="s">
        <v>341</v>
      </c>
      <c r="F124" s="83" t="s">
        <v>615</v>
      </c>
      <c r="G124" s="96" t="s">
        <v>379</v>
      </c>
      <c r="H124" s="83" t="s">
        <v>498</v>
      </c>
      <c r="I124" s="83" t="s">
        <v>168</v>
      </c>
      <c r="J124" s="83"/>
      <c r="K124" s="93">
        <v>2.8200000000000003</v>
      </c>
      <c r="L124" s="96" t="s">
        <v>172</v>
      </c>
      <c r="M124" s="97">
        <v>6.7500000000000004E-2</v>
      </c>
      <c r="N124" s="97">
        <v>4.4999999999999998E-2</v>
      </c>
      <c r="O124" s="93">
        <v>463262</v>
      </c>
      <c r="P124" s="95">
        <v>107.64</v>
      </c>
      <c r="Q124" s="83"/>
      <c r="R124" s="93">
        <v>498.65520000000004</v>
      </c>
      <c r="S124" s="94">
        <v>4.9647998645365463E-4</v>
      </c>
      <c r="T124" s="94">
        <v>5.0782836415613746E-3</v>
      </c>
      <c r="U124" s="94">
        <f>R124/'סכום נכסי הקרן'!$C$42</f>
        <v>6.863667177535558E-4</v>
      </c>
    </row>
    <row r="125" spans="2:21" s="140" customFormat="1">
      <c r="B125" s="86" t="s">
        <v>616</v>
      </c>
      <c r="C125" s="83" t="s">
        <v>617</v>
      </c>
      <c r="D125" s="96" t="s">
        <v>128</v>
      </c>
      <c r="E125" s="96" t="s">
        <v>341</v>
      </c>
      <c r="F125" s="83" t="s">
        <v>618</v>
      </c>
      <c r="G125" s="96" t="s">
        <v>379</v>
      </c>
      <c r="H125" s="83" t="s">
        <v>498</v>
      </c>
      <c r="I125" s="83" t="s">
        <v>345</v>
      </c>
      <c r="J125" s="83"/>
      <c r="K125" s="93">
        <v>4.0199999999999996</v>
      </c>
      <c r="L125" s="96" t="s">
        <v>172</v>
      </c>
      <c r="M125" s="97">
        <v>3.7000000000000005E-2</v>
      </c>
      <c r="N125" s="97">
        <v>1.89E-2</v>
      </c>
      <c r="O125" s="93">
        <v>44928.14</v>
      </c>
      <c r="P125" s="95">
        <v>108.4</v>
      </c>
      <c r="Q125" s="83"/>
      <c r="R125" s="93">
        <v>48.702109999999998</v>
      </c>
      <c r="S125" s="94">
        <v>1.8926520729385429E-4</v>
      </c>
      <c r="T125" s="94">
        <v>4.95980245513378E-4</v>
      </c>
      <c r="U125" s="94">
        <f>R125/'סכום נכסי הקרן'!$C$42</f>
        <v>6.7035312954467582E-5</v>
      </c>
    </row>
    <row r="126" spans="2:21" s="140" customFormat="1">
      <c r="B126" s="86" t="s">
        <v>619</v>
      </c>
      <c r="C126" s="83" t="s">
        <v>620</v>
      </c>
      <c r="D126" s="96" t="s">
        <v>128</v>
      </c>
      <c r="E126" s="96" t="s">
        <v>341</v>
      </c>
      <c r="F126" s="83" t="s">
        <v>621</v>
      </c>
      <c r="G126" s="96" t="s">
        <v>622</v>
      </c>
      <c r="H126" s="83" t="s">
        <v>498</v>
      </c>
      <c r="I126" s="83" t="s">
        <v>168</v>
      </c>
      <c r="J126" s="83"/>
      <c r="K126" s="93">
        <v>2.4900000000000002</v>
      </c>
      <c r="L126" s="96" t="s">
        <v>172</v>
      </c>
      <c r="M126" s="97">
        <v>4.4500000000000005E-2</v>
      </c>
      <c r="N126" s="97">
        <v>3.4699999999999995E-2</v>
      </c>
      <c r="O126" s="93">
        <v>201058</v>
      </c>
      <c r="P126" s="95">
        <v>103.61</v>
      </c>
      <c r="Q126" s="83"/>
      <c r="R126" s="93">
        <v>208.31619000000001</v>
      </c>
      <c r="S126" s="94">
        <v>1.4361285714285715E-4</v>
      </c>
      <c r="T126" s="94">
        <v>2.1214833414940648E-3</v>
      </c>
      <c r="U126" s="94">
        <f>R126/'סכום נכסי הקרן'!$C$42</f>
        <v>2.8673379839461437E-4</v>
      </c>
    </row>
    <row r="127" spans="2:21">
      <c r="B127" s="86" t="s">
        <v>623</v>
      </c>
      <c r="C127" s="83" t="s">
        <v>624</v>
      </c>
      <c r="D127" s="96" t="s">
        <v>128</v>
      </c>
      <c r="E127" s="96" t="s">
        <v>341</v>
      </c>
      <c r="F127" s="83" t="s">
        <v>625</v>
      </c>
      <c r="G127" s="96" t="s">
        <v>626</v>
      </c>
      <c r="H127" s="83" t="s">
        <v>498</v>
      </c>
      <c r="I127" s="83" t="s">
        <v>345</v>
      </c>
      <c r="J127" s="83"/>
      <c r="K127" s="93">
        <v>3.33</v>
      </c>
      <c r="L127" s="96" t="s">
        <v>172</v>
      </c>
      <c r="M127" s="97">
        <v>2.9500000000000002E-2</v>
      </c>
      <c r="N127" s="97">
        <v>1.7100000000000001E-2</v>
      </c>
      <c r="O127" s="93">
        <v>168823.54</v>
      </c>
      <c r="P127" s="95">
        <v>104.89</v>
      </c>
      <c r="Q127" s="83"/>
      <c r="R127" s="93">
        <v>177.07901999999999</v>
      </c>
      <c r="S127" s="94">
        <v>6.7443390875843612E-4</v>
      </c>
      <c r="T127" s="94">
        <v>1.8033653124036797E-3</v>
      </c>
      <c r="U127" s="94">
        <f>R127/'סכום נכסי הקרן'!$C$42</f>
        <v>2.4373784879896219E-4</v>
      </c>
    </row>
    <row r="128" spans="2:21">
      <c r="B128" s="86" t="s">
        <v>627</v>
      </c>
      <c r="C128" s="83" t="s">
        <v>628</v>
      </c>
      <c r="D128" s="96" t="s">
        <v>128</v>
      </c>
      <c r="E128" s="96" t="s">
        <v>341</v>
      </c>
      <c r="F128" s="83" t="s">
        <v>629</v>
      </c>
      <c r="G128" s="96" t="s">
        <v>461</v>
      </c>
      <c r="H128" s="83" t="s">
        <v>498</v>
      </c>
      <c r="I128" s="83" t="s">
        <v>168</v>
      </c>
      <c r="J128" s="83"/>
      <c r="K128" s="93">
        <v>9.43</v>
      </c>
      <c r="L128" s="96" t="s">
        <v>172</v>
      </c>
      <c r="M128" s="97">
        <v>3.4300000000000004E-2</v>
      </c>
      <c r="N128" s="97">
        <v>3.1699999999999999E-2</v>
      </c>
      <c r="O128" s="93">
        <v>250727</v>
      </c>
      <c r="P128" s="95">
        <v>103</v>
      </c>
      <c r="Q128" s="83"/>
      <c r="R128" s="93">
        <v>258.24879999999996</v>
      </c>
      <c r="S128" s="94">
        <v>9.8758074680951641E-4</v>
      </c>
      <c r="T128" s="94">
        <v>2.6299949473962267E-3</v>
      </c>
      <c r="U128" s="94">
        <f>R128/'סכום נכסי הקרן'!$C$42</f>
        <v>3.5546281522742459E-4</v>
      </c>
    </row>
    <row r="129" spans="2:21">
      <c r="B129" s="86" t="s">
        <v>630</v>
      </c>
      <c r="C129" s="83" t="s">
        <v>631</v>
      </c>
      <c r="D129" s="96" t="s">
        <v>128</v>
      </c>
      <c r="E129" s="96" t="s">
        <v>341</v>
      </c>
      <c r="F129" s="83" t="s">
        <v>632</v>
      </c>
      <c r="G129" s="96" t="s">
        <v>402</v>
      </c>
      <c r="H129" s="83" t="s">
        <v>498</v>
      </c>
      <c r="I129" s="83" t="s">
        <v>345</v>
      </c>
      <c r="J129" s="83"/>
      <c r="K129" s="93">
        <v>2.2199999999999998</v>
      </c>
      <c r="L129" s="96" t="s">
        <v>172</v>
      </c>
      <c r="M129" s="97">
        <v>1.3300000000000001E-2</v>
      </c>
      <c r="N129" s="97">
        <v>9.300000000000001E-3</v>
      </c>
      <c r="O129" s="93">
        <v>943668</v>
      </c>
      <c r="P129" s="95">
        <v>100.9</v>
      </c>
      <c r="Q129" s="83"/>
      <c r="R129" s="93">
        <v>952.16101000000003</v>
      </c>
      <c r="S129" s="94">
        <v>2.1598503685854595E-3</v>
      </c>
      <c r="T129" s="94">
        <v>9.6967677890766133E-3</v>
      </c>
      <c r="U129" s="94">
        <f>R129/'סכום נכסי הקרן'!$C$42</f>
        <v>1.3105882124694792E-3</v>
      </c>
    </row>
    <row r="130" spans="2:21">
      <c r="B130" s="86" t="s">
        <v>633</v>
      </c>
      <c r="C130" s="83" t="s">
        <v>634</v>
      </c>
      <c r="D130" s="96" t="s">
        <v>128</v>
      </c>
      <c r="E130" s="96" t="s">
        <v>341</v>
      </c>
      <c r="F130" s="83" t="s">
        <v>610</v>
      </c>
      <c r="G130" s="96" t="s">
        <v>159</v>
      </c>
      <c r="H130" s="83" t="s">
        <v>498</v>
      </c>
      <c r="I130" s="83" t="s">
        <v>168</v>
      </c>
      <c r="J130" s="83"/>
      <c r="K130" s="93">
        <v>3.05</v>
      </c>
      <c r="L130" s="96" t="s">
        <v>172</v>
      </c>
      <c r="M130" s="97">
        <v>2.4E-2</v>
      </c>
      <c r="N130" s="97">
        <v>1.7299999999999999E-2</v>
      </c>
      <c r="O130" s="93">
        <v>170333.91</v>
      </c>
      <c r="P130" s="95">
        <v>102.26</v>
      </c>
      <c r="Q130" s="83"/>
      <c r="R130" s="93">
        <v>174.18346</v>
      </c>
      <c r="S130" s="94">
        <v>4.379312777186421E-4</v>
      </c>
      <c r="T130" s="94">
        <v>1.7738770508129867E-3</v>
      </c>
      <c r="U130" s="94">
        <f>R130/'סכום נכסי הקרן'!$C$42</f>
        <v>2.3975229723295329E-4</v>
      </c>
    </row>
    <row r="131" spans="2:21">
      <c r="B131" s="86" t="s">
        <v>635</v>
      </c>
      <c r="C131" s="83" t="s">
        <v>636</v>
      </c>
      <c r="D131" s="96" t="s">
        <v>128</v>
      </c>
      <c r="E131" s="96" t="s">
        <v>341</v>
      </c>
      <c r="F131" s="83" t="s">
        <v>637</v>
      </c>
      <c r="G131" s="96" t="s">
        <v>379</v>
      </c>
      <c r="H131" s="83" t="s">
        <v>535</v>
      </c>
      <c r="I131" s="83" t="s">
        <v>168</v>
      </c>
      <c r="J131" s="83"/>
      <c r="K131" s="93">
        <v>4.9700000000000006</v>
      </c>
      <c r="L131" s="96" t="s">
        <v>172</v>
      </c>
      <c r="M131" s="97">
        <v>3.95E-2</v>
      </c>
      <c r="N131" s="97">
        <v>3.85E-2</v>
      </c>
      <c r="O131" s="93">
        <v>169528</v>
      </c>
      <c r="P131" s="95">
        <v>100.98</v>
      </c>
      <c r="Q131" s="83"/>
      <c r="R131" s="93">
        <v>171.18937</v>
      </c>
      <c r="S131" s="94">
        <v>2.7433046911662379E-4</v>
      </c>
      <c r="T131" s="94">
        <v>1.7433853638349655E-3</v>
      </c>
      <c r="U131" s="94">
        <f>R131/'סכום נכסי הקרן'!$C$42</f>
        <v>2.3563112547748231E-4</v>
      </c>
    </row>
    <row r="132" spans="2:21">
      <c r="B132" s="86" t="s">
        <v>638</v>
      </c>
      <c r="C132" s="83" t="s">
        <v>639</v>
      </c>
      <c r="D132" s="96" t="s">
        <v>128</v>
      </c>
      <c r="E132" s="96" t="s">
        <v>341</v>
      </c>
      <c r="F132" s="83" t="s">
        <v>637</v>
      </c>
      <c r="G132" s="96" t="s">
        <v>379</v>
      </c>
      <c r="H132" s="83" t="s">
        <v>535</v>
      </c>
      <c r="I132" s="83" t="s">
        <v>168</v>
      </c>
      <c r="J132" s="83"/>
      <c r="K132" s="93">
        <v>5.6499999999999995</v>
      </c>
      <c r="L132" s="96" t="s">
        <v>172</v>
      </c>
      <c r="M132" s="97">
        <v>0.03</v>
      </c>
      <c r="N132" s="97">
        <v>3.4000000000000002E-2</v>
      </c>
      <c r="O132" s="93">
        <v>459065</v>
      </c>
      <c r="P132" s="95">
        <v>98.34</v>
      </c>
      <c r="Q132" s="83"/>
      <c r="R132" s="93">
        <v>451.44450000000001</v>
      </c>
      <c r="S132" s="94">
        <v>7.1309960233627442E-4</v>
      </c>
      <c r="T132" s="94">
        <v>4.5974918529333572E-3</v>
      </c>
      <c r="U132" s="94">
        <f>R132/'סכום נכסי הקרן'!$C$42</f>
        <v>6.2138423446280139E-4</v>
      </c>
    </row>
    <row r="133" spans="2:21">
      <c r="B133" s="86" t="s">
        <v>640</v>
      </c>
      <c r="C133" s="83" t="s">
        <v>641</v>
      </c>
      <c r="D133" s="96" t="s">
        <v>128</v>
      </c>
      <c r="E133" s="96" t="s">
        <v>341</v>
      </c>
      <c r="F133" s="83" t="s">
        <v>642</v>
      </c>
      <c r="G133" s="96" t="s">
        <v>643</v>
      </c>
      <c r="H133" s="83" t="s">
        <v>535</v>
      </c>
      <c r="I133" s="83" t="s">
        <v>345</v>
      </c>
      <c r="J133" s="83"/>
      <c r="K133" s="93">
        <v>2.6099999999999994</v>
      </c>
      <c r="L133" s="96" t="s">
        <v>172</v>
      </c>
      <c r="M133" s="97">
        <v>3.4000000000000002E-2</v>
      </c>
      <c r="N133" s="97">
        <v>2.2599999999999999E-2</v>
      </c>
      <c r="O133" s="93">
        <v>12948.15</v>
      </c>
      <c r="P133" s="95">
        <v>103.49</v>
      </c>
      <c r="Q133" s="83"/>
      <c r="R133" s="93">
        <v>13.400040000000001</v>
      </c>
      <c r="S133" s="94">
        <v>2.3782387896957536E-5</v>
      </c>
      <c r="T133" s="94">
        <v>1.3646544531826417E-4</v>
      </c>
      <c r="U133" s="94">
        <f>R133/'סכום נכסי הקרן'!$C$42</f>
        <v>1.8444290709424786E-5</v>
      </c>
    </row>
    <row r="134" spans="2:21">
      <c r="B134" s="86" t="s">
        <v>644</v>
      </c>
      <c r="C134" s="83" t="s">
        <v>645</v>
      </c>
      <c r="D134" s="96" t="s">
        <v>128</v>
      </c>
      <c r="E134" s="96" t="s">
        <v>341</v>
      </c>
      <c r="F134" s="83" t="s">
        <v>646</v>
      </c>
      <c r="G134" s="96" t="s">
        <v>647</v>
      </c>
      <c r="H134" s="83" t="s">
        <v>548</v>
      </c>
      <c r="I134" s="83" t="s">
        <v>168</v>
      </c>
      <c r="J134" s="83"/>
      <c r="K134" s="93">
        <v>5.84</v>
      </c>
      <c r="L134" s="96" t="s">
        <v>172</v>
      </c>
      <c r="M134" s="97">
        <v>4.4500000000000005E-2</v>
      </c>
      <c r="N134" s="97">
        <v>3.4500000000000003E-2</v>
      </c>
      <c r="O134" s="93">
        <v>171000</v>
      </c>
      <c r="P134" s="95">
        <v>110.11</v>
      </c>
      <c r="Q134" s="83"/>
      <c r="R134" s="93">
        <v>188.28808999999998</v>
      </c>
      <c r="S134" s="94">
        <v>5.3437500000000002E-4</v>
      </c>
      <c r="T134" s="94">
        <v>1.9175180111384294E-3</v>
      </c>
      <c r="U134" s="94">
        <f>R134/'סכום נכסי הקרן'!$C$42</f>
        <v>2.5916641062879943E-4</v>
      </c>
    </row>
    <row r="135" spans="2:21">
      <c r="B135" s="86" t="s">
        <v>648</v>
      </c>
      <c r="C135" s="83" t="s">
        <v>649</v>
      </c>
      <c r="D135" s="96" t="s">
        <v>128</v>
      </c>
      <c r="E135" s="96" t="s">
        <v>341</v>
      </c>
      <c r="F135" s="83" t="s">
        <v>650</v>
      </c>
      <c r="G135" s="96" t="s">
        <v>442</v>
      </c>
      <c r="H135" s="83" t="s">
        <v>548</v>
      </c>
      <c r="I135" s="83" t="s">
        <v>345</v>
      </c>
      <c r="J135" s="83"/>
      <c r="K135" s="93">
        <v>2.1300000000000003</v>
      </c>
      <c r="L135" s="96" t="s">
        <v>172</v>
      </c>
      <c r="M135" s="97">
        <v>0.06</v>
      </c>
      <c r="N135" s="97">
        <v>1.9500000000000003E-2</v>
      </c>
      <c r="O135" s="93">
        <v>15256.8</v>
      </c>
      <c r="P135" s="95">
        <v>110.33</v>
      </c>
      <c r="Q135" s="83"/>
      <c r="R135" s="93">
        <v>16.832819999999998</v>
      </c>
      <c r="S135" s="94">
        <v>2.7886773062702029E-5</v>
      </c>
      <c r="T135" s="94">
        <v>1.7142473285618426E-4</v>
      </c>
      <c r="U135" s="94">
        <f>R135/'סכום נכסי הקרן'!$C$42</f>
        <v>2.316929095281952E-5</v>
      </c>
    </row>
    <row r="136" spans="2:21">
      <c r="B136" s="86" t="s">
        <v>651</v>
      </c>
      <c r="C136" s="83" t="s">
        <v>652</v>
      </c>
      <c r="D136" s="96" t="s">
        <v>128</v>
      </c>
      <c r="E136" s="96" t="s">
        <v>341</v>
      </c>
      <c r="F136" s="83" t="s">
        <v>650</v>
      </c>
      <c r="G136" s="96" t="s">
        <v>442</v>
      </c>
      <c r="H136" s="83" t="s">
        <v>548</v>
      </c>
      <c r="I136" s="83" t="s">
        <v>345</v>
      </c>
      <c r="J136" s="83"/>
      <c r="K136" s="93">
        <v>4.05</v>
      </c>
      <c r="L136" s="96" t="s">
        <v>172</v>
      </c>
      <c r="M136" s="97">
        <v>5.9000000000000004E-2</v>
      </c>
      <c r="N136" s="97">
        <v>2.7000000000000003E-2</v>
      </c>
      <c r="O136" s="93">
        <v>3236</v>
      </c>
      <c r="P136" s="95">
        <v>115.07</v>
      </c>
      <c r="Q136" s="83"/>
      <c r="R136" s="93">
        <v>3.7236599999999997</v>
      </c>
      <c r="S136" s="94">
        <v>3.6386165611025592E-6</v>
      </c>
      <c r="T136" s="94">
        <v>3.7921597257456509E-5</v>
      </c>
      <c r="U136" s="94">
        <f>R136/'סכום נכסי הקרן'!$C$42</f>
        <v>5.1253778005928858E-6</v>
      </c>
    </row>
    <row r="137" spans="2:21">
      <c r="B137" s="86" t="s">
        <v>653</v>
      </c>
      <c r="C137" s="83" t="s">
        <v>654</v>
      </c>
      <c r="D137" s="96" t="s">
        <v>128</v>
      </c>
      <c r="E137" s="96" t="s">
        <v>341</v>
      </c>
      <c r="F137" s="83" t="s">
        <v>551</v>
      </c>
      <c r="G137" s="96" t="s">
        <v>379</v>
      </c>
      <c r="H137" s="83" t="s">
        <v>548</v>
      </c>
      <c r="I137" s="83" t="s">
        <v>345</v>
      </c>
      <c r="J137" s="83"/>
      <c r="K137" s="93">
        <v>4.53</v>
      </c>
      <c r="L137" s="96" t="s">
        <v>172</v>
      </c>
      <c r="M137" s="97">
        <v>6.9000000000000006E-2</v>
      </c>
      <c r="N137" s="97">
        <v>6.4599999999999991E-2</v>
      </c>
      <c r="O137" s="93">
        <v>324846</v>
      </c>
      <c r="P137" s="95">
        <v>105.01</v>
      </c>
      <c r="Q137" s="83"/>
      <c r="R137" s="93">
        <v>341.12076999999999</v>
      </c>
      <c r="S137" s="94">
        <v>4.9102954980719839E-4</v>
      </c>
      <c r="T137" s="94">
        <v>3.4739596139533291E-3</v>
      </c>
      <c r="U137" s="94">
        <f>R137/'סכום נכסי הקרן'!$C$42</f>
        <v>4.695307363935353E-4</v>
      </c>
    </row>
    <row r="138" spans="2:21">
      <c r="B138" s="86" t="s">
        <v>655</v>
      </c>
      <c r="C138" s="83" t="s">
        <v>656</v>
      </c>
      <c r="D138" s="96" t="s">
        <v>128</v>
      </c>
      <c r="E138" s="96" t="s">
        <v>341</v>
      </c>
      <c r="F138" s="83" t="s">
        <v>657</v>
      </c>
      <c r="G138" s="96" t="s">
        <v>626</v>
      </c>
      <c r="H138" s="83" t="s">
        <v>658</v>
      </c>
      <c r="I138" s="83" t="s">
        <v>168</v>
      </c>
      <c r="J138" s="83"/>
      <c r="K138" s="93">
        <v>1.61</v>
      </c>
      <c r="L138" s="96" t="s">
        <v>172</v>
      </c>
      <c r="M138" s="97">
        <v>4.2999999999999997E-2</v>
      </c>
      <c r="N138" s="97">
        <v>2.9899999999999993E-2</v>
      </c>
      <c r="O138" s="93">
        <v>169522.93</v>
      </c>
      <c r="P138" s="95">
        <v>102.5</v>
      </c>
      <c r="Q138" s="83"/>
      <c r="R138" s="93">
        <v>173.76101</v>
      </c>
      <c r="S138" s="94">
        <v>3.9140484822025861E-4</v>
      </c>
      <c r="T138" s="94">
        <v>1.7695748377319286E-3</v>
      </c>
      <c r="U138" s="94">
        <f>R138/'סכום נכסי הקרן'!$C$42</f>
        <v>2.3917082205749139E-4</v>
      </c>
    </row>
    <row r="139" spans="2:21">
      <c r="B139" s="86" t="s">
        <v>659</v>
      </c>
      <c r="C139" s="83" t="s">
        <v>660</v>
      </c>
      <c r="D139" s="96" t="s">
        <v>128</v>
      </c>
      <c r="E139" s="96" t="s">
        <v>341</v>
      </c>
      <c r="F139" s="83" t="s">
        <v>657</v>
      </c>
      <c r="G139" s="96" t="s">
        <v>626</v>
      </c>
      <c r="H139" s="83" t="s">
        <v>658</v>
      </c>
      <c r="I139" s="83" t="s">
        <v>168</v>
      </c>
      <c r="J139" s="83"/>
      <c r="K139" s="93">
        <v>2.0699999999999998</v>
      </c>
      <c r="L139" s="96" t="s">
        <v>172</v>
      </c>
      <c r="M139" s="97">
        <v>4.2500000000000003E-2</v>
      </c>
      <c r="N139" s="97">
        <v>3.32E-2</v>
      </c>
      <c r="O139" s="93">
        <v>5360.04</v>
      </c>
      <c r="P139" s="95">
        <v>103.68</v>
      </c>
      <c r="Q139" s="83"/>
      <c r="R139" s="93">
        <v>5.5572900000000001</v>
      </c>
      <c r="S139" s="94">
        <v>8.8325062807549355E-6</v>
      </c>
      <c r="T139" s="94">
        <v>5.6595208268985489E-5</v>
      </c>
      <c r="U139" s="94">
        <f>R139/'סכום נכסי הקרן'!$C$42</f>
        <v>7.6492512198903332E-6</v>
      </c>
    </row>
    <row r="140" spans="2:21">
      <c r="B140" s="86" t="s">
        <v>661</v>
      </c>
      <c r="C140" s="83" t="s">
        <v>662</v>
      </c>
      <c r="D140" s="96" t="s">
        <v>128</v>
      </c>
      <c r="E140" s="96" t="s">
        <v>341</v>
      </c>
      <c r="F140" s="83" t="s">
        <v>657</v>
      </c>
      <c r="G140" s="96" t="s">
        <v>626</v>
      </c>
      <c r="H140" s="83" t="s">
        <v>658</v>
      </c>
      <c r="I140" s="83" t="s">
        <v>168</v>
      </c>
      <c r="J140" s="83"/>
      <c r="K140" s="93">
        <v>2.4300000000000002</v>
      </c>
      <c r="L140" s="96" t="s">
        <v>172</v>
      </c>
      <c r="M140" s="97">
        <v>3.7000000000000005E-2</v>
      </c>
      <c r="N140" s="97">
        <v>3.3099999999999997E-2</v>
      </c>
      <c r="O140" s="93">
        <v>332000</v>
      </c>
      <c r="P140" s="95">
        <v>102.52</v>
      </c>
      <c r="Q140" s="83"/>
      <c r="R140" s="93">
        <v>340.36642000000001</v>
      </c>
      <c r="S140" s="94">
        <v>1.4043687288538343E-3</v>
      </c>
      <c r="T140" s="94">
        <v>3.4662773451932484E-3</v>
      </c>
      <c r="U140" s="94">
        <f>R140/'סכום נכסי הקרן'!$C$42</f>
        <v>4.6849242227681219E-4</v>
      </c>
    </row>
    <row r="141" spans="2:21">
      <c r="B141" s="82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93"/>
      <c r="P141" s="95"/>
      <c r="Q141" s="83"/>
      <c r="R141" s="83"/>
      <c r="S141" s="83"/>
      <c r="T141" s="94"/>
      <c r="U141" s="83"/>
    </row>
    <row r="142" spans="2:21">
      <c r="B142" s="101" t="s">
        <v>50</v>
      </c>
      <c r="C142" s="81"/>
      <c r="D142" s="81"/>
      <c r="E142" s="81"/>
      <c r="F142" s="81"/>
      <c r="G142" s="81"/>
      <c r="H142" s="81"/>
      <c r="I142" s="81"/>
      <c r="J142" s="81"/>
      <c r="K142" s="90">
        <v>5.1636263458589395</v>
      </c>
      <c r="L142" s="81"/>
      <c r="M142" s="81"/>
      <c r="N142" s="103">
        <v>5.4850655580843399E-2</v>
      </c>
      <c r="O142" s="90"/>
      <c r="P142" s="92"/>
      <c r="Q142" s="81"/>
      <c r="R142" s="90">
        <v>2251.5110300000001</v>
      </c>
      <c r="S142" s="81"/>
      <c r="T142" s="91">
        <v>2.292929389374462E-2</v>
      </c>
      <c r="U142" s="91">
        <f>R142/'סכום נכסי הקרן'!$C$42</f>
        <v>3.0990597022692791E-3</v>
      </c>
    </row>
    <row r="143" spans="2:21">
      <c r="B143" s="86" t="s">
        <v>663</v>
      </c>
      <c r="C143" s="83" t="s">
        <v>664</v>
      </c>
      <c r="D143" s="96" t="s">
        <v>128</v>
      </c>
      <c r="E143" s="96" t="s">
        <v>341</v>
      </c>
      <c r="F143" s="83" t="s">
        <v>665</v>
      </c>
      <c r="G143" s="96" t="s">
        <v>666</v>
      </c>
      <c r="H143" s="83" t="s">
        <v>389</v>
      </c>
      <c r="I143" s="83" t="s">
        <v>345</v>
      </c>
      <c r="J143" s="83"/>
      <c r="K143" s="93">
        <v>3.9299999999999997</v>
      </c>
      <c r="L143" s="96" t="s">
        <v>172</v>
      </c>
      <c r="M143" s="97">
        <v>3.49E-2</v>
      </c>
      <c r="N143" s="97">
        <v>4.5299999999999993E-2</v>
      </c>
      <c r="O143" s="93">
        <v>796867</v>
      </c>
      <c r="P143" s="95">
        <v>95.15</v>
      </c>
      <c r="Q143" s="83"/>
      <c r="R143" s="93">
        <v>758.21892000000003</v>
      </c>
      <c r="S143" s="94">
        <v>5.0568177852010408E-4</v>
      </c>
      <c r="T143" s="94">
        <v>7.7216696790855339E-3</v>
      </c>
      <c r="U143" s="94">
        <f>R143/'סכום נכסי הקרן'!$C$42</f>
        <v>1.0436394355439309E-3</v>
      </c>
    </row>
    <row r="144" spans="2:21">
      <c r="B144" s="86" t="s">
        <v>667</v>
      </c>
      <c r="C144" s="83" t="s">
        <v>668</v>
      </c>
      <c r="D144" s="96" t="s">
        <v>128</v>
      </c>
      <c r="E144" s="96" t="s">
        <v>341</v>
      </c>
      <c r="F144" s="83" t="s">
        <v>669</v>
      </c>
      <c r="G144" s="96" t="s">
        <v>647</v>
      </c>
      <c r="H144" s="83" t="s">
        <v>498</v>
      </c>
      <c r="I144" s="83" t="s">
        <v>168</v>
      </c>
      <c r="J144" s="83"/>
      <c r="K144" s="93">
        <v>5.7899999999999991</v>
      </c>
      <c r="L144" s="96" t="s">
        <v>172</v>
      </c>
      <c r="M144" s="97">
        <v>4.6900000000000004E-2</v>
      </c>
      <c r="N144" s="97">
        <v>5.9699999999999996E-2</v>
      </c>
      <c r="O144" s="93">
        <v>1571721</v>
      </c>
      <c r="P144" s="95">
        <v>95.01</v>
      </c>
      <c r="Q144" s="83"/>
      <c r="R144" s="93">
        <v>1493.2921100000001</v>
      </c>
      <c r="S144" s="94">
        <v>8.1011827661584663E-4</v>
      </c>
      <c r="T144" s="94">
        <v>1.5207624214659085E-2</v>
      </c>
      <c r="U144" s="94">
        <f>R144/'סכום נכסי הקרן'!$C$42</f>
        <v>2.055420266725348E-3</v>
      </c>
    </row>
    <row r="145" spans="2:11">
      <c r="C145" s="1"/>
      <c r="D145" s="1"/>
      <c r="E145" s="1"/>
      <c r="F145" s="1"/>
    </row>
    <row r="146" spans="2:11">
      <c r="C146" s="1"/>
      <c r="D146" s="1"/>
      <c r="E146" s="1"/>
      <c r="F146" s="1"/>
    </row>
    <row r="147" spans="2:11">
      <c r="C147" s="1"/>
      <c r="D147" s="1"/>
      <c r="E147" s="1"/>
      <c r="F147" s="1"/>
    </row>
    <row r="148" spans="2:11">
      <c r="B148" s="98" t="s">
        <v>262</v>
      </c>
      <c r="C148" s="99"/>
      <c r="D148" s="99"/>
      <c r="E148" s="99"/>
      <c r="F148" s="99"/>
      <c r="G148" s="99"/>
      <c r="H148" s="99"/>
      <c r="I148" s="99"/>
      <c r="J148" s="99"/>
      <c r="K148" s="99"/>
    </row>
    <row r="149" spans="2:11">
      <c r="B149" s="98" t="s">
        <v>120</v>
      </c>
      <c r="C149" s="99"/>
      <c r="D149" s="99"/>
      <c r="E149" s="99"/>
      <c r="F149" s="99"/>
      <c r="G149" s="99"/>
      <c r="H149" s="99"/>
      <c r="I149" s="99"/>
      <c r="J149" s="99"/>
      <c r="K149" s="99"/>
    </row>
    <row r="150" spans="2:11">
      <c r="B150" s="98" t="s">
        <v>245</v>
      </c>
      <c r="C150" s="99"/>
      <c r="D150" s="99"/>
      <c r="E150" s="99"/>
      <c r="F150" s="99"/>
      <c r="G150" s="99"/>
      <c r="H150" s="99"/>
      <c r="I150" s="99"/>
      <c r="J150" s="99"/>
      <c r="K150" s="99"/>
    </row>
    <row r="151" spans="2:11">
      <c r="B151" s="98" t="s">
        <v>253</v>
      </c>
      <c r="C151" s="99"/>
      <c r="D151" s="99"/>
      <c r="E151" s="99"/>
      <c r="F151" s="99"/>
      <c r="G151" s="99"/>
      <c r="H151" s="99"/>
      <c r="I151" s="99"/>
      <c r="J151" s="99"/>
      <c r="K151" s="99"/>
    </row>
    <row r="152" spans="2:11">
      <c r="B152" s="225" t="s">
        <v>258</v>
      </c>
      <c r="C152" s="225"/>
      <c r="D152" s="225"/>
      <c r="E152" s="225"/>
      <c r="F152" s="225"/>
      <c r="G152" s="225"/>
      <c r="H152" s="225"/>
      <c r="I152" s="225"/>
      <c r="J152" s="225"/>
      <c r="K152" s="225"/>
    </row>
    <row r="153" spans="2:11">
      <c r="C153" s="1"/>
      <c r="D153" s="1"/>
      <c r="E153" s="1"/>
      <c r="F153" s="1"/>
    </row>
    <row r="154" spans="2:11">
      <c r="C154" s="1"/>
      <c r="D154" s="1"/>
      <c r="E154" s="1"/>
      <c r="F154" s="1"/>
    </row>
    <row r="155" spans="2:11">
      <c r="C155" s="1"/>
      <c r="D155" s="1"/>
      <c r="E155" s="1"/>
      <c r="F155" s="1"/>
    </row>
    <row r="156" spans="2:11">
      <c r="C156" s="1"/>
      <c r="D156" s="1"/>
      <c r="E156" s="1"/>
      <c r="F156" s="1"/>
    </row>
    <row r="157" spans="2:11">
      <c r="C157" s="1"/>
      <c r="D157" s="1"/>
      <c r="E157" s="1"/>
      <c r="F157" s="1"/>
    </row>
    <row r="158" spans="2:11">
      <c r="C158" s="1"/>
      <c r="D158" s="1"/>
      <c r="E158" s="1"/>
      <c r="F158" s="1"/>
    </row>
    <row r="159" spans="2:11">
      <c r="C159" s="1"/>
      <c r="D159" s="1"/>
      <c r="E159" s="1"/>
      <c r="F159" s="1"/>
    </row>
    <row r="160" spans="2:11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52:K152"/>
  </mergeCells>
  <phoneticPr fontId="6" type="noConversion"/>
  <conditionalFormatting sqref="B12:B144">
    <cfRule type="cellIs" dxfId="59" priority="2" operator="equal">
      <formula>"NR3"</formula>
    </cfRule>
  </conditionalFormatting>
  <conditionalFormatting sqref="B12:B144">
    <cfRule type="containsText" dxfId="5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$AT$7:$AT$24</formula1>
    </dataValidation>
    <dataValidation allowBlank="1" showInputMessage="1" showErrorMessage="1" sqref="H2 B34 Q9 B36 B150 B152"/>
    <dataValidation type="list" allowBlank="1" showInputMessage="1" showErrorMessage="1" sqref="I12:I35 I153:I828 I37:I151">
      <formula1>$AV$7:$AV$10</formula1>
    </dataValidation>
    <dataValidation type="list" allowBlank="1" showInputMessage="1" showErrorMessage="1" sqref="E12:E35 E153:E822 E37:E151">
      <formula1>$AR$7:$AR$24</formula1>
    </dataValidation>
    <dataValidation type="list" allowBlank="1" showInputMessage="1" showErrorMessage="1" sqref="L12:L828">
      <formula1>$AW$7:$AW$20</formula1>
    </dataValidation>
    <dataValidation type="list" allowBlank="1" showInputMessage="1" showErrorMessage="1" sqref="G12:G35 G153:G555 G37:G151">
      <formula1>$AT$7:$AT$29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187</v>
      </c>
      <c r="C1" s="77" t="s" vm="1">
        <v>263</v>
      </c>
    </row>
    <row r="2" spans="2:62">
      <c r="B2" s="56" t="s">
        <v>186</v>
      </c>
      <c r="C2" s="77" t="s">
        <v>264</v>
      </c>
    </row>
    <row r="3" spans="2:62">
      <c r="B3" s="56" t="s">
        <v>188</v>
      </c>
      <c r="C3" s="77" t="s">
        <v>265</v>
      </c>
    </row>
    <row r="4" spans="2:62">
      <c r="B4" s="56" t="s">
        <v>189</v>
      </c>
      <c r="C4" s="77">
        <v>8802</v>
      </c>
    </row>
    <row r="6" spans="2:62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BJ6" s="3"/>
    </row>
    <row r="7" spans="2:62" ht="26.25" customHeight="1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BF7" s="3"/>
      <c r="BJ7" s="3"/>
    </row>
    <row r="8" spans="2:62" s="3" customFormat="1" ht="78.75">
      <c r="B8" s="22" t="s">
        <v>123</v>
      </c>
      <c r="C8" s="30" t="s">
        <v>48</v>
      </c>
      <c r="D8" s="30" t="s">
        <v>127</v>
      </c>
      <c r="E8" s="30" t="s">
        <v>233</v>
      </c>
      <c r="F8" s="30" t="s">
        <v>125</v>
      </c>
      <c r="G8" s="30" t="s">
        <v>67</v>
      </c>
      <c r="H8" s="30" t="s">
        <v>109</v>
      </c>
      <c r="I8" s="13" t="s">
        <v>247</v>
      </c>
      <c r="J8" s="13" t="s">
        <v>246</v>
      </c>
      <c r="K8" s="30" t="s">
        <v>261</v>
      </c>
      <c r="L8" s="13" t="s">
        <v>64</v>
      </c>
      <c r="M8" s="13" t="s">
        <v>61</v>
      </c>
      <c r="N8" s="13" t="s">
        <v>190</v>
      </c>
      <c r="O8" s="14" t="s">
        <v>192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254</v>
      </c>
      <c r="J9" s="16"/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8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f>K12+K102</f>
        <v>202.42792</v>
      </c>
      <c r="L11" s="87">
        <v>91824.718170000036</v>
      </c>
      <c r="M11" s="79"/>
      <c r="N11" s="88">
        <f>L11/$L$11</f>
        <v>1</v>
      </c>
      <c r="O11" s="88">
        <f>L11/'סכום נכסי הקרן'!$C$42</f>
        <v>0.1263908015377925</v>
      </c>
      <c r="BF11" s="140"/>
      <c r="BG11" s="141"/>
      <c r="BH11" s="140"/>
      <c r="BJ11" s="140"/>
    </row>
    <row r="12" spans="2:62" s="140" customFormat="1" ht="20.25">
      <c r="B12" s="80" t="s">
        <v>241</v>
      </c>
      <c r="C12" s="81"/>
      <c r="D12" s="81"/>
      <c r="E12" s="81"/>
      <c r="F12" s="81"/>
      <c r="G12" s="81"/>
      <c r="H12" s="81"/>
      <c r="I12" s="90"/>
      <c r="J12" s="92"/>
      <c r="K12" s="90">
        <f>K13+K47+K88</f>
        <v>187.98544000000001</v>
      </c>
      <c r="L12" s="90">
        <v>73817.050159999984</v>
      </c>
      <c r="M12" s="81"/>
      <c r="N12" s="91">
        <f t="shared" ref="N12:N45" si="0">L12/$L$11</f>
        <v>0.80389084367608421</v>
      </c>
      <c r="O12" s="91">
        <f>L12/'סכום נכסי הקרן'!$C$42</f>
        <v>0.10160440808111253</v>
      </c>
      <c r="BG12" s="138"/>
    </row>
    <row r="13" spans="2:62" s="140" customFormat="1">
      <c r="B13" s="101" t="s">
        <v>670</v>
      </c>
      <c r="C13" s="81"/>
      <c r="D13" s="81"/>
      <c r="E13" s="81"/>
      <c r="F13" s="81"/>
      <c r="G13" s="81"/>
      <c r="H13" s="81"/>
      <c r="I13" s="90"/>
      <c r="J13" s="92"/>
      <c r="K13" s="90">
        <f>SUM(K14:K45)</f>
        <v>133.19160000000002</v>
      </c>
      <c r="L13" s="90">
        <v>58216.434469999986</v>
      </c>
      <c r="M13" s="81"/>
      <c r="N13" s="91">
        <f t="shared" si="0"/>
        <v>0.63399524256879036</v>
      </c>
      <c r="O13" s="91">
        <f>L13/'סכום נכסי הקרן'!$C$42</f>
        <v>8.0131166879416599E-2</v>
      </c>
    </row>
    <row r="14" spans="2:62" s="140" customFormat="1">
      <c r="B14" s="86" t="s">
        <v>671</v>
      </c>
      <c r="C14" s="83" t="s">
        <v>672</v>
      </c>
      <c r="D14" s="96" t="s">
        <v>128</v>
      </c>
      <c r="E14" s="96" t="s">
        <v>341</v>
      </c>
      <c r="F14" s="83" t="s">
        <v>673</v>
      </c>
      <c r="G14" s="96" t="s">
        <v>674</v>
      </c>
      <c r="H14" s="96" t="s">
        <v>172</v>
      </c>
      <c r="I14" s="93">
        <v>13700</v>
      </c>
      <c r="J14" s="95">
        <v>20040</v>
      </c>
      <c r="K14" s="83"/>
      <c r="L14" s="93">
        <v>2745.48</v>
      </c>
      <c r="M14" s="94">
        <v>2.70702566621927E-4</v>
      </c>
      <c r="N14" s="94">
        <f t="shared" si="0"/>
        <v>2.9899138867131018E-2</v>
      </c>
      <c r="O14" s="94">
        <f>L14/'סכום נכסי הקרן'!$C$42</f>
        <v>3.7789761267064547E-3</v>
      </c>
    </row>
    <row r="15" spans="2:62" s="140" customFormat="1">
      <c r="B15" s="86" t="s">
        <v>675</v>
      </c>
      <c r="C15" s="83" t="s">
        <v>676</v>
      </c>
      <c r="D15" s="96" t="s">
        <v>128</v>
      </c>
      <c r="E15" s="96" t="s">
        <v>341</v>
      </c>
      <c r="F15" s="83" t="s">
        <v>388</v>
      </c>
      <c r="G15" s="96" t="s">
        <v>379</v>
      </c>
      <c r="H15" s="96" t="s">
        <v>172</v>
      </c>
      <c r="I15" s="93">
        <v>7501</v>
      </c>
      <c r="J15" s="95">
        <v>3778</v>
      </c>
      <c r="K15" s="83"/>
      <c r="L15" s="93">
        <v>283.38778000000002</v>
      </c>
      <c r="M15" s="94">
        <v>5.7046427852467792E-5</v>
      </c>
      <c r="N15" s="94">
        <f t="shared" si="0"/>
        <v>3.0861818652723658E-3</v>
      </c>
      <c r="O15" s="94">
        <f>L15/'סכום נכסי הקרן'!$C$42</f>
        <v>3.9006499964317382E-4</v>
      </c>
    </row>
    <row r="16" spans="2:62" s="140" customFormat="1" ht="20.25">
      <c r="B16" s="86" t="s">
        <v>677</v>
      </c>
      <c r="C16" s="83" t="s">
        <v>678</v>
      </c>
      <c r="D16" s="96" t="s">
        <v>128</v>
      </c>
      <c r="E16" s="96" t="s">
        <v>341</v>
      </c>
      <c r="F16" s="83" t="s">
        <v>679</v>
      </c>
      <c r="G16" s="96" t="s">
        <v>589</v>
      </c>
      <c r="H16" s="96" t="s">
        <v>172</v>
      </c>
      <c r="I16" s="93">
        <v>4501</v>
      </c>
      <c r="J16" s="95">
        <v>42100</v>
      </c>
      <c r="K16" s="83"/>
      <c r="L16" s="93">
        <v>1894.921</v>
      </c>
      <c r="M16" s="94">
        <v>1.0527871352359224E-4</v>
      </c>
      <c r="N16" s="94">
        <f t="shared" si="0"/>
        <v>2.0636284409736288E-2</v>
      </c>
      <c r="O16" s="94">
        <f>L16/'סכום נכסי הקרן'!$C$42</f>
        <v>2.6082365273084203E-3</v>
      </c>
      <c r="BF16" s="138"/>
    </row>
    <row r="17" spans="2:15" s="140" customFormat="1">
      <c r="B17" s="86" t="s">
        <v>680</v>
      </c>
      <c r="C17" s="83" t="s">
        <v>681</v>
      </c>
      <c r="D17" s="96" t="s">
        <v>128</v>
      </c>
      <c r="E17" s="96" t="s">
        <v>341</v>
      </c>
      <c r="F17" s="83" t="s">
        <v>682</v>
      </c>
      <c r="G17" s="96" t="s">
        <v>379</v>
      </c>
      <c r="H17" s="96" t="s">
        <v>172</v>
      </c>
      <c r="I17" s="93">
        <v>9477</v>
      </c>
      <c r="J17" s="95">
        <v>3161</v>
      </c>
      <c r="K17" s="93">
        <v>6.16005</v>
      </c>
      <c r="L17" s="93">
        <v>305.72802000000001</v>
      </c>
      <c r="M17" s="94">
        <v>5.5489758038072332E-5</v>
      </c>
      <c r="N17" s="94">
        <f t="shared" si="0"/>
        <v>3.3294740903423116E-3</v>
      </c>
      <c r="O17" s="94">
        <f>L17/'סכום נכסי הקרן'!$C$42</f>
        <v>4.2081489897767728E-4</v>
      </c>
    </row>
    <row r="18" spans="2:15" s="140" customFormat="1">
      <c r="B18" s="86" t="s">
        <v>683</v>
      </c>
      <c r="C18" s="83" t="s">
        <v>684</v>
      </c>
      <c r="D18" s="96" t="s">
        <v>128</v>
      </c>
      <c r="E18" s="96" t="s">
        <v>341</v>
      </c>
      <c r="F18" s="83" t="s">
        <v>394</v>
      </c>
      <c r="G18" s="96" t="s">
        <v>379</v>
      </c>
      <c r="H18" s="96" t="s">
        <v>172</v>
      </c>
      <c r="I18" s="93">
        <v>21054</v>
      </c>
      <c r="J18" s="95">
        <v>1878</v>
      </c>
      <c r="K18" s="83"/>
      <c r="L18" s="93">
        <v>395.39411999999999</v>
      </c>
      <c r="M18" s="94">
        <v>6.4696176137026532E-5</v>
      </c>
      <c r="N18" s="94">
        <f t="shared" si="0"/>
        <v>4.3059660609900876E-3</v>
      </c>
      <c r="O18" s="94">
        <f>L18/'סכום נכסי הקרן'!$C$42</f>
        <v>5.4423450184306829E-4</v>
      </c>
    </row>
    <row r="19" spans="2:15" s="140" customFormat="1">
      <c r="B19" s="86" t="s">
        <v>685</v>
      </c>
      <c r="C19" s="83" t="s">
        <v>686</v>
      </c>
      <c r="D19" s="96" t="s">
        <v>128</v>
      </c>
      <c r="E19" s="96" t="s">
        <v>341</v>
      </c>
      <c r="F19" s="83" t="s">
        <v>401</v>
      </c>
      <c r="G19" s="96" t="s">
        <v>402</v>
      </c>
      <c r="H19" s="96" t="s">
        <v>172</v>
      </c>
      <c r="I19" s="93">
        <v>450578</v>
      </c>
      <c r="J19" s="95">
        <v>448</v>
      </c>
      <c r="K19" s="83"/>
      <c r="L19" s="93">
        <v>2018.58944</v>
      </c>
      <c r="M19" s="94">
        <v>1.6292906210462767E-4</v>
      </c>
      <c r="N19" s="94">
        <f t="shared" si="0"/>
        <v>2.1983072534596589E-2</v>
      </c>
      <c r="O19" s="94">
        <f>L19/'סכום נכסי הקרן'!$C$42</f>
        <v>2.7784581579110941E-3</v>
      </c>
    </row>
    <row r="20" spans="2:15" s="140" customFormat="1">
      <c r="B20" s="86" t="s">
        <v>687</v>
      </c>
      <c r="C20" s="83" t="s">
        <v>688</v>
      </c>
      <c r="D20" s="96" t="s">
        <v>128</v>
      </c>
      <c r="E20" s="96" t="s">
        <v>341</v>
      </c>
      <c r="F20" s="83" t="s">
        <v>370</v>
      </c>
      <c r="G20" s="96" t="s">
        <v>349</v>
      </c>
      <c r="H20" s="96" t="s">
        <v>172</v>
      </c>
      <c r="I20" s="93">
        <v>16925</v>
      </c>
      <c r="J20" s="95">
        <v>7390</v>
      </c>
      <c r="K20" s="83"/>
      <c r="L20" s="93">
        <v>1250.7574999999999</v>
      </c>
      <c r="M20" s="94">
        <v>1.686932448148132E-4</v>
      </c>
      <c r="N20" s="94">
        <f t="shared" si="0"/>
        <v>1.3621141724436391E-2</v>
      </c>
      <c r="O20" s="94">
        <f>L20/'סכום נכסי הקרן'!$C$42</f>
        <v>1.7215870204113845E-3</v>
      </c>
    </row>
    <row r="21" spans="2:15" s="140" customFormat="1">
      <c r="B21" s="86" t="s">
        <v>689</v>
      </c>
      <c r="C21" s="83" t="s">
        <v>690</v>
      </c>
      <c r="D21" s="96" t="s">
        <v>128</v>
      </c>
      <c r="E21" s="96" t="s">
        <v>341</v>
      </c>
      <c r="F21" s="83" t="s">
        <v>650</v>
      </c>
      <c r="G21" s="96" t="s">
        <v>442</v>
      </c>
      <c r="H21" s="96" t="s">
        <v>172</v>
      </c>
      <c r="I21" s="93">
        <v>417788</v>
      </c>
      <c r="J21" s="95">
        <v>162.19999999999999</v>
      </c>
      <c r="K21" s="83"/>
      <c r="L21" s="93">
        <v>677.65214000000003</v>
      </c>
      <c r="M21" s="94">
        <v>1.3059618458008372E-4</v>
      </c>
      <c r="N21" s="94">
        <f t="shared" si="0"/>
        <v>7.3798444852880051E-3</v>
      </c>
      <c r="O21" s="94">
        <f>L21/'סכום נכסי הקרן'!$C$42</f>
        <v>9.3274445971980855E-4</v>
      </c>
    </row>
    <row r="22" spans="2:15" s="140" customFormat="1">
      <c r="B22" s="86" t="s">
        <v>691</v>
      </c>
      <c r="C22" s="83" t="s">
        <v>692</v>
      </c>
      <c r="D22" s="96" t="s">
        <v>128</v>
      </c>
      <c r="E22" s="96" t="s">
        <v>341</v>
      </c>
      <c r="F22" s="83" t="s">
        <v>413</v>
      </c>
      <c r="G22" s="96" t="s">
        <v>349</v>
      </c>
      <c r="H22" s="96" t="s">
        <v>172</v>
      </c>
      <c r="I22" s="93">
        <v>199324</v>
      </c>
      <c r="J22" s="95">
        <v>1006</v>
      </c>
      <c r="K22" s="83"/>
      <c r="L22" s="93">
        <v>2005.1994399999999</v>
      </c>
      <c r="M22" s="94">
        <v>1.7123804995860571E-4</v>
      </c>
      <c r="N22" s="94">
        <f t="shared" si="0"/>
        <v>2.1837251232153704E-2</v>
      </c>
      <c r="O22" s="94">
        <f>L22/'סכום נכסי הקרן'!$C$42</f>
        <v>2.7600276866140533E-3</v>
      </c>
    </row>
    <row r="23" spans="2:15" s="140" customFormat="1">
      <c r="B23" s="86" t="s">
        <v>693</v>
      </c>
      <c r="C23" s="83" t="s">
        <v>694</v>
      </c>
      <c r="D23" s="96" t="s">
        <v>128</v>
      </c>
      <c r="E23" s="96" t="s">
        <v>341</v>
      </c>
      <c r="F23" s="83" t="s">
        <v>695</v>
      </c>
      <c r="G23" s="96" t="s">
        <v>666</v>
      </c>
      <c r="H23" s="96" t="s">
        <v>172</v>
      </c>
      <c r="I23" s="93">
        <v>219752.82</v>
      </c>
      <c r="J23" s="95">
        <v>1077</v>
      </c>
      <c r="K23" s="83"/>
      <c r="L23" s="93">
        <v>2366.7379000000001</v>
      </c>
      <c r="M23" s="94">
        <v>1.8721253165845749E-4</v>
      </c>
      <c r="N23" s="94">
        <f t="shared" si="0"/>
        <v>2.5774518530166692E-2</v>
      </c>
      <c r="O23" s="94">
        <f>L23/'סכום נכסי הקרן'!$C$42</f>
        <v>3.2576620562784534E-3</v>
      </c>
    </row>
    <row r="24" spans="2:15" s="140" customFormat="1">
      <c r="B24" s="86" t="s">
        <v>696</v>
      </c>
      <c r="C24" s="83" t="s">
        <v>697</v>
      </c>
      <c r="D24" s="96" t="s">
        <v>128</v>
      </c>
      <c r="E24" s="96" t="s">
        <v>341</v>
      </c>
      <c r="F24" s="83" t="s">
        <v>492</v>
      </c>
      <c r="G24" s="96" t="s">
        <v>461</v>
      </c>
      <c r="H24" s="96" t="s">
        <v>172</v>
      </c>
      <c r="I24" s="93">
        <v>34450</v>
      </c>
      <c r="J24" s="95">
        <v>1926</v>
      </c>
      <c r="K24" s="83"/>
      <c r="L24" s="93">
        <v>663.50699999999995</v>
      </c>
      <c r="M24" s="94">
        <v>1.3455608161753985E-4</v>
      </c>
      <c r="N24" s="94">
        <f t="shared" si="0"/>
        <v>7.2257994712449187E-3</v>
      </c>
      <c r="O24" s="94">
        <f>L24/'סכום נכסי הקרן'!$C$42</f>
        <v>9.1327458692200248E-4</v>
      </c>
    </row>
    <row r="25" spans="2:15" s="140" customFormat="1">
      <c r="B25" s="86" t="s">
        <v>698</v>
      </c>
      <c r="C25" s="83" t="s">
        <v>699</v>
      </c>
      <c r="D25" s="96" t="s">
        <v>128</v>
      </c>
      <c r="E25" s="96" t="s">
        <v>341</v>
      </c>
      <c r="F25" s="83" t="s">
        <v>460</v>
      </c>
      <c r="G25" s="96" t="s">
        <v>461</v>
      </c>
      <c r="H25" s="96" t="s">
        <v>172</v>
      </c>
      <c r="I25" s="93">
        <v>27550</v>
      </c>
      <c r="J25" s="95">
        <v>2773</v>
      </c>
      <c r="K25" s="83"/>
      <c r="L25" s="93">
        <v>763.9615</v>
      </c>
      <c r="M25" s="94">
        <v>1.2851085774243142E-4</v>
      </c>
      <c r="N25" s="94">
        <f t="shared" si="0"/>
        <v>8.3197805038250916E-3</v>
      </c>
      <c r="O25" s="94">
        <f>L25/'סכום נכסי הקרן'!$C$42</f>
        <v>1.0515437264969525E-3</v>
      </c>
    </row>
    <row r="26" spans="2:15" s="140" customFormat="1">
      <c r="B26" s="86" t="s">
        <v>700</v>
      </c>
      <c r="C26" s="83" t="s">
        <v>701</v>
      </c>
      <c r="D26" s="96" t="s">
        <v>128</v>
      </c>
      <c r="E26" s="96" t="s">
        <v>341</v>
      </c>
      <c r="F26" s="83" t="s">
        <v>702</v>
      </c>
      <c r="G26" s="96" t="s">
        <v>489</v>
      </c>
      <c r="H26" s="96" t="s">
        <v>172</v>
      </c>
      <c r="I26" s="93">
        <v>463</v>
      </c>
      <c r="J26" s="95">
        <v>65880</v>
      </c>
      <c r="K26" s="83"/>
      <c r="L26" s="93">
        <v>305.02440000000001</v>
      </c>
      <c r="M26" s="94">
        <v>6.0141843824231496E-5</v>
      </c>
      <c r="N26" s="94">
        <f t="shared" si="0"/>
        <v>3.3218114477116274E-3</v>
      </c>
      <c r="O26" s="94">
        <f>L26/'סכום נכסי הקרן'!$C$42</f>
        <v>4.198464114336875E-4</v>
      </c>
    </row>
    <row r="27" spans="2:15" s="140" customFormat="1">
      <c r="B27" s="86" t="s">
        <v>703</v>
      </c>
      <c r="C27" s="83" t="s">
        <v>704</v>
      </c>
      <c r="D27" s="96" t="s">
        <v>128</v>
      </c>
      <c r="E27" s="96" t="s">
        <v>341</v>
      </c>
      <c r="F27" s="83" t="s">
        <v>705</v>
      </c>
      <c r="G27" s="96" t="s">
        <v>706</v>
      </c>
      <c r="H27" s="96" t="s">
        <v>172</v>
      </c>
      <c r="I27" s="93">
        <v>11669</v>
      </c>
      <c r="J27" s="95">
        <v>9450</v>
      </c>
      <c r="K27" s="83"/>
      <c r="L27" s="93">
        <v>1102.7204999999999</v>
      </c>
      <c r="M27" s="94">
        <v>1.1851788113266937E-4</v>
      </c>
      <c r="N27" s="94">
        <f t="shared" si="0"/>
        <v>1.2008972333119218E-2</v>
      </c>
      <c r="O27" s="94">
        <f>L27/'סכום נכסי הקרן'!$C$42</f>
        <v>1.5178236388281119E-3</v>
      </c>
    </row>
    <row r="28" spans="2:15" s="140" customFormat="1">
      <c r="B28" s="86" t="s">
        <v>707</v>
      </c>
      <c r="C28" s="83" t="s">
        <v>708</v>
      </c>
      <c r="D28" s="96" t="s">
        <v>128</v>
      </c>
      <c r="E28" s="96" t="s">
        <v>341</v>
      </c>
      <c r="F28" s="83" t="s">
        <v>709</v>
      </c>
      <c r="G28" s="96" t="s">
        <v>442</v>
      </c>
      <c r="H28" s="96" t="s">
        <v>172</v>
      </c>
      <c r="I28" s="93">
        <v>26790</v>
      </c>
      <c r="J28" s="95">
        <v>5956</v>
      </c>
      <c r="K28" s="83"/>
      <c r="L28" s="93">
        <v>1595.6124</v>
      </c>
      <c r="M28" s="94">
        <v>2.6388606001576914E-5</v>
      </c>
      <c r="N28" s="94">
        <f t="shared" si="0"/>
        <v>1.737671981792481E-2</v>
      </c>
      <c r="O28" s="94">
        <f>L28/'סכום נכסי הקרן'!$C$42</f>
        <v>2.1962575458851601E-3</v>
      </c>
    </row>
    <row r="29" spans="2:15" s="140" customFormat="1">
      <c r="B29" s="86" t="s">
        <v>710</v>
      </c>
      <c r="C29" s="83" t="s">
        <v>711</v>
      </c>
      <c r="D29" s="96" t="s">
        <v>128</v>
      </c>
      <c r="E29" s="96" t="s">
        <v>341</v>
      </c>
      <c r="F29" s="83" t="s">
        <v>665</v>
      </c>
      <c r="G29" s="96" t="s">
        <v>666</v>
      </c>
      <c r="H29" s="96" t="s">
        <v>172</v>
      </c>
      <c r="I29" s="93">
        <v>8659825</v>
      </c>
      <c r="J29" s="95">
        <v>40.9</v>
      </c>
      <c r="K29" s="83"/>
      <c r="L29" s="93">
        <v>3541.86843</v>
      </c>
      <c r="M29" s="94">
        <v>6.6859438237894578E-4</v>
      </c>
      <c r="N29" s="94">
        <f t="shared" si="0"/>
        <v>3.8572058815827225E-2</v>
      </c>
      <c r="O29" s="94">
        <f>L29/'סכום נכסי הקרן'!$C$42</f>
        <v>4.8751534306952773E-3</v>
      </c>
    </row>
    <row r="30" spans="2:15" s="140" customFormat="1">
      <c r="B30" s="86" t="s">
        <v>712</v>
      </c>
      <c r="C30" s="83" t="s">
        <v>713</v>
      </c>
      <c r="D30" s="96" t="s">
        <v>128</v>
      </c>
      <c r="E30" s="96" t="s">
        <v>341</v>
      </c>
      <c r="F30" s="83" t="s">
        <v>714</v>
      </c>
      <c r="G30" s="96" t="s">
        <v>442</v>
      </c>
      <c r="H30" s="96" t="s">
        <v>172</v>
      </c>
      <c r="I30" s="93">
        <v>185110</v>
      </c>
      <c r="J30" s="95">
        <v>1480</v>
      </c>
      <c r="K30" s="83"/>
      <c r="L30" s="93">
        <v>2739.6280000000002</v>
      </c>
      <c r="M30" s="94">
        <v>1.4480040322394864E-4</v>
      </c>
      <c r="N30" s="94">
        <f t="shared" si="0"/>
        <v>2.9835408750484588E-2</v>
      </c>
      <c r="O30" s="94">
        <f>L30/'סכום נכסי הקרן'!$C$42</f>
        <v>3.7709212261814147E-3</v>
      </c>
    </row>
    <row r="31" spans="2:15" s="140" customFormat="1">
      <c r="B31" s="86" t="s">
        <v>715</v>
      </c>
      <c r="C31" s="83" t="s">
        <v>716</v>
      </c>
      <c r="D31" s="96" t="s">
        <v>128</v>
      </c>
      <c r="E31" s="96" t="s">
        <v>341</v>
      </c>
      <c r="F31" s="83" t="s">
        <v>348</v>
      </c>
      <c r="G31" s="96" t="s">
        <v>349</v>
      </c>
      <c r="H31" s="96" t="s">
        <v>172</v>
      </c>
      <c r="I31" s="93">
        <v>267894</v>
      </c>
      <c r="J31" s="95">
        <v>2111</v>
      </c>
      <c r="K31" s="83"/>
      <c r="L31" s="93">
        <v>5655.2423399999998</v>
      </c>
      <c r="M31" s="94">
        <v>1.7578099694314395E-4</v>
      </c>
      <c r="N31" s="94">
        <f t="shared" si="0"/>
        <v>6.1587363976768714E-2</v>
      </c>
      <c r="O31" s="94">
        <f>L31/'סכום נכסי הקרן'!$C$42</f>
        <v>7.7840762976235647E-3</v>
      </c>
    </row>
    <row r="32" spans="2:15" s="140" customFormat="1">
      <c r="B32" s="86" t="s">
        <v>717</v>
      </c>
      <c r="C32" s="83" t="s">
        <v>718</v>
      </c>
      <c r="D32" s="96" t="s">
        <v>128</v>
      </c>
      <c r="E32" s="96" t="s">
        <v>341</v>
      </c>
      <c r="F32" s="83" t="s">
        <v>719</v>
      </c>
      <c r="G32" s="96" t="s">
        <v>720</v>
      </c>
      <c r="H32" s="96" t="s">
        <v>172</v>
      </c>
      <c r="I32" s="93">
        <v>9069</v>
      </c>
      <c r="J32" s="95">
        <v>10300</v>
      </c>
      <c r="K32" s="83"/>
      <c r="L32" s="93">
        <v>934.10699999999997</v>
      </c>
      <c r="M32" s="94">
        <v>1.7226421855069663E-4</v>
      </c>
      <c r="N32" s="94">
        <f t="shared" si="0"/>
        <v>1.0172718398880762E-2</v>
      </c>
      <c r="O32" s="94">
        <f>L32/'סכום נכסי הקרן'!$C$42</f>
        <v>1.2857380322527886E-3</v>
      </c>
    </row>
    <row r="33" spans="2:15" s="140" customFormat="1">
      <c r="B33" s="86" t="s">
        <v>721</v>
      </c>
      <c r="C33" s="83" t="s">
        <v>722</v>
      </c>
      <c r="D33" s="96" t="s">
        <v>128</v>
      </c>
      <c r="E33" s="96" t="s">
        <v>341</v>
      </c>
      <c r="F33" s="83" t="s">
        <v>352</v>
      </c>
      <c r="G33" s="96" t="s">
        <v>349</v>
      </c>
      <c r="H33" s="96" t="s">
        <v>172</v>
      </c>
      <c r="I33" s="93">
        <v>43774</v>
      </c>
      <c r="J33" s="95">
        <v>6703</v>
      </c>
      <c r="K33" s="83"/>
      <c r="L33" s="93">
        <v>2934.1712200000002</v>
      </c>
      <c r="M33" s="94">
        <v>1.8801094322131793E-4</v>
      </c>
      <c r="N33" s="94">
        <f t="shared" si="0"/>
        <v>3.1954045473548978E-2</v>
      </c>
      <c r="O33" s="94">
        <f>L33/'סכום נכסי הקרן'!$C$42</f>
        <v>4.038697419776925E-3</v>
      </c>
    </row>
    <row r="34" spans="2:15" s="140" customFormat="1">
      <c r="B34" s="86" t="s">
        <v>723</v>
      </c>
      <c r="C34" s="83" t="s">
        <v>724</v>
      </c>
      <c r="D34" s="96" t="s">
        <v>128</v>
      </c>
      <c r="E34" s="96" t="s">
        <v>341</v>
      </c>
      <c r="F34" s="83" t="s">
        <v>429</v>
      </c>
      <c r="G34" s="96" t="s">
        <v>379</v>
      </c>
      <c r="H34" s="96" t="s">
        <v>172</v>
      </c>
      <c r="I34" s="93">
        <v>11247</v>
      </c>
      <c r="J34" s="95">
        <v>13970</v>
      </c>
      <c r="K34" s="83"/>
      <c r="L34" s="93">
        <v>1571.2058999999999</v>
      </c>
      <c r="M34" s="94">
        <v>2.5292343919567153E-4</v>
      </c>
      <c r="N34" s="94">
        <f t="shared" si="0"/>
        <v>1.7110925372960491E-2</v>
      </c>
      <c r="O34" s="94">
        <f>L34/'סכום נכסי הקרן'!$C$42</f>
        <v>2.1626635729418277E-3</v>
      </c>
    </row>
    <row r="35" spans="2:15" s="140" customFormat="1">
      <c r="B35" s="86" t="s">
        <v>725</v>
      </c>
      <c r="C35" s="83" t="s">
        <v>726</v>
      </c>
      <c r="D35" s="96" t="s">
        <v>128</v>
      </c>
      <c r="E35" s="96" t="s">
        <v>341</v>
      </c>
      <c r="F35" s="83" t="s">
        <v>727</v>
      </c>
      <c r="G35" s="96" t="s">
        <v>200</v>
      </c>
      <c r="H35" s="96" t="s">
        <v>172</v>
      </c>
      <c r="I35" s="93">
        <v>8796</v>
      </c>
      <c r="J35" s="95">
        <v>32570</v>
      </c>
      <c r="K35" s="83"/>
      <c r="L35" s="93">
        <v>2864.8572000000004</v>
      </c>
      <c r="M35" s="94">
        <v>1.4438787191778019E-4</v>
      </c>
      <c r="N35" s="94">
        <f t="shared" si="0"/>
        <v>3.1199194041588413E-2</v>
      </c>
      <c r="O35" s="94">
        <f>L35/'סכום נכסי הקרן'!$C$42</f>
        <v>3.9432911422494794E-3</v>
      </c>
    </row>
    <row r="36" spans="2:15" s="140" customFormat="1">
      <c r="B36" s="86" t="s">
        <v>728</v>
      </c>
      <c r="C36" s="83" t="s">
        <v>729</v>
      </c>
      <c r="D36" s="96" t="s">
        <v>128</v>
      </c>
      <c r="E36" s="96" t="s">
        <v>341</v>
      </c>
      <c r="F36" s="83" t="s">
        <v>730</v>
      </c>
      <c r="G36" s="96" t="s">
        <v>731</v>
      </c>
      <c r="H36" s="96" t="s">
        <v>172</v>
      </c>
      <c r="I36" s="93">
        <v>88</v>
      </c>
      <c r="J36" s="95">
        <v>31810</v>
      </c>
      <c r="K36" s="83"/>
      <c r="L36" s="93">
        <v>27.992799999999999</v>
      </c>
      <c r="M36" s="94">
        <v>4.0413102736169119E-6</v>
      </c>
      <c r="N36" s="94">
        <f t="shared" si="0"/>
        <v>3.0485037752226395E-4</v>
      </c>
      <c r="O36" s="94">
        <f>L36/'סכום נכסי הקרן'!$C$42</f>
        <v>3.8530283564137576E-5</v>
      </c>
    </row>
    <row r="37" spans="2:15" s="140" customFormat="1">
      <c r="B37" s="86" t="s">
        <v>732</v>
      </c>
      <c r="C37" s="83" t="s">
        <v>733</v>
      </c>
      <c r="D37" s="96" t="s">
        <v>128</v>
      </c>
      <c r="E37" s="96" t="s">
        <v>341</v>
      </c>
      <c r="F37" s="83" t="s">
        <v>524</v>
      </c>
      <c r="G37" s="96" t="s">
        <v>402</v>
      </c>
      <c r="H37" s="96" t="s">
        <v>172</v>
      </c>
      <c r="I37" s="93">
        <v>15799</v>
      </c>
      <c r="J37" s="95">
        <v>2478</v>
      </c>
      <c r="K37" s="83"/>
      <c r="L37" s="93">
        <v>391.49921999999998</v>
      </c>
      <c r="M37" s="94">
        <v>1.5635676447173696E-4</v>
      </c>
      <c r="N37" s="94">
        <f t="shared" si="0"/>
        <v>4.2635493775782293E-3</v>
      </c>
      <c r="O37" s="94">
        <f>L37/'סכום נכסי הקרן'!$C$42</f>
        <v>5.3887342322806863E-4</v>
      </c>
    </row>
    <row r="38" spans="2:15" s="140" customFormat="1">
      <c r="B38" s="86" t="s">
        <v>734</v>
      </c>
      <c r="C38" s="83" t="s">
        <v>735</v>
      </c>
      <c r="D38" s="96" t="s">
        <v>128</v>
      </c>
      <c r="E38" s="96" t="s">
        <v>341</v>
      </c>
      <c r="F38" s="83" t="s">
        <v>365</v>
      </c>
      <c r="G38" s="96" t="s">
        <v>349</v>
      </c>
      <c r="H38" s="96" t="s">
        <v>172</v>
      </c>
      <c r="I38" s="93">
        <v>234221</v>
      </c>
      <c r="J38" s="95">
        <v>2404</v>
      </c>
      <c r="K38" s="83"/>
      <c r="L38" s="93">
        <v>5630.6728400000002</v>
      </c>
      <c r="M38" s="94">
        <v>1.7554170994571014E-4</v>
      </c>
      <c r="N38" s="94">
        <f t="shared" si="0"/>
        <v>6.1319794410646958E-2</v>
      </c>
      <c r="O38" s="94">
        <f>L38/'סכום נכסי הקרן'!$C$42</f>
        <v>7.7502579656943162E-3</v>
      </c>
    </row>
    <row r="39" spans="2:15" s="140" customFormat="1">
      <c r="B39" s="86" t="s">
        <v>736</v>
      </c>
      <c r="C39" s="83" t="s">
        <v>737</v>
      </c>
      <c r="D39" s="96" t="s">
        <v>128</v>
      </c>
      <c r="E39" s="96" t="s">
        <v>341</v>
      </c>
      <c r="F39" s="83" t="s">
        <v>488</v>
      </c>
      <c r="G39" s="96" t="s">
        <v>489</v>
      </c>
      <c r="H39" s="96" t="s">
        <v>172</v>
      </c>
      <c r="I39" s="93">
        <v>3226</v>
      </c>
      <c r="J39" s="95">
        <v>51550</v>
      </c>
      <c r="K39" s="93">
        <v>127.03155000000001</v>
      </c>
      <c r="L39" s="93">
        <v>1790.0345500000001</v>
      </c>
      <c r="M39" s="94">
        <v>3.1757888724531915E-4</v>
      </c>
      <c r="N39" s="94">
        <f t="shared" si="0"/>
        <v>1.949403805069146E-2</v>
      </c>
      <c r="O39" s="94">
        <f>L39/'סכום נכסי הקרן'!$C$42</f>
        <v>2.4638670944351192E-3</v>
      </c>
    </row>
    <row r="40" spans="2:15" s="140" customFormat="1">
      <c r="B40" s="86" t="s">
        <v>738</v>
      </c>
      <c r="C40" s="83" t="s">
        <v>739</v>
      </c>
      <c r="D40" s="96" t="s">
        <v>128</v>
      </c>
      <c r="E40" s="96" t="s">
        <v>341</v>
      </c>
      <c r="F40" s="83" t="s">
        <v>740</v>
      </c>
      <c r="G40" s="96" t="s">
        <v>585</v>
      </c>
      <c r="H40" s="96" t="s">
        <v>172</v>
      </c>
      <c r="I40" s="93">
        <v>8488</v>
      </c>
      <c r="J40" s="95">
        <v>32110</v>
      </c>
      <c r="K40" s="83"/>
      <c r="L40" s="93">
        <v>2725.4967999999999</v>
      </c>
      <c r="M40" s="94">
        <v>1.4256588528367513E-4</v>
      </c>
      <c r="N40" s="94">
        <f t="shared" si="0"/>
        <v>2.9681515547416559E-2</v>
      </c>
      <c r="O40" s="94">
        <f>L40/'סכום נכסי הקרן'!$C$42</f>
        <v>3.7514705408944284E-3</v>
      </c>
    </row>
    <row r="41" spans="2:15" s="140" customFormat="1">
      <c r="B41" s="86" t="s">
        <v>741</v>
      </c>
      <c r="C41" s="83" t="s">
        <v>742</v>
      </c>
      <c r="D41" s="96" t="s">
        <v>128</v>
      </c>
      <c r="E41" s="96" t="s">
        <v>341</v>
      </c>
      <c r="F41" s="83" t="s">
        <v>632</v>
      </c>
      <c r="G41" s="96" t="s">
        <v>402</v>
      </c>
      <c r="H41" s="96" t="s">
        <v>172</v>
      </c>
      <c r="I41" s="93">
        <v>24877</v>
      </c>
      <c r="J41" s="95">
        <v>1580</v>
      </c>
      <c r="K41" s="83"/>
      <c r="L41" s="93">
        <v>393.0566</v>
      </c>
      <c r="M41" s="94">
        <v>1.4650100916504941E-4</v>
      </c>
      <c r="N41" s="94">
        <f t="shared" si="0"/>
        <v>4.2805097345609399E-3</v>
      </c>
      <c r="O41" s="94">
        <f>L41/'סכום נכסי הקרן'!$C$42</f>
        <v>5.4101705634148061E-4</v>
      </c>
    </row>
    <row r="42" spans="2:15" s="140" customFormat="1">
      <c r="B42" s="86" t="s">
        <v>743</v>
      </c>
      <c r="C42" s="83" t="s">
        <v>744</v>
      </c>
      <c r="D42" s="96" t="s">
        <v>128</v>
      </c>
      <c r="E42" s="96" t="s">
        <v>341</v>
      </c>
      <c r="F42" s="83" t="s">
        <v>745</v>
      </c>
      <c r="G42" s="96" t="s">
        <v>442</v>
      </c>
      <c r="H42" s="96" t="s">
        <v>172</v>
      </c>
      <c r="I42" s="93">
        <v>8372</v>
      </c>
      <c r="J42" s="95">
        <v>28980</v>
      </c>
      <c r="K42" s="83"/>
      <c r="L42" s="93">
        <v>2426.2056000000002</v>
      </c>
      <c r="M42" s="94">
        <v>5.9559602977906162E-5</v>
      </c>
      <c r="N42" s="94">
        <f t="shared" si="0"/>
        <v>2.6422140447066065E-2</v>
      </c>
      <c r="O42" s="94">
        <f>L42/'סכום נכסי הקרן'!$C$42</f>
        <v>3.3395155094488069E-3</v>
      </c>
    </row>
    <row r="43" spans="2:15" s="140" customFormat="1">
      <c r="B43" s="86" t="s">
        <v>746</v>
      </c>
      <c r="C43" s="83" t="s">
        <v>747</v>
      </c>
      <c r="D43" s="96" t="s">
        <v>128</v>
      </c>
      <c r="E43" s="96" t="s">
        <v>341</v>
      </c>
      <c r="F43" s="83" t="s">
        <v>378</v>
      </c>
      <c r="G43" s="96" t="s">
        <v>379</v>
      </c>
      <c r="H43" s="96" t="s">
        <v>172</v>
      </c>
      <c r="I43" s="93">
        <v>20463</v>
      </c>
      <c r="J43" s="95">
        <v>16810</v>
      </c>
      <c r="K43" s="83"/>
      <c r="L43" s="93">
        <v>3439.8302999999996</v>
      </c>
      <c r="M43" s="94">
        <v>1.6873533677307253E-4</v>
      </c>
      <c r="N43" s="94">
        <f t="shared" si="0"/>
        <v>3.7460831555525792E-2</v>
      </c>
      <c r="O43" s="94">
        <f>L43/'סכום נכסי הקרן'!$C$42</f>
        <v>4.7347045265751344E-3</v>
      </c>
    </row>
    <row r="44" spans="2:15" s="140" customFormat="1">
      <c r="B44" s="86" t="s">
        <v>748</v>
      </c>
      <c r="C44" s="83" t="s">
        <v>749</v>
      </c>
      <c r="D44" s="96" t="s">
        <v>128</v>
      </c>
      <c r="E44" s="96" t="s">
        <v>341</v>
      </c>
      <c r="F44" s="83" t="s">
        <v>750</v>
      </c>
      <c r="G44" s="96" t="s">
        <v>159</v>
      </c>
      <c r="H44" s="96" t="s">
        <v>172</v>
      </c>
      <c r="I44" s="93">
        <v>29141</v>
      </c>
      <c r="J44" s="95">
        <v>2233</v>
      </c>
      <c r="K44" s="83"/>
      <c r="L44" s="93">
        <v>650.71852999999999</v>
      </c>
      <c r="M44" s="94">
        <v>1.233709089711679E-4</v>
      </c>
      <c r="N44" s="94">
        <f t="shared" si="0"/>
        <v>7.0865290192918401E-3</v>
      </c>
      <c r="O44" s="94">
        <f>L44/'סכום נכסי הקרן'!$C$42</f>
        <v>8.9567208286912229E-4</v>
      </c>
    </row>
    <row r="45" spans="2:15" s="140" customFormat="1">
      <c r="B45" s="86" t="s">
        <v>751</v>
      </c>
      <c r="C45" s="83" t="s">
        <v>752</v>
      </c>
      <c r="D45" s="96" t="s">
        <v>128</v>
      </c>
      <c r="E45" s="96" t="s">
        <v>341</v>
      </c>
      <c r="F45" s="83" t="s">
        <v>584</v>
      </c>
      <c r="G45" s="96" t="s">
        <v>585</v>
      </c>
      <c r="H45" s="96" t="s">
        <v>172</v>
      </c>
      <c r="I45" s="93">
        <v>28148</v>
      </c>
      <c r="J45" s="95">
        <v>7550</v>
      </c>
      <c r="K45" s="83"/>
      <c r="L45" s="93">
        <v>2125.174</v>
      </c>
      <c r="M45" s="94">
        <v>2.4532167949027617E-4</v>
      </c>
      <c r="N45" s="94">
        <f t="shared" si="0"/>
        <v>2.3143811844492147E-2</v>
      </c>
      <c r="O45" s="94">
        <f>L45/'סכום נכסי הקרן'!$C$42</f>
        <v>2.9251649296652181E-3</v>
      </c>
    </row>
    <row r="46" spans="2:15" s="140" customFormat="1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 s="140" customFormat="1">
      <c r="B47" s="101" t="s">
        <v>753</v>
      </c>
      <c r="C47" s="81"/>
      <c r="D47" s="81"/>
      <c r="E47" s="81"/>
      <c r="F47" s="81"/>
      <c r="G47" s="81"/>
      <c r="H47" s="81"/>
      <c r="I47" s="90"/>
      <c r="J47" s="92"/>
      <c r="K47" s="90">
        <f>SUM(K48:K86)</f>
        <v>53.800249999999991</v>
      </c>
      <c r="L47" s="90">
        <v>14793.932839999998</v>
      </c>
      <c r="M47" s="81"/>
      <c r="N47" s="91">
        <f t="shared" ref="N47:N86" si="1">L47/$L$11</f>
        <v>0.1611105716939005</v>
      </c>
      <c r="O47" s="91">
        <f>L47/'סכום נכסי הקרן'!$C$42</f>
        <v>2.0362894292604065E-2</v>
      </c>
    </row>
    <row r="48" spans="2:15" s="140" customFormat="1">
      <c r="B48" s="86" t="s">
        <v>754</v>
      </c>
      <c r="C48" s="83" t="s">
        <v>755</v>
      </c>
      <c r="D48" s="96" t="s">
        <v>128</v>
      </c>
      <c r="E48" s="96" t="s">
        <v>341</v>
      </c>
      <c r="F48" s="83" t="s">
        <v>756</v>
      </c>
      <c r="G48" s="96" t="s">
        <v>757</v>
      </c>
      <c r="H48" s="96" t="s">
        <v>172</v>
      </c>
      <c r="I48" s="93">
        <v>88963</v>
      </c>
      <c r="J48" s="95">
        <v>345.6</v>
      </c>
      <c r="K48" s="93">
        <v>11.66058</v>
      </c>
      <c r="L48" s="93">
        <v>319.11671000000001</v>
      </c>
      <c r="M48" s="94">
        <v>3.0186367865724269E-4</v>
      </c>
      <c r="N48" s="94">
        <f t="shared" si="1"/>
        <v>3.4752811264740515E-3</v>
      </c>
      <c r="O48" s="94">
        <f>L48/'סכום נכסי הקרן'!$C$42</f>
        <v>4.3924356714421773E-4</v>
      </c>
    </row>
    <row r="49" spans="2:15" s="140" customFormat="1">
      <c r="B49" s="86" t="s">
        <v>758</v>
      </c>
      <c r="C49" s="83" t="s">
        <v>759</v>
      </c>
      <c r="D49" s="96" t="s">
        <v>128</v>
      </c>
      <c r="E49" s="96" t="s">
        <v>341</v>
      </c>
      <c r="F49" s="83" t="s">
        <v>646</v>
      </c>
      <c r="G49" s="96" t="s">
        <v>647</v>
      </c>
      <c r="H49" s="96" t="s">
        <v>172</v>
      </c>
      <c r="I49" s="93">
        <v>34040</v>
      </c>
      <c r="J49" s="95">
        <v>1852</v>
      </c>
      <c r="K49" s="83"/>
      <c r="L49" s="93">
        <v>630.4208000000001</v>
      </c>
      <c r="M49" s="94">
        <v>2.581002828935295E-4</v>
      </c>
      <c r="N49" s="94">
        <f t="shared" si="1"/>
        <v>6.865480369162345E-3</v>
      </c>
      <c r="O49" s="94">
        <f>L49/'סכום נכסי הקרן'!$C$42</f>
        <v>8.6773356680040824E-4</v>
      </c>
    </row>
    <row r="50" spans="2:15" s="140" customFormat="1">
      <c r="B50" s="86" t="s">
        <v>760</v>
      </c>
      <c r="C50" s="83" t="s">
        <v>761</v>
      </c>
      <c r="D50" s="96" t="s">
        <v>128</v>
      </c>
      <c r="E50" s="96" t="s">
        <v>341</v>
      </c>
      <c r="F50" s="83" t="s">
        <v>762</v>
      </c>
      <c r="G50" s="96" t="s">
        <v>461</v>
      </c>
      <c r="H50" s="96" t="s">
        <v>172</v>
      </c>
      <c r="I50" s="93">
        <v>2466</v>
      </c>
      <c r="J50" s="95">
        <v>22900</v>
      </c>
      <c r="K50" s="93">
        <v>20.165029999999998</v>
      </c>
      <c r="L50" s="93">
        <v>584.87903000000006</v>
      </c>
      <c r="M50" s="94">
        <v>1.6804188208815958E-4</v>
      </c>
      <c r="N50" s="94">
        <f t="shared" si="1"/>
        <v>6.3695162006071398E-3</v>
      </c>
      <c r="O50" s="94">
        <f>L50/'סכום נכסי הקרן'!$C$42</f>
        <v>8.0504825800269109E-4</v>
      </c>
    </row>
    <row r="51" spans="2:15" s="140" customFormat="1">
      <c r="B51" s="86" t="s">
        <v>763</v>
      </c>
      <c r="C51" s="83" t="s">
        <v>764</v>
      </c>
      <c r="D51" s="96" t="s">
        <v>128</v>
      </c>
      <c r="E51" s="96" t="s">
        <v>341</v>
      </c>
      <c r="F51" s="83" t="s">
        <v>765</v>
      </c>
      <c r="G51" s="96" t="s">
        <v>766</v>
      </c>
      <c r="H51" s="96" t="s">
        <v>172</v>
      </c>
      <c r="I51" s="93">
        <v>29343</v>
      </c>
      <c r="J51" s="95">
        <v>1630</v>
      </c>
      <c r="K51" s="83"/>
      <c r="L51" s="93">
        <v>478.29090000000002</v>
      </c>
      <c r="M51" s="94">
        <v>2.6965986079474809E-4</v>
      </c>
      <c r="N51" s="94">
        <f t="shared" si="1"/>
        <v>5.2087380122911387E-3</v>
      </c>
      <c r="O51" s="94">
        <f>L51/'סכום נכסי הקרן'!$C$42</f>
        <v>6.5833657237384508E-4</v>
      </c>
    </row>
    <row r="52" spans="2:15" s="140" customFormat="1">
      <c r="B52" s="86" t="s">
        <v>767</v>
      </c>
      <c r="C52" s="83" t="s">
        <v>768</v>
      </c>
      <c r="D52" s="96" t="s">
        <v>128</v>
      </c>
      <c r="E52" s="96" t="s">
        <v>341</v>
      </c>
      <c r="F52" s="83" t="s">
        <v>769</v>
      </c>
      <c r="G52" s="96" t="s">
        <v>159</v>
      </c>
      <c r="H52" s="96" t="s">
        <v>172</v>
      </c>
      <c r="I52" s="93">
        <v>2352</v>
      </c>
      <c r="J52" s="95">
        <v>5396</v>
      </c>
      <c r="K52" s="83"/>
      <c r="L52" s="93">
        <v>126.91392</v>
      </c>
      <c r="M52" s="94">
        <v>1.0553760100109953E-4</v>
      </c>
      <c r="N52" s="94">
        <f t="shared" si="1"/>
        <v>1.3821324206521107E-3</v>
      </c>
      <c r="O52" s="94">
        <f>L52/'סכום נכסי הקרן'!$C$42</f>
        <v>1.7468882447758965E-4</v>
      </c>
    </row>
    <row r="53" spans="2:15" s="140" customFormat="1">
      <c r="B53" s="86" t="s">
        <v>770</v>
      </c>
      <c r="C53" s="83" t="s">
        <v>771</v>
      </c>
      <c r="D53" s="96" t="s">
        <v>128</v>
      </c>
      <c r="E53" s="96" t="s">
        <v>341</v>
      </c>
      <c r="F53" s="83" t="s">
        <v>772</v>
      </c>
      <c r="G53" s="96" t="s">
        <v>489</v>
      </c>
      <c r="H53" s="96" t="s">
        <v>172</v>
      </c>
      <c r="I53" s="93">
        <v>1238</v>
      </c>
      <c r="J53" s="95">
        <v>88000</v>
      </c>
      <c r="K53" s="83"/>
      <c r="L53" s="93">
        <v>1089.44</v>
      </c>
      <c r="M53" s="94">
        <v>3.4259198788585873E-4</v>
      </c>
      <c r="N53" s="94">
        <f t="shared" si="1"/>
        <v>1.1864343520042842E-2</v>
      </c>
      <c r="O53" s="94">
        <f>L53/'סכום נכסי הקרן'!$C$42</f>
        <v>1.499543887217929E-3</v>
      </c>
    </row>
    <row r="54" spans="2:15" s="140" customFormat="1">
      <c r="B54" s="86" t="s">
        <v>773</v>
      </c>
      <c r="C54" s="83" t="s">
        <v>774</v>
      </c>
      <c r="D54" s="96" t="s">
        <v>128</v>
      </c>
      <c r="E54" s="96" t="s">
        <v>341</v>
      </c>
      <c r="F54" s="83" t="s">
        <v>775</v>
      </c>
      <c r="G54" s="96" t="s">
        <v>198</v>
      </c>
      <c r="H54" s="96" t="s">
        <v>172</v>
      </c>
      <c r="I54" s="93">
        <v>45834</v>
      </c>
      <c r="J54" s="95">
        <v>340</v>
      </c>
      <c r="K54" s="83"/>
      <c r="L54" s="93">
        <v>155.8356</v>
      </c>
      <c r="M54" s="94">
        <v>1.224458555641682E-4</v>
      </c>
      <c r="N54" s="94">
        <f t="shared" si="1"/>
        <v>1.6970985929027648E-3</v>
      </c>
      <c r="O54" s="94">
        <f>L54/'סכום נכסי הקרן'!$C$42</f>
        <v>2.1449765144564023E-4</v>
      </c>
    </row>
    <row r="55" spans="2:15" s="140" customFormat="1">
      <c r="B55" s="86" t="s">
        <v>776</v>
      </c>
      <c r="C55" s="83" t="s">
        <v>777</v>
      </c>
      <c r="D55" s="96" t="s">
        <v>128</v>
      </c>
      <c r="E55" s="96" t="s">
        <v>341</v>
      </c>
      <c r="F55" s="83" t="s">
        <v>778</v>
      </c>
      <c r="G55" s="96" t="s">
        <v>422</v>
      </c>
      <c r="H55" s="96" t="s">
        <v>172</v>
      </c>
      <c r="I55" s="93">
        <v>1012</v>
      </c>
      <c r="J55" s="95">
        <v>15490</v>
      </c>
      <c r="K55" s="83"/>
      <c r="L55" s="93">
        <v>156.75879999999998</v>
      </c>
      <c r="M55" s="94">
        <v>2.2095891365069757E-4</v>
      </c>
      <c r="N55" s="94">
        <f t="shared" si="1"/>
        <v>1.7071525306484904E-3</v>
      </c>
      <c r="O55" s="94">
        <f>L55/'סכום נכסי הקרן'!$C$42</f>
        <v>2.1576837669593356E-4</v>
      </c>
    </row>
    <row r="56" spans="2:15" s="140" customFormat="1">
      <c r="B56" s="86" t="s">
        <v>779</v>
      </c>
      <c r="C56" s="83" t="s">
        <v>780</v>
      </c>
      <c r="D56" s="96" t="s">
        <v>128</v>
      </c>
      <c r="E56" s="96" t="s">
        <v>341</v>
      </c>
      <c r="F56" s="83" t="s">
        <v>781</v>
      </c>
      <c r="G56" s="96" t="s">
        <v>782</v>
      </c>
      <c r="H56" s="96" t="s">
        <v>172</v>
      </c>
      <c r="I56" s="93">
        <v>6655</v>
      </c>
      <c r="J56" s="95">
        <v>3493</v>
      </c>
      <c r="K56" s="93">
        <v>5.1900399999999998</v>
      </c>
      <c r="L56" s="93">
        <v>237.64919</v>
      </c>
      <c r="M56" s="94">
        <v>2.690984268639403E-4</v>
      </c>
      <c r="N56" s="94">
        <f t="shared" si="1"/>
        <v>2.5880742651453316E-3</v>
      </c>
      <c r="O56" s="94">
        <f>L56/'סכום נכסי הקרן'!$C$42</f>
        <v>3.2710878081105172E-4</v>
      </c>
    </row>
    <row r="57" spans="2:15" s="140" customFormat="1">
      <c r="B57" s="86" t="s">
        <v>783</v>
      </c>
      <c r="C57" s="83" t="s">
        <v>784</v>
      </c>
      <c r="D57" s="96" t="s">
        <v>128</v>
      </c>
      <c r="E57" s="96" t="s">
        <v>341</v>
      </c>
      <c r="F57" s="83" t="s">
        <v>785</v>
      </c>
      <c r="G57" s="96" t="s">
        <v>402</v>
      </c>
      <c r="H57" s="96" t="s">
        <v>172</v>
      </c>
      <c r="I57" s="93">
        <v>1507</v>
      </c>
      <c r="J57" s="95">
        <v>4604</v>
      </c>
      <c r="K57" s="83"/>
      <c r="L57" s="93">
        <v>69.382279999999994</v>
      </c>
      <c r="M57" s="94">
        <v>5.0419811004332856E-5</v>
      </c>
      <c r="N57" s="94">
        <f t="shared" si="1"/>
        <v>7.555948047839238E-4</v>
      </c>
      <c r="O57" s="94">
        <f>L57/'סכום נכסי הקרן'!$C$42</f>
        <v>9.5500233014431972E-5</v>
      </c>
    </row>
    <row r="58" spans="2:15" s="140" customFormat="1">
      <c r="B58" s="86" t="s">
        <v>786</v>
      </c>
      <c r="C58" s="83" t="s">
        <v>787</v>
      </c>
      <c r="D58" s="96" t="s">
        <v>128</v>
      </c>
      <c r="E58" s="96" t="s">
        <v>341</v>
      </c>
      <c r="F58" s="83" t="s">
        <v>446</v>
      </c>
      <c r="G58" s="96" t="s">
        <v>379</v>
      </c>
      <c r="H58" s="96" t="s">
        <v>172</v>
      </c>
      <c r="I58" s="93">
        <v>734</v>
      </c>
      <c r="J58" s="95">
        <v>165900</v>
      </c>
      <c r="K58" s="83"/>
      <c r="L58" s="93">
        <v>1217.7059999999999</v>
      </c>
      <c r="M58" s="94">
        <v>3.4351153969453679E-4</v>
      </c>
      <c r="N58" s="94">
        <f t="shared" si="1"/>
        <v>1.3261200516244388E-2</v>
      </c>
      <c r="O58" s="94">
        <f>L58/'סכום נכסי הקרן'!$C$42</f>
        <v>1.6760937626015158E-3</v>
      </c>
    </row>
    <row r="59" spans="2:15" s="140" customFormat="1">
      <c r="B59" s="86" t="s">
        <v>788</v>
      </c>
      <c r="C59" s="83" t="s">
        <v>789</v>
      </c>
      <c r="D59" s="96" t="s">
        <v>128</v>
      </c>
      <c r="E59" s="96" t="s">
        <v>341</v>
      </c>
      <c r="F59" s="83" t="s">
        <v>790</v>
      </c>
      <c r="G59" s="96" t="s">
        <v>195</v>
      </c>
      <c r="H59" s="96" t="s">
        <v>172</v>
      </c>
      <c r="I59" s="93">
        <v>2642</v>
      </c>
      <c r="J59" s="95">
        <v>10320</v>
      </c>
      <c r="K59" s="83"/>
      <c r="L59" s="93">
        <v>272.65440000000001</v>
      </c>
      <c r="M59" s="94">
        <v>1.0381343852780756E-4</v>
      </c>
      <c r="N59" s="94">
        <f t="shared" si="1"/>
        <v>2.9692919884079607E-3</v>
      </c>
      <c r="O59" s="94">
        <f>L59/'סכום נכסי הקרן'!$C$42</f>
        <v>3.7529119441462782E-4</v>
      </c>
    </row>
    <row r="60" spans="2:15" s="140" customFormat="1">
      <c r="B60" s="86" t="s">
        <v>791</v>
      </c>
      <c r="C60" s="83" t="s">
        <v>792</v>
      </c>
      <c r="D60" s="96" t="s">
        <v>128</v>
      </c>
      <c r="E60" s="96" t="s">
        <v>341</v>
      </c>
      <c r="F60" s="83" t="s">
        <v>793</v>
      </c>
      <c r="G60" s="96" t="s">
        <v>379</v>
      </c>
      <c r="H60" s="96" t="s">
        <v>172</v>
      </c>
      <c r="I60" s="93">
        <v>2900</v>
      </c>
      <c r="J60" s="95">
        <v>6183</v>
      </c>
      <c r="K60" s="83"/>
      <c r="L60" s="93">
        <v>179.30699999999999</v>
      </c>
      <c r="M60" s="94">
        <v>1.6169316157802488E-4</v>
      </c>
      <c r="N60" s="94">
        <f t="shared" si="1"/>
        <v>1.9527095053865485E-3</v>
      </c>
      <c r="O60" s="94">
        <f>L60/'סכום נכסי הקרן'!$C$42</f>
        <v>2.4680451955627218E-4</v>
      </c>
    </row>
    <row r="61" spans="2:15" s="140" customFormat="1">
      <c r="B61" s="86" t="s">
        <v>794</v>
      </c>
      <c r="C61" s="83" t="s">
        <v>795</v>
      </c>
      <c r="D61" s="96" t="s">
        <v>128</v>
      </c>
      <c r="E61" s="96" t="s">
        <v>341</v>
      </c>
      <c r="F61" s="83" t="s">
        <v>796</v>
      </c>
      <c r="G61" s="96" t="s">
        <v>626</v>
      </c>
      <c r="H61" s="96" t="s">
        <v>172</v>
      </c>
      <c r="I61" s="93">
        <v>1640</v>
      </c>
      <c r="J61" s="95">
        <v>17580</v>
      </c>
      <c r="K61" s="93">
        <v>4.0999999999999996</v>
      </c>
      <c r="L61" s="93">
        <v>292.41199999999998</v>
      </c>
      <c r="M61" s="94">
        <v>3.3785704691515915E-4</v>
      </c>
      <c r="N61" s="94">
        <f t="shared" si="1"/>
        <v>3.1844584533180045E-3</v>
      </c>
      <c r="O61" s="94">
        <f>L61/'סכום נכסי הקרן'!$C$42</f>
        <v>4.0248625637866154E-4</v>
      </c>
    </row>
    <row r="62" spans="2:15" s="140" customFormat="1">
      <c r="B62" s="86" t="s">
        <v>797</v>
      </c>
      <c r="C62" s="83" t="s">
        <v>798</v>
      </c>
      <c r="D62" s="96" t="s">
        <v>128</v>
      </c>
      <c r="E62" s="96" t="s">
        <v>341</v>
      </c>
      <c r="F62" s="83" t="s">
        <v>799</v>
      </c>
      <c r="G62" s="96" t="s">
        <v>766</v>
      </c>
      <c r="H62" s="96" t="s">
        <v>172</v>
      </c>
      <c r="I62" s="93">
        <v>3054</v>
      </c>
      <c r="J62" s="95">
        <v>7323</v>
      </c>
      <c r="K62" s="83"/>
      <c r="L62" s="93">
        <v>223.64442000000003</v>
      </c>
      <c r="M62" s="94">
        <v>2.1835398985433271E-4</v>
      </c>
      <c r="N62" s="94">
        <f t="shared" si="1"/>
        <v>2.4355579244572803E-3</v>
      </c>
      <c r="O62" s="94">
        <f>L62/'סכום נכסי הקרן'!$C$42</f>
        <v>3.0783211826387793E-4</v>
      </c>
    </row>
    <row r="63" spans="2:15" s="140" customFormat="1">
      <c r="B63" s="86" t="s">
        <v>800</v>
      </c>
      <c r="C63" s="83" t="s">
        <v>801</v>
      </c>
      <c r="D63" s="96" t="s">
        <v>128</v>
      </c>
      <c r="E63" s="96" t="s">
        <v>341</v>
      </c>
      <c r="F63" s="83" t="s">
        <v>802</v>
      </c>
      <c r="G63" s="96" t="s">
        <v>803</v>
      </c>
      <c r="H63" s="96" t="s">
        <v>172</v>
      </c>
      <c r="I63" s="93">
        <v>1117</v>
      </c>
      <c r="J63" s="95">
        <v>13800</v>
      </c>
      <c r="K63" s="93">
        <v>2.16099</v>
      </c>
      <c r="L63" s="93">
        <v>156.30698999999998</v>
      </c>
      <c r="M63" s="94">
        <v>1.6445053498688814E-4</v>
      </c>
      <c r="N63" s="94">
        <f t="shared" si="1"/>
        <v>1.7022321779482127E-3</v>
      </c>
      <c r="O63" s="94">
        <f>L63/'סכום נכסי הקרן'!$C$42</f>
        <v>2.1514648937429683E-4</v>
      </c>
    </row>
    <row r="64" spans="2:15" s="140" customFormat="1">
      <c r="B64" s="86" t="s">
        <v>804</v>
      </c>
      <c r="C64" s="83" t="s">
        <v>805</v>
      </c>
      <c r="D64" s="96" t="s">
        <v>128</v>
      </c>
      <c r="E64" s="96" t="s">
        <v>341</v>
      </c>
      <c r="F64" s="83" t="s">
        <v>806</v>
      </c>
      <c r="G64" s="96" t="s">
        <v>803</v>
      </c>
      <c r="H64" s="96" t="s">
        <v>172</v>
      </c>
      <c r="I64" s="93">
        <v>8076</v>
      </c>
      <c r="J64" s="95">
        <v>7792</v>
      </c>
      <c r="K64" s="83"/>
      <c r="L64" s="93">
        <v>629.28192000000001</v>
      </c>
      <c r="M64" s="94">
        <v>3.5920989302119137E-4</v>
      </c>
      <c r="N64" s="94">
        <f t="shared" si="1"/>
        <v>6.8530776085255884E-3</v>
      </c>
      <c r="O64" s="94">
        <f>L64/'סכום נכסי הקרן'!$C$42</f>
        <v>8.6616597194224729E-4</v>
      </c>
    </row>
    <row r="65" spans="2:15" s="140" customFormat="1">
      <c r="B65" s="86" t="s">
        <v>807</v>
      </c>
      <c r="C65" s="83" t="s">
        <v>808</v>
      </c>
      <c r="D65" s="96" t="s">
        <v>128</v>
      </c>
      <c r="E65" s="96" t="s">
        <v>341</v>
      </c>
      <c r="F65" s="83" t="s">
        <v>809</v>
      </c>
      <c r="G65" s="96" t="s">
        <v>489</v>
      </c>
      <c r="H65" s="96" t="s">
        <v>172</v>
      </c>
      <c r="I65" s="93">
        <v>1747</v>
      </c>
      <c r="J65" s="95">
        <v>19500</v>
      </c>
      <c r="K65" s="83"/>
      <c r="L65" s="93">
        <v>340.66500000000002</v>
      </c>
      <c r="M65" s="94">
        <v>1.0114425590944144E-4</v>
      </c>
      <c r="N65" s="94">
        <f t="shared" si="1"/>
        <v>3.7099487674909994E-3</v>
      </c>
      <c r="O65" s="94">
        <f>L65/'סכום נכסי הקרן'!$C$42</f>
        <v>4.6890339838733279E-4</v>
      </c>
    </row>
    <row r="66" spans="2:15" s="140" customFormat="1">
      <c r="B66" s="86" t="s">
        <v>810</v>
      </c>
      <c r="C66" s="83" t="s">
        <v>811</v>
      </c>
      <c r="D66" s="96" t="s">
        <v>128</v>
      </c>
      <c r="E66" s="96" t="s">
        <v>341</v>
      </c>
      <c r="F66" s="83" t="s">
        <v>514</v>
      </c>
      <c r="G66" s="96" t="s">
        <v>379</v>
      </c>
      <c r="H66" s="96" t="s">
        <v>172</v>
      </c>
      <c r="I66" s="93">
        <v>625</v>
      </c>
      <c r="J66" s="95">
        <v>41480</v>
      </c>
      <c r="K66" s="93">
        <v>2.5</v>
      </c>
      <c r="L66" s="93">
        <v>261.75</v>
      </c>
      <c r="M66" s="94">
        <v>1.1565729614337508E-4</v>
      </c>
      <c r="N66" s="94">
        <f t="shared" si="1"/>
        <v>2.8505396500690386E-3</v>
      </c>
      <c r="O66" s="94">
        <f>L66/'סכום נכסי הקרן'!$C$42</f>
        <v>3.602819911874843E-4</v>
      </c>
    </row>
    <row r="67" spans="2:15" s="140" customFormat="1">
      <c r="B67" s="86" t="s">
        <v>812</v>
      </c>
      <c r="C67" s="83" t="s">
        <v>813</v>
      </c>
      <c r="D67" s="96" t="s">
        <v>128</v>
      </c>
      <c r="E67" s="96" t="s">
        <v>341</v>
      </c>
      <c r="F67" s="83" t="s">
        <v>814</v>
      </c>
      <c r="G67" s="96" t="s">
        <v>461</v>
      </c>
      <c r="H67" s="96" t="s">
        <v>172</v>
      </c>
      <c r="I67" s="93">
        <v>9481</v>
      </c>
      <c r="J67" s="95">
        <v>6317</v>
      </c>
      <c r="K67" s="83"/>
      <c r="L67" s="93">
        <v>598.91476999999998</v>
      </c>
      <c r="M67" s="94">
        <v>1.7059139327286219E-4</v>
      </c>
      <c r="N67" s="94">
        <f t="shared" si="1"/>
        <v>6.522369814315105E-3</v>
      </c>
      <c r="O67" s="94">
        <f>L67/'סכום נכסי הקרן'!$C$42</f>
        <v>8.2436754875718889E-4</v>
      </c>
    </row>
    <row r="68" spans="2:15" s="140" customFormat="1">
      <c r="B68" s="86" t="s">
        <v>815</v>
      </c>
      <c r="C68" s="83" t="s">
        <v>816</v>
      </c>
      <c r="D68" s="96" t="s">
        <v>128</v>
      </c>
      <c r="E68" s="96" t="s">
        <v>341</v>
      </c>
      <c r="F68" s="83" t="s">
        <v>817</v>
      </c>
      <c r="G68" s="96" t="s">
        <v>803</v>
      </c>
      <c r="H68" s="96" t="s">
        <v>172</v>
      </c>
      <c r="I68" s="93">
        <v>20279</v>
      </c>
      <c r="J68" s="95">
        <v>3955</v>
      </c>
      <c r="K68" s="83"/>
      <c r="L68" s="93">
        <v>802.03444999999999</v>
      </c>
      <c r="M68" s="94">
        <v>3.2878189526071414E-4</v>
      </c>
      <c r="N68" s="94">
        <f t="shared" si="1"/>
        <v>8.7344068784959462E-3</v>
      </c>
      <c r="O68" s="94">
        <f>L68/'סכום נכסי הקרן'!$C$42</f>
        <v>1.1039486863303107E-3</v>
      </c>
    </row>
    <row r="69" spans="2:15" s="140" customFormat="1">
      <c r="B69" s="86" t="s">
        <v>818</v>
      </c>
      <c r="C69" s="83" t="s">
        <v>819</v>
      </c>
      <c r="D69" s="96" t="s">
        <v>128</v>
      </c>
      <c r="E69" s="96" t="s">
        <v>341</v>
      </c>
      <c r="F69" s="83" t="s">
        <v>820</v>
      </c>
      <c r="G69" s="96" t="s">
        <v>782</v>
      </c>
      <c r="H69" s="96" t="s">
        <v>172</v>
      </c>
      <c r="I69" s="93">
        <v>35894</v>
      </c>
      <c r="J69" s="95">
        <v>1735</v>
      </c>
      <c r="K69" s="83"/>
      <c r="L69" s="93">
        <v>622.76089999999999</v>
      </c>
      <c r="M69" s="94">
        <v>3.3338957320255217E-4</v>
      </c>
      <c r="N69" s="94">
        <f t="shared" si="1"/>
        <v>6.7820616541076585E-3</v>
      </c>
      <c r="O69" s="94">
        <f>L69/'סכום נכסי הקרן'!$C$42</f>
        <v>8.5719020854139365E-4</v>
      </c>
    </row>
    <row r="70" spans="2:15" s="140" customFormat="1">
      <c r="B70" s="86" t="s">
        <v>821</v>
      </c>
      <c r="C70" s="83" t="s">
        <v>822</v>
      </c>
      <c r="D70" s="96" t="s">
        <v>128</v>
      </c>
      <c r="E70" s="96" t="s">
        <v>341</v>
      </c>
      <c r="F70" s="83" t="s">
        <v>629</v>
      </c>
      <c r="G70" s="96" t="s">
        <v>461</v>
      </c>
      <c r="H70" s="96" t="s">
        <v>172</v>
      </c>
      <c r="I70" s="93">
        <v>8715</v>
      </c>
      <c r="J70" s="95">
        <v>4492</v>
      </c>
      <c r="K70" s="83"/>
      <c r="L70" s="93">
        <v>391.4778</v>
      </c>
      <c r="M70" s="94">
        <v>1.3773880237668106E-4</v>
      </c>
      <c r="N70" s="94">
        <f t="shared" si="1"/>
        <v>4.2633161070555767E-3</v>
      </c>
      <c r="O70" s="94">
        <f>L70/'סכום נכסי הקרן'!$C$42</f>
        <v>5.3884393997973544E-4</v>
      </c>
    </row>
    <row r="71" spans="2:15" s="140" customFormat="1">
      <c r="B71" s="86" t="s">
        <v>823</v>
      </c>
      <c r="C71" s="83" t="s">
        <v>824</v>
      </c>
      <c r="D71" s="96" t="s">
        <v>128</v>
      </c>
      <c r="E71" s="96" t="s">
        <v>341</v>
      </c>
      <c r="F71" s="83" t="s">
        <v>825</v>
      </c>
      <c r="G71" s="96" t="s">
        <v>706</v>
      </c>
      <c r="H71" s="96" t="s">
        <v>172</v>
      </c>
      <c r="I71" s="93">
        <v>3803</v>
      </c>
      <c r="J71" s="95">
        <v>9438</v>
      </c>
      <c r="K71" s="83"/>
      <c r="L71" s="93">
        <v>358.92714000000001</v>
      </c>
      <c r="M71" s="94">
        <v>1.3631653020914819E-4</v>
      </c>
      <c r="N71" s="94">
        <f t="shared" si="1"/>
        <v>3.9088292036518852E-3</v>
      </c>
      <c r="O71" s="94">
        <f>L71/'סכום נכסי הקרן'!$C$42</f>
        <v>4.9404005612389281E-4</v>
      </c>
    </row>
    <row r="72" spans="2:15" s="140" customFormat="1">
      <c r="B72" s="86" t="s">
        <v>826</v>
      </c>
      <c r="C72" s="83" t="s">
        <v>827</v>
      </c>
      <c r="D72" s="96" t="s">
        <v>128</v>
      </c>
      <c r="E72" s="96" t="s">
        <v>341</v>
      </c>
      <c r="F72" s="83" t="s">
        <v>828</v>
      </c>
      <c r="G72" s="96" t="s">
        <v>666</v>
      </c>
      <c r="H72" s="96" t="s">
        <v>172</v>
      </c>
      <c r="I72" s="93">
        <v>24188</v>
      </c>
      <c r="J72" s="95">
        <v>2275</v>
      </c>
      <c r="K72" s="83"/>
      <c r="L72" s="93">
        <v>550.27700000000004</v>
      </c>
      <c r="M72" s="94">
        <v>2.467167712783653E-4</v>
      </c>
      <c r="N72" s="94">
        <f t="shared" si="1"/>
        <v>5.9926892340822942E-3</v>
      </c>
      <c r="O72" s="94">
        <f>L72/'סכום נכסי הקרן'!$C$42</f>
        <v>7.5742079566256098E-4</v>
      </c>
    </row>
    <row r="73" spans="2:15" s="140" customFormat="1">
      <c r="B73" s="86" t="s">
        <v>829</v>
      </c>
      <c r="C73" s="83" t="s">
        <v>830</v>
      </c>
      <c r="D73" s="96" t="s">
        <v>128</v>
      </c>
      <c r="E73" s="96" t="s">
        <v>341</v>
      </c>
      <c r="F73" s="83" t="s">
        <v>831</v>
      </c>
      <c r="G73" s="96" t="s">
        <v>200</v>
      </c>
      <c r="H73" s="96" t="s">
        <v>172</v>
      </c>
      <c r="I73" s="93">
        <v>5542</v>
      </c>
      <c r="J73" s="95">
        <v>3085</v>
      </c>
      <c r="K73" s="83"/>
      <c r="L73" s="93">
        <v>170.97070000000002</v>
      </c>
      <c r="M73" s="94">
        <v>1.1137810325783162E-4</v>
      </c>
      <c r="N73" s="94">
        <f t="shared" si="1"/>
        <v>1.8619245820441592E-3</v>
      </c>
      <c r="O73" s="94">
        <f>L73/'סכום נכסי הקרן'!$C$42</f>
        <v>2.3533014032748055E-4</v>
      </c>
    </row>
    <row r="74" spans="2:15" s="140" customFormat="1">
      <c r="B74" s="86" t="s">
        <v>832</v>
      </c>
      <c r="C74" s="83" t="s">
        <v>833</v>
      </c>
      <c r="D74" s="96" t="s">
        <v>128</v>
      </c>
      <c r="E74" s="96" t="s">
        <v>341</v>
      </c>
      <c r="F74" s="83" t="s">
        <v>834</v>
      </c>
      <c r="G74" s="96" t="s">
        <v>757</v>
      </c>
      <c r="H74" s="96" t="s">
        <v>172</v>
      </c>
      <c r="I74" s="93">
        <v>9664</v>
      </c>
      <c r="J74" s="95">
        <v>933.7</v>
      </c>
      <c r="K74" s="83"/>
      <c r="L74" s="93">
        <v>90.232770000000002</v>
      </c>
      <c r="M74" s="94">
        <v>1.4584488026669573E-4</v>
      </c>
      <c r="N74" s="94">
        <f t="shared" si="1"/>
        <v>9.8266318479679109E-4</v>
      </c>
      <c r="O74" s="94">
        <f>L74/'סכום נכסי הקרן'!$C$42</f>
        <v>1.2419958756814631E-4</v>
      </c>
    </row>
    <row r="75" spans="2:15" s="140" customFormat="1">
      <c r="B75" s="86" t="s">
        <v>835</v>
      </c>
      <c r="C75" s="83" t="s">
        <v>836</v>
      </c>
      <c r="D75" s="96" t="s">
        <v>128</v>
      </c>
      <c r="E75" s="96" t="s">
        <v>341</v>
      </c>
      <c r="F75" s="83" t="s">
        <v>837</v>
      </c>
      <c r="G75" s="96" t="s">
        <v>159</v>
      </c>
      <c r="H75" s="96" t="s">
        <v>172</v>
      </c>
      <c r="I75" s="93">
        <v>3081</v>
      </c>
      <c r="J75" s="95">
        <v>9753</v>
      </c>
      <c r="K75" s="83"/>
      <c r="L75" s="93">
        <v>300.48993000000002</v>
      </c>
      <c r="M75" s="94">
        <v>2.8281955212985796E-4</v>
      </c>
      <c r="N75" s="94">
        <f t="shared" si="1"/>
        <v>3.2724296462711363E-3</v>
      </c>
      <c r="O75" s="94">
        <f>L75/'סכום נכסי הקרן'!$C$42</f>
        <v>4.1360500596824369E-4</v>
      </c>
    </row>
    <row r="76" spans="2:15" s="140" customFormat="1">
      <c r="B76" s="86" t="s">
        <v>838</v>
      </c>
      <c r="C76" s="83" t="s">
        <v>839</v>
      </c>
      <c r="D76" s="96" t="s">
        <v>128</v>
      </c>
      <c r="E76" s="96" t="s">
        <v>341</v>
      </c>
      <c r="F76" s="83" t="s">
        <v>840</v>
      </c>
      <c r="G76" s="96" t="s">
        <v>195</v>
      </c>
      <c r="H76" s="96" t="s">
        <v>172</v>
      </c>
      <c r="I76" s="93">
        <v>144</v>
      </c>
      <c r="J76" s="95">
        <v>6216</v>
      </c>
      <c r="K76" s="83"/>
      <c r="L76" s="93">
        <v>8.9510400000000008</v>
      </c>
      <c r="M76" s="94">
        <v>1.0685496093820436E-5</v>
      </c>
      <c r="N76" s="94">
        <f t="shared" si="1"/>
        <v>9.7479634878143147E-5</v>
      </c>
      <c r="O76" s="94">
        <f>L76/'סכום נכסי הקרן'!$C$42</f>
        <v>1.2320529185859867E-5</v>
      </c>
    </row>
    <row r="77" spans="2:15" s="140" customFormat="1">
      <c r="B77" s="86" t="s">
        <v>841</v>
      </c>
      <c r="C77" s="83" t="s">
        <v>842</v>
      </c>
      <c r="D77" s="96" t="s">
        <v>128</v>
      </c>
      <c r="E77" s="96" t="s">
        <v>341</v>
      </c>
      <c r="F77" s="83" t="s">
        <v>843</v>
      </c>
      <c r="G77" s="96" t="s">
        <v>803</v>
      </c>
      <c r="H77" s="96" t="s">
        <v>172</v>
      </c>
      <c r="I77" s="93">
        <v>1822</v>
      </c>
      <c r="J77" s="95">
        <v>12780</v>
      </c>
      <c r="K77" s="83"/>
      <c r="L77" s="93">
        <v>232.85160000000002</v>
      </c>
      <c r="M77" s="94">
        <v>1.2370337207788125E-4</v>
      </c>
      <c r="N77" s="94">
        <f t="shared" si="1"/>
        <v>2.5358270043247979E-3</v>
      </c>
      <c r="O77" s="94">
        <f>L77/'סכום נכסי הקרן'!$C$42</f>
        <v>3.2050520763779038E-4</v>
      </c>
    </row>
    <row r="78" spans="2:15" s="140" customFormat="1">
      <c r="B78" s="86" t="s">
        <v>844</v>
      </c>
      <c r="C78" s="83" t="s">
        <v>845</v>
      </c>
      <c r="D78" s="96" t="s">
        <v>128</v>
      </c>
      <c r="E78" s="96" t="s">
        <v>341</v>
      </c>
      <c r="F78" s="83" t="s">
        <v>846</v>
      </c>
      <c r="G78" s="96" t="s">
        <v>442</v>
      </c>
      <c r="H78" s="96" t="s">
        <v>172</v>
      </c>
      <c r="I78" s="93">
        <v>1645</v>
      </c>
      <c r="J78" s="95">
        <v>16140</v>
      </c>
      <c r="K78" s="83"/>
      <c r="L78" s="93">
        <v>265.50299999999999</v>
      </c>
      <c r="M78" s="94">
        <v>1.7228820202860192E-4</v>
      </c>
      <c r="N78" s="94">
        <f t="shared" si="1"/>
        <v>2.8914109979456732E-3</v>
      </c>
      <c r="O78" s="94">
        <f>L78/'סכום נכסי הקרן'!$C$42</f>
        <v>3.6544775360554209E-4</v>
      </c>
    </row>
    <row r="79" spans="2:15" s="140" customFormat="1">
      <c r="B79" s="86" t="s">
        <v>847</v>
      </c>
      <c r="C79" s="83" t="s">
        <v>848</v>
      </c>
      <c r="D79" s="96" t="s">
        <v>128</v>
      </c>
      <c r="E79" s="96" t="s">
        <v>341</v>
      </c>
      <c r="F79" s="83" t="s">
        <v>849</v>
      </c>
      <c r="G79" s="96" t="s">
        <v>766</v>
      </c>
      <c r="H79" s="96" t="s">
        <v>172</v>
      </c>
      <c r="I79" s="93">
        <v>592</v>
      </c>
      <c r="J79" s="95">
        <v>33640</v>
      </c>
      <c r="K79" s="83"/>
      <c r="L79" s="93">
        <v>199.14879999999999</v>
      </c>
      <c r="M79" s="94">
        <v>2.4785233025150731E-4</v>
      </c>
      <c r="N79" s="94">
        <f t="shared" si="1"/>
        <v>2.1687929347227086E-3</v>
      </c>
      <c r="O79" s="94">
        <f>L79/'סכום נכסי הקרן'!$C$42</f>
        <v>2.7411547738910439E-4</v>
      </c>
    </row>
    <row r="80" spans="2:15" s="140" customFormat="1">
      <c r="B80" s="86" t="s">
        <v>850</v>
      </c>
      <c r="C80" s="83" t="s">
        <v>851</v>
      </c>
      <c r="D80" s="96" t="s">
        <v>128</v>
      </c>
      <c r="E80" s="96" t="s">
        <v>341</v>
      </c>
      <c r="F80" s="83" t="s">
        <v>852</v>
      </c>
      <c r="G80" s="96" t="s">
        <v>853</v>
      </c>
      <c r="H80" s="96" t="s">
        <v>172</v>
      </c>
      <c r="I80" s="93">
        <v>4205</v>
      </c>
      <c r="J80" s="95">
        <v>1609</v>
      </c>
      <c r="K80" s="83"/>
      <c r="L80" s="93">
        <v>67.658450000000002</v>
      </c>
      <c r="M80" s="94">
        <v>1.0443878755732429E-4</v>
      </c>
      <c r="N80" s="94">
        <f t="shared" si="1"/>
        <v>7.3682175506098783E-4</v>
      </c>
      <c r="O80" s="94">
        <f>L80/'סכום נכסי הקרן'!$C$42</f>
        <v>9.3127492212641256E-5</v>
      </c>
    </row>
    <row r="81" spans="2:15" s="140" customFormat="1">
      <c r="B81" s="86" t="s">
        <v>854</v>
      </c>
      <c r="C81" s="83" t="s">
        <v>855</v>
      </c>
      <c r="D81" s="96" t="s">
        <v>128</v>
      </c>
      <c r="E81" s="96" t="s">
        <v>341</v>
      </c>
      <c r="F81" s="83" t="s">
        <v>856</v>
      </c>
      <c r="G81" s="96" t="s">
        <v>585</v>
      </c>
      <c r="H81" s="96" t="s">
        <v>172</v>
      </c>
      <c r="I81" s="93">
        <v>3364</v>
      </c>
      <c r="J81" s="95">
        <v>10320</v>
      </c>
      <c r="K81" s="83"/>
      <c r="L81" s="93">
        <v>347.16480000000001</v>
      </c>
      <c r="M81" s="94">
        <v>2.6746101421789041E-4</v>
      </c>
      <c r="N81" s="94">
        <f t="shared" si="1"/>
        <v>3.7807336294490464E-3</v>
      </c>
      <c r="O81" s="94">
        <f>L81/'סכום נכסי הקרן'!$C$42</f>
        <v>4.7784995382695229E-4</v>
      </c>
    </row>
    <row r="82" spans="2:15" s="140" customFormat="1">
      <c r="B82" s="86" t="s">
        <v>857</v>
      </c>
      <c r="C82" s="83" t="s">
        <v>858</v>
      </c>
      <c r="D82" s="96" t="s">
        <v>128</v>
      </c>
      <c r="E82" s="96" t="s">
        <v>341</v>
      </c>
      <c r="F82" s="83" t="s">
        <v>436</v>
      </c>
      <c r="G82" s="96" t="s">
        <v>379</v>
      </c>
      <c r="H82" s="96" t="s">
        <v>172</v>
      </c>
      <c r="I82" s="93">
        <v>36583</v>
      </c>
      <c r="J82" s="95">
        <v>1439</v>
      </c>
      <c r="K82" s="83"/>
      <c r="L82" s="93">
        <v>526.42936999999995</v>
      </c>
      <c r="M82" s="94">
        <v>2.1233920208635817E-4</v>
      </c>
      <c r="N82" s="94">
        <f t="shared" si="1"/>
        <v>5.732981058818966E-3</v>
      </c>
      <c r="O82" s="94">
        <f>L82/'סכום נכסי הקרן'!$C$42</f>
        <v>7.2459607122511141E-4</v>
      </c>
    </row>
    <row r="83" spans="2:15" s="140" customFormat="1">
      <c r="B83" s="86" t="s">
        <v>859</v>
      </c>
      <c r="C83" s="83" t="s">
        <v>860</v>
      </c>
      <c r="D83" s="96" t="s">
        <v>128</v>
      </c>
      <c r="E83" s="96" t="s">
        <v>341</v>
      </c>
      <c r="F83" s="83" t="s">
        <v>861</v>
      </c>
      <c r="G83" s="96" t="s">
        <v>159</v>
      </c>
      <c r="H83" s="96" t="s">
        <v>172</v>
      </c>
      <c r="I83" s="93">
        <v>1397</v>
      </c>
      <c r="J83" s="95">
        <v>17620</v>
      </c>
      <c r="K83" s="83"/>
      <c r="L83" s="93">
        <v>246.1514</v>
      </c>
      <c r="M83" s="94">
        <v>1.0364447969988951E-4</v>
      </c>
      <c r="N83" s="94">
        <f t="shared" si="1"/>
        <v>2.6806660004584679E-3</v>
      </c>
      <c r="O83" s="94">
        <f>L83/'סכום נכסי הקרן'!$C$42</f>
        <v>3.3881152445305418E-4</v>
      </c>
    </row>
    <row r="84" spans="2:15" s="140" customFormat="1">
      <c r="B84" s="86" t="s">
        <v>862</v>
      </c>
      <c r="C84" s="83" t="s">
        <v>863</v>
      </c>
      <c r="D84" s="96" t="s">
        <v>128</v>
      </c>
      <c r="E84" s="96" t="s">
        <v>341</v>
      </c>
      <c r="F84" s="83" t="s">
        <v>864</v>
      </c>
      <c r="G84" s="96" t="s">
        <v>666</v>
      </c>
      <c r="H84" s="96" t="s">
        <v>172</v>
      </c>
      <c r="I84" s="93">
        <v>159975.25</v>
      </c>
      <c r="J84" s="95">
        <v>271.10000000000002</v>
      </c>
      <c r="K84" s="83"/>
      <c r="L84" s="93">
        <v>433.69290000000001</v>
      </c>
      <c r="M84" s="94">
        <v>1.5316178430968154E-4</v>
      </c>
      <c r="N84" s="94">
        <f t="shared" si="1"/>
        <v>4.7230517952375423E-3</v>
      </c>
      <c r="O84" s="94">
        <f>L84/'סכום נכסי הקרן'!$C$42</f>
        <v>5.9695030210458273E-4</v>
      </c>
    </row>
    <row r="85" spans="2:15" s="140" customFormat="1">
      <c r="B85" s="86" t="s">
        <v>865</v>
      </c>
      <c r="C85" s="83" t="s">
        <v>866</v>
      </c>
      <c r="D85" s="96" t="s">
        <v>128</v>
      </c>
      <c r="E85" s="96" t="s">
        <v>341</v>
      </c>
      <c r="F85" s="83" t="s">
        <v>867</v>
      </c>
      <c r="G85" s="96" t="s">
        <v>379</v>
      </c>
      <c r="H85" s="96" t="s">
        <v>172</v>
      </c>
      <c r="I85" s="93">
        <v>108007</v>
      </c>
      <c r="J85" s="95">
        <v>577.5</v>
      </c>
      <c r="K85" s="83"/>
      <c r="L85" s="93">
        <v>623.74043000000006</v>
      </c>
      <c r="M85" s="94">
        <v>2.66541341127879E-4</v>
      </c>
      <c r="N85" s="94">
        <f t="shared" si="1"/>
        <v>6.7927290432325191E-3</v>
      </c>
      <c r="O85" s="94">
        <f>L85/'סכום נכסי הקרן'!$C$42</f>
        <v>8.5853846840320039E-4</v>
      </c>
    </row>
    <row r="86" spans="2:15" s="140" customFormat="1">
      <c r="B86" s="86" t="s">
        <v>868</v>
      </c>
      <c r="C86" s="83" t="s">
        <v>869</v>
      </c>
      <c r="D86" s="96" t="s">
        <v>128</v>
      </c>
      <c r="E86" s="96" t="s">
        <v>341</v>
      </c>
      <c r="F86" s="83" t="s">
        <v>870</v>
      </c>
      <c r="G86" s="96" t="s">
        <v>379</v>
      </c>
      <c r="H86" s="96" t="s">
        <v>172</v>
      </c>
      <c r="I86" s="93">
        <v>46891</v>
      </c>
      <c r="J86" s="95">
        <v>1122</v>
      </c>
      <c r="K86" s="93">
        <v>8.0236099999999997</v>
      </c>
      <c r="L86" s="93">
        <v>534.14062999999999</v>
      </c>
      <c r="M86" s="94">
        <v>1.3372672812065421E-4</v>
      </c>
      <c r="N86" s="94">
        <f t="shared" si="1"/>
        <v>5.8169591003929544E-3</v>
      </c>
      <c r="O86" s="94">
        <f>L86/'סכום נכסי הקרן'!$C$42</f>
        <v>7.3521012321122185E-4</v>
      </c>
    </row>
    <row r="87" spans="2:15" s="140" customFormat="1">
      <c r="B87" s="82"/>
      <c r="C87" s="83"/>
      <c r="D87" s="83"/>
      <c r="E87" s="83"/>
      <c r="F87" s="83"/>
      <c r="G87" s="83"/>
      <c r="H87" s="83"/>
      <c r="I87" s="93"/>
      <c r="J87" s="95"/>
      <c r="K87" s="83"/>
      <c r="L87" s="83"/>
      <c r="M87" s="83"/>
      <c r="N87" s="94"/>
      <c r="O87" s="83"/>
    </row>
    <row r="88" spans="2:15" s="140" customFormat="1">
      <c r="B88" s="101" t="s">
        <v>31</v>
      </c>
      <c r="C88" s="81"/>
      <c r="D88" s="81"/>
      <c r="E88" s="81"/>
      <c r="F88" s="81"/>
      <c r="G88" s="81"/>
      <c r="H88" s="81"/>
      <c r="I88" s="90"/>
      <c r="J88" s="92"/>
      <c r="K88" s="90">
        <v>0.99359000000000008</v>
      </c>
      <c r="L88" s="90">
        <v>806.68285000000014</v>
      </c>
      <c r="M88" s="81"/>
      <c r="N88" s="91">
        <f t="shared" ref="N88:N100" si="2">L88/$L$11</f>
        <v>8.7850294133932968E-3</v>
      </c>
      <c r="O88" s="91">
        <f>L88/'סכום נכסי הקרן'!$C$42</f>
        <v>1.1103469090918616E-3</v>
      </c>
    </row>
    <row r="89" spans="2:15" s="140" customFormat="1">
      <c r="B89" s="86" t="s">
        <v>871</v>
      </c>
      <c r="C89" s="83" t="s">
        <v>872</v>
      </c>
      <c r="D89" s="96" t="s">
        <v>128</v>
      </c>
      <c r="E89" s="96" t="s">
        <v>341</v>
      </c>
      <c r="F89" s="83" t="s">
        <v>873</v>
      </c>
      <c r="G89" s="96" t="s">
        <v>159</v>
      </c>
      <c r="H89" s="96" t="s">
        <v>172</v>
      </c>
      <c r="I89" s="93">
        <v>12572</v>
      </c>
      <c r="J89" s="95">
        <v>619.6</v>
      </c>
      <c r="K89" s="83"/>
      <c r="L89" s="93">
        <v>77.896110000000007</v>
      </c>
      <c r="M89" s="94">
        <v>2.2865311638083511E-4</v>
      </c>
      <c r="N89" s="94">
        <f t="shared" si="2"/>
        <v>8.4831308554398992E-4</v>
      </c>
      <c r="O89" s="94">
        <f>L89/'סכום נכסי הקרן'!$C$42</f>
        <v>1.0721897083690282E-4</v>
      </c>
    </row>
    <row r="90" spans="2:15" s="140" customFormat="1">
      <c r="B90" s="86" t="s">
        <v>874</v>
      </c>
      <c r="C90" s="83" t="s">
        <v>875</v>
      </c>
      <c r="D90" s="96" t="s">
        <v>128</v>
      </c>
      <c r="E90" s="96" t="s">
        <v>341</v>
      </c>
      <c r="F90" s="83" t="s">
        <v>876</v>
      </c>
      <c r="G90" s="96" t="s">
        <v>626</v>
      </c>
      <c r="H90" s="96" t="s">
        <v>172</v>
      </c>
      <c r="I90" s="93">
        <v>904</v>
      </c>
      <c r="J90" s="95">
        <v>2243</v>
      </c>
      <c r="K90" s="83"/>
      <c r="L90" s="93">
        <v>20.276720000000001</v>
      </c>
      <c r="M90" s="94">
        <v>6.8099221167889585E-5</v>
      </c>
      <c r="N90" s="94">
        <f t="shared" si="2"/>
        <v>2.2081984463552198E-4</v>
      </c>
      <c r="O90" s="94">
        <f>L90/'סכום נכסי הקרן'!$C$42</f>
        <v>2.7909597158934433E-5</v>
      </c>
    </row>
    <row r="91" spans="2:15" s="140" customFormat="1">
      <c r="B91" s="86" t="s">
        <v>877</v>
      </c>
      <c r="C91" s="83" t="s">
        <v>878</v>
      </c>
      <c r="D91" s="96" t="s">
        <v>128</v>
      </c>
      <c r="E91" s="96" t="s">
        <v>341</v>
      </c>
      <c r="F91" s="83" t="s">
        <v>879</v>
      </c>
      <c r="G91" s="96" t="s">
        <v>853</v>
      </c>
      <c r="H91" s="96" t="s">
        <v>172</v>
      </c>
      <c r="I91" s="93">
        <v>250</v>
      </c>
      <c r="J91" s="95">
        <v>2171</v>
      </c>
      <c r="K91" s="83"/>
      <c r="L91" s="93">
        <v>5.4275000000000002</v>
      </c>
      <c r="M91" s="94">
        <v>9.5874445893639961E-6</v>
      </c>
      <c r="N91" s="94">
        <f t="shared" si="2"/>
        <v>5.9107178417381884E-5</v>
      </c>
      <c r="O91" s="94">
        <f>L91/'סכום נכסי הקרן'!$C$42</f>
        <v>7.4706036568102055E-6</v>
      </c>
    </row>
    <row r="92" spans="2:15" s="140" customFormat="1">
      <c r="B92" s="86" t="s">
        <v>880</v>
      </c>
      <c r="C92" s="83" t="s">
        <v>881</v>
      </c>
      <c r="D92" s="96" t="s">
        <v>128</v>
      </c>
      <c r="E92" s="96" t="s">
        <v>341</v>
      </c>
      <c r="F92" s="83" t="s">
        <v>882</v>
      </c>
      <c r="G92" s="96" t="s">
        <v>589</v>
      </c>
      <c r="H92" s="96" t="s">
        <v>172</v>
      </c>
      <c r="I92" s="93">
        <v>7363</v>
      </c>
      <c r="J92" s="95">
        <v>920.4</v>
      </c>
      <c r="K92" s="83"/>
      <c r="L92" s="93">
        <v>67.769050000000007</v>
      </c>
      <c r="M92" s="94">
        <v>1.3545488465620123E-4</v>
      </c>
      <c r="N92" s="94">
        <f t="shared" si="2"/>
        <v>7.3802622377272672E-4</v>
      </c>
      <c r="O92" s="94">
        <f>L92/'סכום נכסי הקרן'!$C$42</f>
        <v>9.3279725978545128E-5</v>
      </c>
    </row>
    <row r="93" spans="2:15" s="140" customFormat="1">
      <c r="B93" s="86" t="s">
        <v>883</v>
      </c>
      <c r="C93" s="83" t="s">
        <v>884</v>
      </c>
      <c r="D93" s="96" t="s">
        <v>128</v>
      </c>
      <c r="E93" s="96" t="s">
        <v>341</v>
      </c>
      <c r="F93" s="83" t="s">
        <v>885</v>
      </c>
      <c r="G93" s="96" t="s">
        <v>200</v>
      </c>
      <c r="H93" s="96" t="s">
        <v>172</v>
      </c>
      <c r="I93" s="93">
        <v>20</v>
      </c>
      <c r="J93" s="95">
        <v>1923</v>
      </c>
      <c r="K93" s="83"/>
      <c r="L93" s="93">
        <v>0.3846</v>
      </c>
      <c r="M93" s="94">
        <v>5.973133680941839E-7</v>
      </c>
      <c r="N93" s="94">
        <f t="shared" si="2"/>
        <v>4.1884147064624726E-6</v>
      </c>
      <c r="O93" s="94">
        <f>L93/'סכום נכסי הקרן'!$C$42</f>
        <v>5.2937709192246978E-7</v>
      </c>
    </row>
    <row r="94" spans="2:15" s="140" customFormat="1">
      <c r="B94" s="86" t="s">
        <v>886</v>
      </c>
      <c r="C94" s="83" t="s">
        <v>887</v>
      </c>
      <c r="D94" s="96" t="s">
        <v>128</v>
      </c>
      <c r="E94" s="96" t="s">
        <v>341</v>
      </c>
      <c r="F94" s="83" t="s">
        <v>888</v>
      </c>
      <c r="G94" s="96" t="s">
        <v>489</v>
      </c>
      <c r="H94" s="96" t="s">
        <v>172</v>
      </c>
      <c r="I94" s="93">
        <v>4722</v>
      </c>
      <c r="J94" s="95">
        <v>2906</v>
      </c>
      <c r="K94" s="83"/>
      <c r="L94" s="93">
        <v>137.22132000000002</v>
      </c>
      <c r="M94" s="94">
        <v>1.6868036442674718E-4</v>
      </c>
      <c r="N94" s="94">
        <f t="shared" si="2"/>
        <v>1.494383241622967E-3</v>
      </c>
      <c r="O94" s="94">
        <f>L94/'סכום נכסי הקרן'!$C$42</f>
        <v>1.8887629571337145E-4</v>
      </c>
    </row>
    <row r="95" spans="2:15" s="140" customFormat="1">
      <c r="B95" s="86" t="s">
        <v>889</v>
      </c>
      <c r="C95" s="83" t="s">
        <v>890</v>
      </c>
      <c r="D95" s="96" t="s">
        <v>128</v>
      </c>
      <c r="E95" s="96" t="s">
        <v>341</v>
      </c>
      <c r="F95" s="83" t="s">
        <v>891</v>
      </c>
      <c r="G95" s="96" t="s">
        <v>647</v>
      </c>
      <c r="H95" s="96" t="s">
        <v>172</v>
      </c>
      <c r="I95" s="93">
        <v>6004</v>
      </c>
      <c r="J95" s="95">
        <v>1514</v>
      </c>
      <c r="K95" s="83"/>
      <c r="L95" s="93">
        <v>90.900559999999999</v>
      </c>
      <c r="M95" s="94">
        <v>4.6713552944607171E-4</v>
      </c>
      <c r="N95" s="94">
        <f t="shared" si="2"/>
        <v>9.8993562748225274E-4</v>
      </c>
      <c r="O95" s="94">
        <f>L95/'סכום נכסי הקרן'!$C$42</f>
        <v>1.2511875742829949E-4</v>
      </c>
    </row>
    <row r="96" spans="2:15" s="140" customFormat="1">
      <c r="B96" s="86" t="s">
        <v>892</v>
      </c>
      <c r="C96" s="83" t="s">
        <v>893</v>
      </c>
      <c r="D96" s="96" t="s">
        <v>128</v>
      </c>
      <c r="E96" s="96" t="s">
        <v>341</v>
      </c>
      <c r="F96" s="83" t="s">
        <v>894</v>
      </c>
      <c r="G96" s="96" t="s">
        <v>159</v>
      </c>
      <c r="H96" s="96" t="s">
        <v>172</v>
      </c>
      <c r="I96" s="93">
        <v>42153</v>
      </c>
      <c r="J96" s="95">
        <v>146.19999999999999</v>
      </c>
      <c r="K96" s="93">
        <v>0.99359000000000008</v>
      </c>
      <c r="L96" s="93">
        <v>62.621279999999999</v>
      </c>
      <c r="M96" s="94">
        <v>1.2043714285714286E-4</v>
      </c>
      <c r="N96" s="94">
        <f t="shared" si="2"/>
        <v>6.8196539284842521E-4</v>
      </c>
      <c r="O96" s="94">
        <f>L96/'סכום נכסי הקרן'!$C$42</f>
        <v>8.6194152623147988E-5</v>
      </c>
    </row>
    <row r="97" spans="2:15" s="140" customFormat="1">
      <c r="B97" s="86" t="s">
        <v>895</v>
      </c>
      <c r="C97" s="83" t="s">
        <v>896</v>
      </c>
      <c r="D97" s="96" t="s">
        <v>128</v>
      </c>
      <c r="E97" s="96" t="s">
        <v>341</v>
      </c>
      <c r="F97" s="83" t="s">
        <v>897</v>
      </c>
      <c r="G97" s="96" t="s">
        <v>442</v>
      </c>
      <c r="H97" s="96" t="s">
        <v>172</v>
      </c>
      <c r="I97" s="93">
        <v>5804</v>
      </c>
      <c r="J97" s="95">
        <v>2043</v>
      </c>
      <c r="K97" s="83"/>
      <c r="L97" s="93">
        <v>118.57572</v>
      </c>
      <c r="M97" s="94">
        <v>2.2561283290769188E-4</v>
      </c>
      <c r="N97" s="94">
        <f t="shared" si="2"/>
        <v>1.2913268057134072E-3</v>
      </c>
      <c r="O97" s="94">
        <f>L97/'סכום נכסי הקרן'!$C$42</f>
        <v>1.6321183002135475E-4</v>
      </c>
    </row>
    <row r="98" spans="2:15" s="140" customFormat="1">
      <c r="B98" s="86" t="s">
        <v>898</v>
      </c>
      <c r="C98" s="83" t="s">
        <v>899</v>
      </c>
      <c r="D98" s="96" t="s">
        <v>128</v>
      </c>
      <c r="E98" s="96" t="s">
        <v>341</v>
      </c>
      <c r="F98" s="83" t="s">
        <v>900</v>
      </c>
      <c r="G98" s="96" t="s">
        <v>195</v>
      </c>
      <c r="H98" s="96" t="s">
        <v>172</v>
      </c>
      <c r="I98" s="93">
        <v>1218</v>
      </c>
      <c r="J98" s="95">
        <v>9604</v>
      </c>
      <c r="K98" s="83"/>
      <c r="L98" s="93">
        <v>116.97672</v>
      </c>
      <c r="M98" s="94">
        <v>2.2849445975974315E-4</v>
      </c>
      <c r="N98" s="94">
        <f t="shared" si="2"/>
        <v>1.2739131938682862E-3</v>
      </c>
      <c r="O98" s="94">
        <f>L98/'סכום נכסי הקרן'!$C$42</f>
        <v>1.6101090966258192E-4</v>
      </c>
    </row>
    <row r="99" spans="2:15" s="140" customFormat="1">
      <c r="B99" s="86" t="s">
        <v>901</v>
      </c>
      <c r="C99" s="83" t="s">
        <v>902</v>
      </c>
      <c r="D99" s="96" t="s">
        <v>128</v>
      </c>
      <c r="E99" s="96" t="s">
        <v>341</v>
      </c>
      <c r="F99" s="83" t="s">
        <v>903</v>
      </c>
      <c r="G99" s="96" t="s">
        <v>442</v>
      </c>
      <c r="H99" s="96" t="s">
        <v>172</v>
      </c>
      <c r="I99" s="93">
        <v>14721</v>
      </c>
      <c r="J99" s="95">
        <v>593.20000000000005</v>
      </c>
      <c r="K99" s="83"/>
      <c r="L99" s="93">
        <v>87.324970000000008</v>
      </c>
      <c r="M99" s="94">
        <v>1.8866594312895129E-4</v>
      </c>
      <c r="N99" s="94">
        <f t="shared" si="2"/>
        <v>9.5099633018563259E-4</v>
      </c>
      <c r="O99" s="94">
        <f>L99/'סכום נכסי הקרן'!$C$42</f>
        <v>1.2019718843166127E-4</v>
      </c>
    </row>
    <row r="100" spans="2:15" s="140" customFormat="1">
      <c r="B100" s="86" t="s">
        <v>904</v>
      </c>
      <c r="C100" s="83" t="s">
        <v>905</v>
      </c>
      <c r="D100" s="96" t="s">
        <v>128</v>
      </c>
      <c r="E100" s="96" t="s">
        <v>341</v>
      </c>
      <c r="F100" s="83" t="s">
        <v>906</v>
      </c>
      <c r="G100" s="96" t="s">
        <v>853</v>
      </c>
      <c r="H100" s="96" t="s">
        <v>172</v>
      </c>
      <c r="I100" s="93">
        <v>12025</v>
      </c>
      <c r="J100" s="95">
        <v>177.2</v>
      </c>
      <c r="K100" s="83"/>
      <c r="L100" s="93">
        <v>21.308299999999999</v>
      </c>
      <c r="M100" s="94">
        <v>5.6339167391157905E-5</v>
      </c>
      <c r="N100" s="94">
        <f t="shared" si="2"/>
        <v>2.3205407459624103E-4</v>
      </c>
      <c r="O100" s="94">
        <f>L100/'סכום נכסי הקרן'!$C$42</f>
        <v>2.9329500488329596E-5</v>
      </c>
    </row>
    <row r="101" spans="2:15" s="140" customFormat="1">
      <c r="B101" s="82"/>
      <c r="C101" s="83"/>
      <c r="D101" s="83"/>
      <c r="E101" s="83"/>
      <c r="F101" s="83"/>
      <c r="G101" s="83"/>
      <c r="H101" s="83"/>
      <c r="I101" s="93"/>
      <c r="J101" s="95"/>
      <c r="K101" s="83"/>
      <c r="L101" s="83"/>
      <c r="M101" s="83"/>
      <c r="N101" s="94"/>
      <c r="O101" s="83"/>
    </row>
    <row r="102" spans="2:15" s="140" customFormat="1">
      <c r="B102" s="80" t="s">
        <v>240</v>
      </c>
      <c r="C102" s="81"/>
      <c r="D102" s="81"/>
      <c r="E102" s="81"/>
      <c r="F102" s="81"/>
      <c r="G102" s="81"/>
      <c r="H102" s="81"/>
      <c r="I102" s="90"/>
      <c r="J102" s="92"/>
      <c r="K102" s="90">
        <f>K103+K122</f>
        <v>14.44248</v>
      </c>
      <c r="L102" s="90">
        <f>L103+L122</f>
        <v>18007.668009999998</v>
      </c>
      <c r="M102" s="81"/>
      <c r="N102" s="91">
        <f t="shared" ref="N102:N120" si="3">L102/$L$11</f>
        <v>0.19610915632391523</v>
      </c>
      <c r="O102" s="91">
        <f>L102/'סכום נכסי הקרן'!$C$42</f>
        <v>2.4786393456679896E-2</v>
      </c>
    </row>
    <row r="103" spans="2:15" s="140" customFormat="1">
      <c r="B103" s="101" t="s">
        <v>66</v>
      </c>
      <c r="C103" s="81"/>
      <c r="D103" s="81"/>
      <c r="E103" s="81"/>
      <c r="F103" s="81"/>
      <c r="G103" s="81"/>
      <c r="H103" s="81"/>
      <c r="I103" s="90"/>
      <c r="J103" s="92"/>
      <c r="K103" s="90">
        <f>SUM(K104:K120)</f>
        <v>2.9714299999999998</v>
      </c>
      <c r="L103" s="90">
        <f>SUM(L104:L120)</f>
        <v>3135.7283999999995</v>
      </c>
      <c r="M103" s="81"/>
      <c r="N103" s="91">
        <f t="shared" si="3"/>
        <v>3.4149066422340189E-2</v>
      </c>
      <c r="O103" s="91">
        <f>L103/'סכום נכסי הקרן'!$C$42</f>
        <v>4.3161278768868924E-3</v>
      </c>
    </row>
    <row r="104" spans="2:15" s="140" customFormat="1">
      <c r="B104" s="86" t="s">
        <v>907</v>
      </c>
      <c r="C104" s="83" t="s">
        <v>908</v>
      </c>
      <c r="D104" s="96" t="s">
        <v>909</v>
      </c>
      <c r="E104" s="96" t="s">
        <v>910</v>
      </c>
      <c r="F104" s="83" t="s">
        <v>911</v>
      </c>
      <c r="G104" s="96" t="s">
        <v>912</v>
      </c>
      <c r="H104" s="96" t="s">
        <v>171</v>
      </c>
      <c r="I104" s="93">
        <v>2144</v>
      </c>
      <c r="J104" s="95">
        <v>6672</v>
      </c>
      <c r="K104" s="142">
        <v>1.8835</v>
      </c>
      <c r="L104" s="93">
        <v>504.55304999999998</v>
      </c>
      <c r="M104" s="94">
        <v>1.4948787851320917E-5</v>
      </c>
      <c r="N104" s="94">
        <f t="shared" si="3"/>
        <v>5.4947410681500134E-3</v>
      </c>
      <c r="O104" s="94">
        <f>L104/'סכום נכסי הקרן'!$C$42</f>
        <v>6.9448472784610629E-4</v>
      </c>
    </row>
    <row r="105" spans="2:15" s="140" customFormat="1">
      <c r="B105" s="86" t="s">
        <v>913</v>
      </c>
      <c r="C105" s="83" t="s">
        <v>914</v>
      </c>
      <c r="D105" s="96" t="s">
        <v>915</v>
      </c>
      <c r="E105" s="96" t="s">
        <v>910</v>
      </c>
      <c r="F105" s="83" t="s">
        <v>916</v>
      </c>
      <c r="G105" s="96" t="s">
        <v>917</v>
      </c>
      <c r="H105" s="96" t="s">
        <v>171</v>
      </c>
      <c r="I105" s="93">
        <v>1083</v>
      </c>
      <c r="J105" s="95">
        <v>1965</v>
      </c>
      <c r="K105" s="83"/>
      <c r="L105" s="93">
        <v>74.78125</v>
      </c>
      <c r="M105" s="94">
        <v>3.15296142556944E-5</v>
      </c>
      <c r="N105" s="94">
        <f t="shared" si="3"/>
        <v>8.143912825471836E-4</v>
      </c>
      <c r="O105" s="94">
        <f>L105/'סכום נכסי הקרן'!$C$42</f>
        <v>1.0293156696652937E-4</v>
      </c>
    </row>
    <row r="106" spans="2:15" s="140" customFormat="1">
      <c r="B106" s="86" t="s">
        <v>918</v>
      </c>
      <c r="C106" s="83" t="s">
        <v>919</v>
      </c>
      <c r="D106" s="96" t="s">
        <v>915</v>
      </c>
      <c r="E106" s="96" t="s">
        <v>910</v>
      </c>
      <c r="F106" s="83" t="s">
        <v>920</v>
      </c>
      <c r="G106" s="96" t="s">
        <v>912</v>
      </c>
      <c r="H106" s="96" t="s">
        <v>171</v>
      </c>
      <c r="I106" s="93">
        <v>1417</v>
      </c>
      <c r="J106" s="95">
        <v>9934</v>
      </c>
      <c r="K106" s="83"/>
      <c r="L106" s="93">
        <v>494.64742999999999</v>
      </c>
      <c r="M106" s="94">
        <v>8.6696917262586627E-6</v>
      </c>
      <c r="N106" s="94">
        <f t="shared" si="3"/>
        <v>5.3868657574775523E-3</v>
      </c>
      <c r="O106" s="94">
        <f>L106/'סכום נכסי הקרן'!$C$42</f>
        <v>6.8085028086407547E-4</v>
      </c>
    </row>
    <row r="107" spans="2:15" s="140" customFormat="1">
      <c r="B107" s="86" t="s">
        <v>921</v>
      </c>
      <c r="C107" s="83" t="s">
        <v>922</v>
      </c>
      <c r="D107" s="96" t="s">
        <v>915</v>
      </c>
      <c r="E107" s="96" t="s">
        <v>910</v>
      </c>
      <c r="F107" s="83" t="s">
        <v>879</v>
      </c>
      <c r="G107" s="96" t="s">
        <v>853</v>
      </c>
      <c r="H107" s="96" t="s">
        <v>171</v>
      </c>
      <c r="I107" s="93">
        <v>1327</v>
      </c>
      <c r="J107" s="95">
        <v>632.5</v>
      </c>
      <c r="K107" s="83"/>
      <c r="L107" s="93">
        <v>29.493980000000001</v>
      </c>
      <c r="M107" s="94">
        <v>5.089015588034409E-5</v>
      </c>
      <c r="N107" s="94">
        <f t="shared" si="3"/>
        <v>3.211986988666408E-4</v>
      </c>
      <c r="O107" s="94">
        <f>L107/'סכום נכסי הקרן'!$C$42</f>
        <v>4.0596561002650769E-5</v>
      </c>
    </row>
    <row r="108" spans="2:15" s="140" customFormat="1">
      <c r="B108" s="86" t="s">
        <v>923</v>
      </c>
      <c r="C108" s="83" t="s">
        <v>924</v>
      </c>
      <c r="D108" s="96" t="s">
        <v>915</v>
      </c>
      <c r="E108" s="96" t="s">
        <v>910</v>
      </c>
      <c r="F108" s="83" t="s">
        <v>925</v>
      </c>
      <c r="G108" s="96" t="s">
        <v>626</v>
      </c>
      <c r="H108" s="96" t="s">
        <v>171</v>
      </c>
      <c r="I108" s="93">
        <v>1290</v>
      </c>
      <c r="J108" s="95">
        <v>3110</v>
      </c>
      <c r="K108" s="142">
        <v>1.0879300000000001</v>
      </c>
      <c r="L108" s="93">
        <v>142.06609</v>
      </c>
      <c r="M108" s="94">
        <v>6.1521976436892261E-5</v>
      </c>
      <c r="N108" s="94">
        <f t="shared" si="3"/>
        <v>1.5471443074509133E-3</v>
      </c>
      <c r="O108" s="94">
        <f>L108/'סכום נכסי הקרן'!$C$42</f>
        <v>1.9554480911335379E-4</v>
      </c>
    </row>
    <row r="109" spans="2:15" s="140" customFormat="1">
      <c r="B109" s="86" t="s">
        <v>926</v>
      </c>
      <c r="C109" s="83" t="s">
        <v>927</v>
      </c>
      <c r="D109" s="96" t="s">
        <v>915</v>
      </c>
      <c r="E109" s="96" t="s">
        <v>910</v>
      </c>
      <c r="F109" s="83" t="s">
        <v>928</v>
      </c>
      <c r="G109" s="96" t="s">
        <v>30</v>
      </c>
      <c r="H109" s="96" t="s">
        <v>171</v>
      </c>
      <c r="I109" s="93">
        <v>2850</v>
      </c>
      <c r="J109" s="95">
        <v>1290</v>
      </c>
      <c r="K109" s="83"/>
      <c r="L109" s="93">
        <v>129.19221000000002</v>
      </c>
      <c r="M109" s="94">
        <v>8.3145347052179452E-5</v>
      </c>
      <c r="N109" s="94">
        <f t="shared" si="3"/>
        <v>1.406943713791961E-3</v>
      </c>
      <c r="O109" s="94">
        <f>L109/'סכום נכסי הקרן'!$C$42</f>
        <v>1.7782474370472447E-4</v>
      </c>
    </row>
    <row r="110" spans="2:15" s="140" customFormat="1">
      <c r="B110" s="86" t="s">
        <v>929</v>
      </c>
      <c r="C110" s="83" t="s">
        <v>930</v>
      </c>
      <c r="D110" s="96" t="s">
        <v>915</v>
      </c>
      <c r="E110" s="96" t="s">
        <v>910</v>
      </c>
      <c r="F110" s="83" t="s">
        <v>931</v>
      </c>
      <c r="G110" s="96" t="s">
        <v>932</v>
      </c>
      <c r="H110" s="96" t="s">
        <v>171</v>
      </c>
      <c r="I110" s="93">
        <v>6507</v>
      </c>
      <c r="J110" s="95">
        <v>520</v>
      </c>
      <c r="K110" s="83"/>
      <c r="L110" s="93">
        <v>118.90111</v>
      </c>
      <c r="M110" s="94">
        <v>2.4057465509961148E-4</v>
      </c>
      <c r="N110" s="94">
        <f t="shared" si="3"/>
        <v>1.2948704049368493E-3</v>
      </c>
      <c r="O110" s="94">
        <f>L110/'סכום נכסי הקרן'!$C$42</f>
        <v>1.6365970836753431E-4</v>
      </c>
    </row>
    <row r="111" spans="2:15" s="140" customFormat="1">
      <c r="B111" s="86" t="s">
        <v>933</v>
      </c>
      <c r="C111" s="83" t="s">
        <v>934</v>
      </c>
      <c r="D111" s="96" t="s">
        <v>915</v>
      </c>
      <c r="E111" s="96" t="s">
        <v>910</v>
      </c>
      <c r="F111" s="83" t="s">
        <v>935</v>
      </c>
      <c r="G111" s="96" t="s">
        <v>706</v>
      </c>
      <c r="H111" s="96" t="s">
        <v>171</v>
      </c>
      <c r="I111" s="93">
        <v>1068</v>
      </c>
      <c r="J111" s="95">
        <v>7285</v>
      </c>
      <c r="K111" s="83"/>
      <c r="L111" s="93">
        <v>273.40254999999996</v>
      </c>
      <c r="M111" s="94">
        <v>2.0489839543260757E-5</v>
      </c>
      <c r="N111" s="94">
        <f t="shared" si="3"/>
        <v>2.9774395767143561E-3</v>
      </c>
      <c r="O111" s="94">
        <f>L111/'סכום נכסי הקרן'!$C$42</f>
        <v>3.7632097463127307E-4</v>
      </c>
    </row>
    <row r="112" spans="2:15" s="140" customFormat="1">
      <c r="B112" s="86" t="s">
        <v>936</v>
      </c>
      <c r="C112" s="83" t="s">
        <v>937</v>
      </c>
      <c r="D112" s="96" t="s">
        <v>915</v>
      </c>
      <c r="E112" s="96" t="s">
        <v>910</v>
      </c>
      <c r="F112" s="83" t="s">
        <v>825</v>
      </c>
      <c r="G112" s="96" t="s">
        <v>706</v>
      </c>
      <c r="H112" s="96" t="s">
        <v>171</v>
      </c>
      <c r="I112" s="93">
        <v>711</v>
      </c>
      <c r="J112" s="95">
        <v>2713</v>
      </c>
      <c r="K112" s="83"/>
      <c r="L112" s="93">
        <v>67.783050000000003</v>
      </c>
      <c r="M112" s="94">
        <v>2.548542018898353E-5</v>
      </c>
      <c r="N112" s="94">
        <f t="shared" si="3"/>
        <v>7.3817868816661758E-4</v>
      </c>
      <c r="O112" s="94">
        <f>L112/'סכום נכסי הקרן'!$C$42</f>
        <v>9.3298996075494981E-5</v>
      </c>
    </row>
    <row r="113" spans="2:15" s="140" customFormat="1">
      <c r="B113" s="86" t="s">
        <v>938</v>
      </c>
      <c r="C113" s="83" t="s">
        <v>939</v>
      </c>
      <c r="D113" s="96" t="s">
        <v>915</v>
      </c>
      <c r="E113" s="96" t="s">
        <v>910</v>
      </c>
      <c r="F113" s="83" t="s">
        <v>940</v>
      </c>
      <c r="G113" s="96" t="s">
        <v>941</v>
      </c>
      <c r="H113" s="96" t="s">
        <v>171</v>
      </c>
      <c r="I113" s="93">
        <v>642</v>
      </c>
      <c r="J113" s="95">
        <v>6218</v>
      </c>
      <c r="K113" s="83"/>
      <c r="L113" s="93">
        <v>140.27732999999998</v>
      </c>
      <c r="M113" s="94">
        <v>1.324865940385614E-5</v>
      </c>
      <c r="N113" s="94">
        <f t="shared" si="3"/>
        <v>1.5276641496497383E-3</v>
      </c>
      <c r="O113" s="94">
        <f>L113/'סכום נכסי הקרן'!$C$42</f>
        <v>1.9308269635478061E-4</v>
      </c>
    </row>
    <row r="114" spans="2:15" s="140" customFormat="1">
      <c r="B114" s="86" t="s">
        <v>946</v>
      </c>
      <c r="C114" s="83" t="s">
        <v>947</v>
      </c>
      <c r="D114" s="96" t="s">
        <v>915</v>
      </c>
      <c r="E114" s="96" t="s">
        <v>910</v>
      </c>
      <c r="F114" s="83" t="s">
        <v>906</v>
      </c>
      <c r="G114" s="96" t="s">
        <v>853</v>
      </c>
      <c r="H114" s="96" t="s">
        <v>171</v>
      </c>
      <c r="I114" s="93">
        <v>1042</v>
      </c>
      <c r="J114" s="95">
        <v>515</v>
      </c>
      <c r="K114" s="83"/>
      <c r="L114" s="93">
        <v>18.85718</v>
      </c>
      <c r="M114" s="94">
        <v>4.8819470704171205E-5</v>
      </c>
      <c r="N114" s="94">
        <f t="shared" si="3"/>
        <v>2.0536060851380659E-4</v>
      </c>
      <c r="O114" s="94">
        <f>L114/'סכום נכסי הקרן'!$C$42</f>
        <v>2.5955691914348826E-5</v>
      </c>
    </row>
    <row r="115" spans="2:15" s="140" customFormat="1">
      <c r="B115" s="86" t="s">
        <v>950</v>
      </c>
      <c r="C115" s="83" t="s">
        <v>951</v>
      </c>
      <c r="D115" s="96" t="s">
        <v>915</v>
      </c>
      <c r="E115" s="96" t="s">
        <v>910</v>
      </c>
      <c r="F115" s="83" t="s">
        <v>730</v>
      </c>
      <c r="G115" s="96" t="s">
        <v>731</v>
      </c>
      <c r="H115" s="96" t="s">
        <v>171</v>
      </c>
      <c r="I115" s="93">
        <v>566</v>
      </c>
      <c r="J115" s="95">
        <v>9183</v>
      </c>
      <c r="K115" s="83"/>
      <c r="L115" s="93">
        <v>182.64289000000002</v>
      </c>
      <c r="M115" s="94">
        <v>2.5022074465251523E-5</v>
      </c>
      <c r="N115" s="94">
        <f t="shared" si="3"/>
        <v>1.9890383944534784E-3</v>
      </c>
      <c r="O115" s="94">
        <f>L115/'סכום נכסי הקרן'!$C$42</f>
        <v>2.5139615696441903E-4</v>
      </c>
    </row>
    <row r="116" spans="2:15" s="140" customFormat="1">
      <c r="B116" s="86" t="s">
        <v>952</v>
      </c>
      <c r="C116" s="83" t="s">
        <v>953</v>
      </c>
      <c r="D116" s="96" t="s">
        <v>915</v>
      </c>
      <c r="E116" s="96" t="s">
        <v>910</v>
      </c>
      <c r="F116" s="83" t="s">
        <v>954</v>
      </c>
      <c r="G116" s="96" t="s">
        <v>955</v>
      </c>
      <c r="H116" s="96" t="s">
        <v>171</v>
      </c>
      <c r="I116" s="93">
        <v>1213</v>
      </c>
      <c r="J116" s="95">
        <v>5260</v>
      </c>
      <c r="K116" s="83"/>
      <c r="L116" s="93">
        <v>224.20656</v>
      </c>
      <c r="M116" s="94">
        <v>2.7636511837494942E-5</v>
      </c>
      <c r="N116" s="94">
        <f t="shared" si="3"/>
        <v>2.4416798054845575E-3</v>
      </c>
      <c r="O116" s="94">
        <f>L116/'סכום נכסי הקרן'!$C$42</f>
        <v>3.0860586771383448E-4</v>
      </c>
    </row>
    <row r="117" spans="2:15" s="140" customFormat="1">
      <c r="B117" s="86" t="s">
        <v>956</v>
      </c>
      <c r="C117" s="83" t="s">
        <v>957</v>
      </c>
      <c r="D117" s="96" t="s">
        <v>915</v>
      </c>
      <c r="E117" s="96" t="s">
        <v>910</v>
      </c>
      <c r="F117" s="83" t="s">
        <v>709</v>
      </c>
      <c r="G117" s="96" t="s">
        <v>442</v>
      </c>
      <c r="H117" s="96" t="s">
        <v>171</v>
      </c>
      <c r="I117" s="93">
        <v>999</v>
      </c>
      <c r="J117" s="95">
        <v>1709</v>
      </c>
      <c r="K117" s="83"/>
      <c r="L117" s="93">
        <v>59.994210000000002</v>
      </c>
      <c r="M117" s="94">
        <v>9.8241956838799588E-7</v>
      </c>
      <c r="N117" s="94">
        <f t="shared" si="3"/>
        <v>6.5335577604419646E-4</v>
      </c>
      <c r="O117" s="94">
        <f>L117/'סכום נכסי הקרן'!$C$42</f>
        <v>8.2578160223572428E-5</v>
      </c>
    </row>
    <row r="118" spans="2:15" s="140" customFormat="1">
      <c r="B118" s="86" t="s">
        <v>958</v>
      </c>
      <c r="C118" s="83" t="s">
        <v>959</v>
      </c>
      <c r="D118" s="96" t="s">
        <v>915</v>
      </c>
      <c r="E118" s="96" t="s">
        <v>910</v>
      </c>
      <c r="F118" s="83" t="s">
        <v>705</v>
      </c>
      <c r="G118" s="96" t="s">
        <v>706</v>
      </c>
      <c r="H118" s="96" t="s">
        <v>171</v>
      </c>
      <c r="I118" s="93">
        <v>3248</v>
      </c>
      <c r="J118" s="95">
        <v>2691</v>
      </c>
      <c r="K118" s="83"/>
      <c r="L118" s="93">
        <v>307.13653000000005</v>
      </c>
      <c r="M118" s="94">
        <v>3.2988780351264899E-5</v>
      </c>
      <c r="N118" s="94">
        <f t="shared" si="3"/>
        <v>3.344813206302269E-3</v>
      </c>
      <c r="O118" s="94">
        <f>L118/'סכום נכסי הקרן'!$C$42</f>
        <v>4.2275362213873744E-4</v>
      </c>
    </row>
    <row r="119" spans="2:15" s="140" customFormat="1">
      <c r="B119" s="86" t="s">
        <v>960</v>
      </c>
      <c r="C119" s="83" t="s">
        <v>961</v>
      </c>
      <c r="D119" s="96" t="s">
        <v>915</v>
      </c>
      <c r="E119" s="96" t="s">
        <v>910</v>
      </c>
      <c r="F119" s="83" t="s">
        <v>962</v>
      </c>
      <c r="G119" s="96" t="s">
        <v>912</v>
      </c>
      <c r="H119" s="96" t="s">
        <v>171</v>
      </c>
      <c r="I119" s="93">
        <v>1062</v>
      </c>
      <c r="J119" s="95">
        <v>4260</v>
      </c>
      <c r="K119" s="83"/>
      <c r="L119" s="93">
        <v>158.97757999999999</v>
      </c>
      <c r="M119" s="94">
        <v>1.663635231902997E-5</v>
      </c>
      <c r="N119" s="94">
        <f t="shared" si="3"/>
        <v>1.7313157412111656E-3</v>
      </c>
      <c r="O119" s="94">
        <f>L119/'סכום נכסי הקרן'!$C$42</f>
        <v>2.1882238424667652E-4</v>
      </c>
    </row>
    <row r="120" spans="2:15" s="140" customFormat="1">
      <c r="B120" s="86" t="s">
        <v>963</v>
      </c>
      <c r="C120" s="83" t="s">
        <v>964</v>
      </c>
      <c r="D120" s="96" t="s">
        <v>915</v>
      </c>
      <c r="E120" s="96" t="s">
        <v>910</v>
      </c>
      <c r="F120" s="83" t="s">
        <v>965</v>
      </c>
      <c r="G120" s="96" t="s">
        <v>912</v>
      </c>
      <c r="H120" s="96" t="s">
        <v>171</v>
      </c>
      <c r="I120" s="93">
        <v>747</v>
      </c>
      <c r="J120" s="95">
        <v>7955</v>
      </c>
      <c r="K120" s="83"/>
      <c r="L120" s="93">
        <v>208.81539999999998</v>
      </c>
      <c r="M120" s="94">
        <v>1.5931449128451627E-5</v>
      </c>
      <c r="N120" s="94">
        <f t="shared" si="3"/>
        <v>2.2740652425788971E-3</v>
      </c>
      <c r="O120" s="94">
        <f>L120/'סכום נכסי הקרן'!$C$42</f>
        <v>2.8742092875878129E-4</v>
      </c>
    </row>
    <row r="121" spans="2:15" s="140" customFormat="1">
      <c r="B121" s="82"/>
      <c r="C121" s="83"/>
      <c r="D121" s="83"/>
      <c r="E121" s="83"/>
      <c r="F121" s="83"/>
      <c r="G121" s="83"/>
      <c r="H121" s="83"/>
      <c r="I121" s="93"/>
      <c r="J121" s="95"/>
      <c r="K121" s="83"/>
      <c r="L121" s="83"/>
      <c r="M121" s="83"/>
      <c r="N121" s="94"/>
      <c r="O121" s="83"/>
    </row>
    <row r="122" spans="2:15" s="140" customFormat="1">
      <c r="B122" s="101" t="s">
        <v>65</v>
      </c>
      <c r="C122" s="81"/>
      <c r="D122" s="81"/>
      <c r="E122" s="81"/>
      <c r="F122" s="81"/>
      <c r="G122" s="81"/>
      <c r="H122" s="81"/>
      <c r="I122" s="90"/>
      <c r="J122" s="92"/>
      <c r="K122" s="90">
        <f>SUM(K123:K205)</f>
        <v>11.47105</v>
      </c>
      <c r="L122" s="90">
        <f>SUM(L123:L205)</f>
        <v>14871.939609999998</v>
      </c>
      <c r="M122" s="81"/>
      <c r="N122" s="91">
        <f t="shared" ref="N122:N185" si="4">L122/$L$11</f>
        <v>0.16196008990157504</v>
      </c>
      <c r="O122" s="91">
        <f>L122/'סכום נכסי הקרן'!$C$42</f>
        <v>2.0470265579793E-2</v>
      </c>
    </row>
    <row r="123" spans="2:15" s="140" customFormat="1">
      <c r="B123" s="86" t="s">
        <v>966</v>
      </c>
      <c r="C123" s="83" t="s">
        <v>967</v>
      </c>
      <c r="D123" s="96" t="s">
        <v>147</v>
      </c>
      <c r="E123" s="96" t="s">
        <v>910</v>
      </c>
      <c r="F123" s="83"/>
      <c r="G123" s="96" t="s">
        <v>968</v>
      </c>
      <c r="H123" s="96" t="s">
        <v>969</v>
      </c>
      <c r="I123" s="93">
        <v>922</v>
      </c>
      <c r="J123" s="95">
        <v>2272</v>
      </c>
      <c r="K123" s="83"/>
      <c r="L123" s="93">
        <v>76.972839999999991</v>
      </c>
      <c r="M123" s="94">
        <v>4.2524767116203083E-7</v>
      </c>
      <c r="N123" s="94">
        <f t="shared" si="4"/>
        <v>8.3825838547629448E-4</v>
      </c>
      <c r="O123" s="94">
        <f>L123/'סכום נכסי הקרן'!$C$42</f>
        <v>1.0594814923612469E-4</v>
      </c>
    </row>
    <row r="124" spans="2:15" s="140" customFormat="1">
      <c r="B124" s="86" t="s">
        <v>970</v>
      </c>
      <c r="C124" s="83" t="s">
        <v>971</v>
      </c>
      <c r="D124" s="96" t="s">
        <v>30</v>
      </c>
      <c r="E124" s="96" t="s">
        <v>910</v>
      </c>
      <c r="F124" s="83"/>
      <c r="G124" s="96" t="s">
        <v>731</v>
      </c>
      <c r="H124" s="96" t="s">
        <v>173</v>
      </c>
      <c r="I124" s="93">
        <v>309</v>
      </c>
      <c r="J124" s="95">
        <v>19810</v>
      </c>
      <c r="K124" s="83"/>
      <c r="L124" s="93">
        <v>264.97841</v>
      </c>
      <c r="M124" s="94">
        <v>1.476941177008169E-6</v>
      </c>
      <c r="N124" s="94">
        <f t="shared" si="4"/>
        <v>2.8856980482034394E-3</v>
      </c>
      <c r="O124" s="94">
        <f>L124/'סכום נכסי הקרן'!$C$42</f>
        <v>3.6472568930847606E-4</v>
      </c>
    </row>
    <row r="125" spans="2:15" s="140" customFormat="1">
      <c r="B125" s="86" t="s">
        <v>972</v>
      </c>
      <c r="C125" s="83" t="s">
        <v>973</v>
      </c>
      <c r="D125" s="96" t="s">
        <v>909</v>
      </c>
      <c r="E125" s="96" t="s">
        <v>910</v>
      </c>
      <c r="F125" s="83"/>
      <c r="G125" s="96" t="s">
        <v>622</v>
      </c>
      <c r="H125" s="96" t="s">
        <v>171</v>
      </c>
      <c r="I125" s="93">
        <v>155</v>
      </c>
      <c r="J125" s="95">
        <v>12489</v>
      </c>
      <c r="K125" s="93">
        <v>0.49341000000000002</v>
      </c>
      <c r="L125" s="93">
        <v>68.514039999999994</v>
      </c>
      <c r="M125" s="94">
        <v>1.5310326942944446E-6</v>
      </c>
      <c r="N125" s="94">
        <f t="shared" si="4"/>
        <v>7.4613939868735856E-4</v>
      </c>
      <c r="O125" s="94">
        <f>L125/'סכום נכסי הקרן'!$C$42</f>
        <v>9.4305156659021759E-5</v>
      </c>
    </row>
    <row r="126" spans="2:15" s="140" customFormat="1">
      <c r="B126" s="86" t="s">
        <v>974</v>
      </c>
      <c r="C126" s="83" t="s">
        <v>975</v>
      </c>
      <c r="D126" s="96" t="s">
        <v>30</v>
      </c>
      <c r="E126" s="96" t="s">
        <v>910</v>
      </c>
      <c r="F126" s="83"/>
      <c r="G126" s="96" t="s">
        <v>976</v>
      </c>
      <c r="H126" s="96" t="s">
        <v>173</v>
      </c>
      <c r="I126" s="93">
        <v>154</v>
      </c>
      <c r="J126" s="95">
        <v>18416</v>
      </c>
      <c r="K126" s="83"/>
      <c r="L126" s="93">
        <v>122.76754</v>
      </c>
      <c r="M126" s="94">
        <v>3.4980153056159413E-7</v>
      </c>
      <c r="N126" s="94">
        <f t="shared" si="4"/>
        <v>1.3369770411134163E-3</v>
      </c>
      <c r="O126" s="94">
        <f>L126/'סכום נכסי הקרן'!$C$42</f>
        <v>1.6898159986395082E-4</v>
      </c>
    </row>
    <row r="127" spans="2:15" s="140" customFormat="1">
      <c r="B127" s="86" t="s">
        <v>977</v>
      </c>
      <c r="C127" s="83" t="s">
        <v>978</v>
      </c>
      <c r="D127" s="96" t="s">
        <v>915</v>
      </c>
      <c r="E127" s="96" t="s">
        <v>910</v>
      </c>
      <c r="F127" s="83"/>
      <c r="G127" s="96" t="s">
        <v>912</v>
      </c>
      <c r="H127" s="96" t="s">
        <v>171</v>
      </c>
      <c r="I127" s="93">
        <v>222</v>
      </c>
      <c r="J127" s="95">
        <v>103179</v>
      </c>
      <c r="K127" s="83"/>
      <c r="L127" s="93">
        <v>804.90764000000001</v>
      </c>
      <c r="M127" s="94">
        <v>6.3456906387717116E-7</v>
      </c>
      <c r="N127" s="94">
        <f t="shared" si="4"/>
        <v>8.7656968193447777E-3</v>
      </c>
      <c r="O127" s="94">
        <f>L127/'סכום נכסי הקרן'!$C$42</f>
        <v>1.1079034470342648E-3</v>
      </c>
    </row>
    <row r="128" spans="2:15" s="140" customFormat="1">
      <c r="B128" s="86" t="s">
        <v>979</v>
      </c>
      <c r="C128" s="83" t="s">
        <v>980</v>
      </c>
      <c r="D128" s="96" t="s">
        <v>915</v>
      </c>
      <c r="E128" s="96" t="s">
        <v>910</v>
      </c>
      <c r="F128" s="83"/>
      <c r="G128" s="96" t="s">
        <v>981</v>
      </c>
      <c r="H128" s="96" t="s">
        <v>171</v>
      </c>
      <c r="I128" s="93">
        <v>70</v>
      </c>
      <c r="J128" s="95">
        <v>144734</v>
      </c>
      <c r="K128" s="83"/>
      <c r="L128" s="93">
        <v>356.01670000000001</v>
      </c>
      <c r="M128" s="94">
        <v>1.4459607801357495E-7</v>
      </c>
      <c r="N128" s="94">
        <f t="shared" si="4"/>
        <v>3.8771335986121642E-3</v>
      </c>
      <c r="O128" s="94">
        <f>L128/'סכום נכסי הקרן'!$C$42</f>
        <v>4.9003402319769721E-4</v>
      </c>
    </row>
    <row r="129" spans="2:15" s="140" customFormat="1">
      <c r="B129" s="86" t="s">
        <v>982</v>
      </c>
      <c r="C129" s="83" t="s">
        <v>983</v>
      </c>
      <c r="D129" s="96" t="s">
        <v>909</v>
      </c>
      <c r="E129" s="96" t="s">
        <v>910</v>
      </c>
      <c r="F129" s="83"/>
      <c r="G129" s="96" t="s">
        <v>984</v>
      </c>
      <c r="H129" s="96" t="s">
        <v>171</v>
      </c>
      <c r="I129" s="93">
        <v>778</v>
      </c>
      <c r="J129" s="95">
        <v>9328</v>
      </c>
      <c r="K129" s="83"/>
      <c r="L129" s="93">
        <v>255.01745000000003</v>
      </c>
      <c r="M129" s="94">
        <v>9.0449901028102286E-7</v>
      </c>
      <c r="N129" s="94">
        <f t="shared" si="4"/>
        <v>2.7772200675625545E-3</v>
      </c>
      <c r="O129" s="94">
        <f>L129/'סכום נכסי הקרן'!$C$42</f>
        <v>3.5101507038607347E-4</v>
      </c>
    </row>
    <row r="130" spans="2:15" s="140" customFormat="1">
      <c r="B130" s="86" t="s">
        <v>985</v>
      </c>
      <c r="C130" s="83" t="s">
        <v>986</v>
      </c>
      <c r="D130" s="96" t="s">
        <v>915</v>
      </c>
      <c r="E130" s="96" t="s">
        <v>910</v>
      </c>
      <c r="F130" s="83"/>
      <c r="G130" s="96" t="s">
        <v>941</v>
      </c>
      <c r="H130" s="96" t="s">
        <v>171</v>
      </c>
      <c r="I130" s="93">
        <v>744</v>
      </c>
      <c r="J130" s="95">
        <v>16778</v>
      </c>
      <c r="K130" s="83"/>
      <c r="L130" s="93">
        <v>438.64671999999996</v>
      </c>
      <c r="M130" s="94">
        <v>1.4662950213174465E-7</v>
      </c>
      <c r="N130" s="94">
        <f t="shared" si="4"/>
        <v>4.7770004497907602E-3</v>
      </c>
      <c r="O130" s="94">
        <f>L130/'סכום נכסי הקרן'!$C$42</f>
        <v>6.0376891579544943E-4</v>
      </c>
    </row>
    <row r="131" spans="2:15" s="140" customFormat="1">
      <c r="B131" s="86" t="s">
        <v>987</v>
      </c>
      <c r="C131" s="83" t="s">
        <v>988</v>
      </c>
      <c r="D131" s="96" t="s">
        <v>909</v>
      </c>
      <c r="E131" s="96" t="s">
        <v>910</v>
      </c>
      <c r="F131" s="83"/>
      <c r="G131" s="96" t="s">
        <v>643</v>
      </c>
      <c r="H131" s="96" t="s">
        <v>171</v>
      </c>
      <c r="I131" s="93">
        <v>657</v>
      </c>
      <c r="J131" s="95">
        <v>8497</v>
      </c>
      <c r="K131" s="83"/>
      <c r="L131" s="93">
        <v>196.17007000000001</v>
      </c>
      <c r="M131" s="94">
        <v>2.479245283018868E-6</v>
      </c>
      <c r="N131" s="94">
        <f t="shared" si="4"/>
        <v>2.1363536301502151E-3</v>
      </c>
      <c r="O131" s="94">
        <f>L131/'סכום נכסי הקרן'!$C$42</f>
        <v>2.7001544768285842E-4</v>
      </c>
    </row>
    <row r="132" spans="2:15" s="140" customFormat="1">
      <c r="B132" s="86" t="s">
        <v>989</v>
      </c>
      <c r="C132" s="83" t="s">
        <v>990</v>
      </c>
      <c r="D132" s="96" t="s">
        <v>131</v>
      </c>
      <c r="E132" s="96" t="s">
        <v>910</v>
      </c>
      <c r="F132" s="83"/>
      <c r="G132" s="96" t="s">
        <v>981</v>
      </c>
      <c r="H132" s="96" t="s">
        <v>174</v>
      </c>
      <c r="I132" s="93">
        <v>508</v>
      </c>
      <c r="J132" s="95">
        <v>6960</v>
      </c>
      <c r="K132" s="83"/>
      <c r="L132" s="93">
        <v>174.81109000000001</v>
      </c>
      <c r="M132" s="94">
        <v>6.0743925837597459E-6</v>
      </c>
      <c r="N132" s="94">
        <f t="shared" si="4"/>
        <v>1.9037476344480888E-3</v>
      </c>
      <c r="O132" s="94">
        <f>L132/'סכום נכסי הקרן'!$C$42</f>
        <v>2.4061618944357032E-4</v>
      </c>
    </row>
    <row r="133" spans="2:15" s="140" customFormat="1">
      <c r="B133" s="86" t="s">
        <v>991</v>
      </c>
      <c r="C133" s="83" t="s">
        <v>992</v>
      </c>
      <c r="D133" s="96" t="s">
        <v>30</v>
      </c>
      <c r="E133" s="96" t="s">
        <v>910</v>
      </c>
      <c r="F133" s="83"/>
      <c r="G133" s="96" t="s">
        <v>976</v>
      </c>
      <c r="H133" s="96" t="s">
        <v>173</v>
      </c>
      <c r="I133" s="93">
        <v>1554</v>
      </c>
      <c r="J133" s="95">
        <v>1562.5</v>
      </c>
      <c r="K133" s="83"/>
      <c r="L133" s="93">
        <v>105.10867999999999</v>
      </c>
      <c r="M133" s="94">
        <v>9.9500049897930425E-7</v>
      </c>
      <c r="N133" s="94">
        <f t="shared" si="4"/>
        <v>1.1446665134915704E-3</v>
      </c>
      <c r="O133" s="94">
        <f>L133/'סכום נכסי הקרן'!$C$42</f>
        <v>1.4467531813366994E-4</v>
      </c>
    </row>
    <row r="134" spans="2:15" s="140" customFormat="1">
      <c r="B134" s="86" t="s">
        <v>993</v>
      </c>
      <c r="C134" s="83" t="s">
        <v>994</v>
      </c>
      <c r="D134" s="96" t="s">
        <v>30</v>
      </c>
      <c r="E134" s="96" t="s">
        <v>910</v>
      </c>
      <c r="F134" s="83"/>
      <c r="G134" s="96" t="s">
        <v>976</v>
      </c>
      <c r="H134" s="96" t="s">
        <v>173</v>
      </c>
      <c r="I134" s="93">
        <v>1166</v>
      </c>
      <c r="J134" s="95">
        <v>2160</v>
      </c>
      <c r="K134" s="83"/>
      <c r="L134" s="93">
        <v>109.02342999999999</v>
      </c>
      <c r="M134" s="94">
        <v>4.8067667343625287E-7</v>
      </c>
      <c r="N134" s="94">
        <f t="shared" si="4"/>
        <v>1.1872993696333382E-3</v>
      </c>
      <c r="O134" s="94">
        <f>L134/'סכום נכסי הקרן'!$C$42</f>
        <v>1.500637189932734E-4</v>
      </c>
    </row>
    <row r="135" spans="2:15" s="140" customFormat="1">
      <c r="B135" s="86" t="s">
        <v>996</v>
      </c>
      <c r="C135" s="83" t="s">
        <v>997</v>
      </c>
      <c r="D135" s="96" t="s">
        <v>30</v>
      </c>
      <c r="E135" s="96" t="s">
        <v>910</v>
      </c>
      <c r="F135" s="83"/>
      <c r="G135" s="96" t="s">
        <v>998</v>
      </c>
      <c r="H135" s="96" t="s">
        <v>173</v>
      </c>
      <c r="I135" s="93">
        <v>364</v>
      </c>
      <c r="J135" s="95">
        <v>6810</v>
      </c>
      <c r="K135" s="83"/>
      <c r="L135" s="93">
        <v>107.30403</v>
      </c>
      <c r="M135" s="94">
        <v>3.3736405838804248E-6</v>
      </c>
      <c r="N135" s="94">
        <f t="shared" si="4"/>
        <v>1.1685745640007551E-3</v>
      </c>
      <c r="O135" s="94">
        <f>L135/'סכום נכסי הקרן'!$C$42</f>
        <v>1.4769707580073181E-4</v>
      </c>
    </row>
    <row r="136" spans="2:15" s="140" customFormat="1">
      <c r="B136" s="86" t="s">
        <v>999</v>
      </c>
      <c r="C136" s="83" t="s">
        <v>1000</v>
      </c>
      <c r="D136" s="96" t="s">
        <v>909</v>
      </c>
      <c r="E136" s="96" t="s">
        <v>910</v>
      </c>
      <c r="F136" s="83"/>
      <c r="G136" s="96" t="s">
        <v>1001</v>
      </c>
      <c r="H136" s="96" t="s">
        <v>171</v>
      </c>
      <c r="I136" s="93">
        <v>881</v>
      </c>
      <c r="J136" s="95">
        <v>1188</v>
      </c>
      <c r="K136" s="93">
        <v>2.8469999999999999E-2</v>
      </c>
      <c r="L136" s="93">
        <v>36.806800000000003</v>
      </c>
      <c r="M136" s="94">
        <v>2.8842872478327612E-7</v>
      </c>
      <c r="N136" s="94">
        <f t="shared" si="4"/>
        <v>4.0083760379049132E-4</v>
      </c>
      <c r="O136" s="94">
        <f>L136/'סכום נכסי הקרן'!$C$42</f>
        <v>5.0662186029568286E-5</v>
      </c>
    </row>
    <row r="137" spans="2:15" s="140" customFormat="1">
      <c r="B137" s="86" t="s">
        <v>1002</v>
      </c>
      <c r="C137" s="83" t="s">
        <v>1003</v>
      </c>
      <c r="D137" s="96" t="s">
        <v>909</v>
      </c>
      <c r="E137" s="96" t="s">
        <v>910</v>
      </c>
      <c r="F137" s="83"/>
      <c r="G137" s="96" t="s">
        <v>1001</v>
      </c>
      <c r="H137" s="96" t="s">
        <v>171</v>
      </c>
      <c r="I137" s="93">
        <v>6003</v>
      </c>
      <c r="J137" s="95">
        <v>2999</v>
      </c>
      <c r="K137" s="83"/>
      <c r="L137" s="93">
        <v>632.62531000000001</v>
      </c>
      <c r="M137" s="94">
        <v>5.8714658686087057E-7</v>
      </c>
      <c r="N137" s="94">
        <f t="shared" si="4"/>
        <v>6.8894881749463881E-3</v>
      </c>
      <c r="O137" s="94">
        <f>L137/'סכום נכסי הקרן'!$C$42</f>
        <v>8.7076793261661712E-4</v>
      </c>
    </row>
    <row r="138" spans="2:15" s="140" customFormat="1">
      <c r="B138" s="86" t="s">
        <v>1004</v>
      </c>
      <c r="C138" s="83" t="s">
        <v>1005</v>
      </c>
      <c r="D138" s="96" t="s">
        <v>131</v>
      </c>
      <c r="E138" s="96" t="s">
        <v>910</v>
      </c>
      <c r="F138" s="83"/>
      <c r="G138" s="96" t="s">
        <v>1001</v>
      </c>
      <c r="H138" s="96" t="s">
        <v>174</v>
      </c>
      <c r="I138" s="93">
        <v>9904</v>
      </c>
      <c r="J138" s="95">
        <v>206.5</v>
      </c>
      <c r="K138" s="93">
        <v>0.9839</v>
      </c>
      <c r="L138" s="93">
        <v>102.09694</v>
      </c>
      <c r="M138" s="94">
        <v>5.803217709009816E-7</v>
      </c>
      <c r="N138" s="94">
        <f t="shared" si="4"/>
        <v>1.1118677196589098E-3</v>
      </c>
      <c r="O138" s="94">
        <f>L138/'סכום נכסי הקרן'!$C$42</f>
        <v>1.4052985229168717E-4</v>
      </c>
    </row>
    <row r="139" spans="2:15" s="140" customFormat="1">
      <c r="B139" s="86" t="s">
        <v>1006</v>
      </c>
      <c r="C139" s="83" t="s">
        <v>1007</v>
      </c>
      <c r="D139" s="96" t="s">
        <v>909</v>
      </c>
      <c r="E139" s="96" t="s">
        <v>910</v>
      </c>
      <c r="F139" s="83"/>
      <c r="G139" s="96" t="s">
        <v>932</v>
      </c>
      <c r="H139" s="96" t="s">
        <v>171</v>
      </c>
      <c r="I139" s="93">
        <v>99</v>
      </c>
      <c r="J139" s="95">
        <v>21670</v>
      </c>
      <c r="K139" s="83"/>
      <c r="L139" s="93">
        <v>75.386889999999994</v>
      </c>
      <c r="M139" s="94">
        <v>3.7184149942838571E-7</v>
      </c>
      <c r="N139" s="94">
        <f t="shared" si="4"/>
        <v>8.209868922269077E-4</v>
      </c>
      <c r="O139" s="94">
        <f>L139/'סכום נכסי הקרן'!$C$42</f>
        <v>1.0376519136058013E-4</v>
      </c>
    </row>
    <row r="140" spans="2:15" s="140" customFormat="1">
      <c r="B140" s="86" t="s">
        <v>1008</v>
      </c>
      <c r="C140" s="83" t="s">
        <v>1009</v>
      </c>
      <c r="D140" s="96" t="s">
        <v>131</v>
      </c>
      <c r="E140" s="96" t="s">
        <v>910</v>
      </c>
      <c r="F140" s="83"/>
      <c r="G140" s="96" t="s">
        <v>647</v>
      </c>
      <c r="H140" s="96" t="s">
        <v>174</v>
      </c>
      <c r="I140" s="93">
        <v>1541</v>
      </c>
      <c r="J140" s="95">
        <v>1403.6</v>
      </c>
      <c r="K140" s="83"/>
      <c r="L140" s="93">
        <v>106.94047999999999</v>
      </c>
      <c r="M140" s="94">
        <v>7.2961534873883619E-7</v>
      </c>
      <c r="N140" s="94">
        <f t="shared" si="4"/>
        <v>1.1646153904008214E-3</v>
      </c>
      <c r="O140" s="94">
        <f>L140/'סכום נכסי הקרן'!$C$42</f>
        <v>1.4719667267600893E-4</v>
      </c>
    </row>
    <row r="141" spans="2:15" s="140" customFormat="1">
      <c r="B141" s="86" t="s">
        <v>1010</v>
      </c>
      <c r="C141" s="83" t="s">
        <v>1011</v>
      </c>
      <c r="D141" s="96" t="s">
        <v>909</v>
      </c>
      <c r="E141" s="96" t="s">
        <v>910</v>
      </c>
      <c r="F141" s="83"/>
      <c r="G141" s="96" t="s">
        <v>984</v>
      </c>
      <c r="H141" s="96" t="s">
        <v>171</v>
      </c>
      <c r="I141" s="93">
        <v>69</v>
      </c>
      <c r="J141" s="95">
        <v>54172</v>
      </c>
      <c r="K141" s="83"/>
      <c r="L141" s="93">
        <v>131.34868</v>
      </c>
      <c r="M141" s="94">
        <v>4.2932149054771897E-7</v>
      </c>
      <c r="N141" s="94">
        <f t="shared" si="4"/>
        <v>1.4304283488986826E-3</v>
      </c>
      <c r="O141" s="94">
        <f>L141/'סכום נכסי הקרן'!$C$42</f>
        <v>1.8079298555968558E-4</v>
      </c>
    </row>
    <row r="142" spans="2:15" s="140" customFormat="1">
      <c r="B142" s="86" t="s">
        <v>1012</v>
      </c>
      <c r="C142" s="83" t="s">
        <v>1013</v>
      </c>
      <c r="D142" s="96" t="s">
        <v>30</v>
      </c>
      <c r="E142" s="96" t="s">
        <v>910</v>
      </c>
      <c r="F142" s="83"/>
      <c r="G142" s="96" t="s">
        <v>1001</v>
      </c>
      <c r="H142" s="96" t="s">
        <v>173</v>
      </c>
      <c r="I142" s="93">
        <v>343</v>
      </c>
      <c r="J142" s="95">
        <v>6017</v>
      </c>
      <c r="K142" s="83"/>
      <c r="L142" s="93">
        <v>89.339119999999994</v>
      </c>
      <c r="M142" s="94">
        <v>2.7447074845842906E-7</v>
      </c>
      <c r="N142" s="94">
        <f t="shared" si="4"/>
        <v>9.7293105582531357E-4</v>
      </c>
      <c r="O142" s="94">
        <f>L142/'סכום נכסי הקרן'!$C$42</f>
        <v>1.2296953598677212E-4</v>
      </c>
    </row>
    <row r="143" spans="2:15" s="140" customFormat="1">
      <c r="B143" s="86" t="s">
        <v>1014</v>
      </c>
      <c r="C143" s="83" t="s">
        <v>1015</v>
      </c>
      <c r="D143" s="96" t="s">
        <v>915</v>
      </c>
      <c r="E143" s="96" t="s">
        <v>910</v>
      </c>
      <c r="F143" s="83"/>
      <c r="G143" s="96" t="s">
        <v>981</v>
      </c>
      <c r="H143" s="96" t="s">
        <v>171</v>
      </c>
      <c r="I143" s="93">
        <v>11</v>
      </c>
      <c r="J143" s="95">
        <v>208039</v>
      </c>
      <c r="K143" s="83"/>
      <c r="L143" s="93">
        <v>80.415390000000002</v>
      </c>
      <c r="M143" s="94">
        <v>2.2779707472108525E-7</v>
      </c>
      <c r="N143" s="94">
        <f t="shared" si="4"/>
        <v>8.7574883541839644E-4</v>
      </c>
      <c r="O143" s="94">
        <f>L143/'סכום נכסי הקרן'!$C$42</f>
        <v>1.1068659725431945E-4</v>
      </c>
    </row>
    <row r="144" spans="2:15" s="140" customFormat="1">
      <c r="B144" s="86" t="s">
        <v>1016</v>
      </c>
      <c r="C144" s="83" t="s">
        <v>1017</v>
      </c>
      <c r="D144" s="96" t="s">
        <v>909</v>
      </c>
      <c r="E144" s="96" t="s">
        <v>910</v>
      </c>
      <c r="F144" s="83"/>
      <c r="G144" s="96" t="s">
        <v>622</v>
      </c>
      <c r="H144" s="96" t="s">
        <v>171</v>
      </c>
      <c r="I144" s="93">
        <v>156</v>
      </c>
      <c r="J144" s="95">
        <v>12322</v>
      </c>
      <c r="K144" s="93">
        <v>0.44142000000000003</v>
      </c>
      <c r="L144" s="93">
        <v>67.985789999999994</v>
      </c>
      <c r="M144" s="94">
        <v>1.0107580289985184E-6</v>
      </c>
      <c r="N144" s="94">
        <f t="shared" si="4"/>
        <v>7.4038659039643605E-4</v>
      </c>
      <c r="O144" s="94">
        <f>L144/'סכום נכסי הקרן'!$C$42</f>
        <v>9.3578054608038812E-5</v>
      </c>
    </row>
    <row r="145" spans="2:15" s="140" customFormat="1">
      <c r="B145" s="86" t="s">
        <v>1018</v>
      </c>
      <c r="C145" s="83" t="s">
        <v>1019</v>
      </c>
      <c r="D145" s="96" t="s">
        <v>131</v>
      </c>
      <c r="E145" s="96" t="s">
        <v>910</v>
      </c>
      <c r="F145" s="83"/>
      <c r="G145" s="96" t="s">
        <v>647</v>
      </c>
      <c r="H145" s="96" t="s">
        <v>174</v>
      </c>
      <c r="I145" s="93">
        <v>3834</v>
      </c>
      <c r="J145" s="95">
        <v>479.25</v>
      </c>
      <c r="K145" s="83"/>
      <c r="L145" s="93">
        <v>90.84696000000001</v>
      </c>
      <c r="M145" s="94">
        <v>1.9215233401134278E-7</v>
      </c>
      <c r="N145" s="94">
        <f t="shared" si="4"/>
        <v>9.8935190665992733E-4</v>
      </c>
      <c r="O145" s="94">
        <f>L145/'סכום נכסי הקרן'!$C$42</f>
        <v>1.2504498048569149E-4</v>
      </c>
    </row>
    <row r="146" spans="2:15" s="140" customFormat="1">
      <c r="B146" s="86" t="s">
        <v>1020</v>
      </c>
      <c r="C146" s="83" t="s">
        <v>1021</v>
      </c>
      <c r="D146" s="96" t="s">
        <v>30</v>
      </c>
      <c r="E146" s="96" t="s">
        <v>910</v>
      </c>
      <c r="F146" s="83"/>
      <c r="G146" s="96" t="s">
        <v>1022</v>
      </c>
      <c r="H146" s="96" t="s">
        <v>173</v>
      </c>
      <c r="I146" s="93">
        <v>1623</v>
      </c>
      <c r="J146" s="95">
        <v>1685</v>
      </c>
      <c r="K146" s="83"/>
      <c r="L146" s="93">
        <v>118.38208</v>
      </c>
      <c r="M146" s="94">
        <v>2.0950645248312139E-6</v>
      </c>
      <c r="N146" s="94">
        <f t="shared" si="4"/>
        <v>1.2892180053396178E-3</v>
      </c>
      <c r="O146" s="94">
        <f>L146/'סכום נכסי הקרן'!$C$42</f>
        <v>1.6294529705182832E-4</v>
      </c>
    </row>
    <row r="147" spans="2:15" s="140" customFormat="1">
      <c r="B147" s="86" t="s">
        <v>1023</v>
      </c>
      <c r="C147" s="83" t="s">
        <v>1024</v>
      </c>
      <c r="D147" s="96" t="s">
        <v>909</v>
      </c>
      <c r="E147" s="96" t="s">
        <v>910</v>
      </c>
      <c r="F147" s="83"/>
      <c r="G147" s="96" t="s">
        <v>917</v>
      </c>
      <c r="H147" s="96" t="s">
        <v>171</v>
      </c>
      <c r="I147" s="93">
        <v>543</v>
      </c>
      <c r="J147" s="95">
        <v>3773</v>
      </c>
      <c r="K147" s="83"/>
      <c r="L147" s="93">
        <v>71.992689999999996</v>
      </c>
      <c r="M147" s="94">
        <v>2.3268877172287882E-6</v>
      </c>
      <c r="N147" s="94">
        <f t="shared" si="4"/>
        <v>7.8402298895942227E-4</v>
      </c>
      <c r="O147" s="94">
        <f>L147/'סכום נכסי הקרן'!$C$42</f>
        <v>9.9093293998637211E-5</v>
      </c>
    </row>
    <row r="148" spans="2:15" s="140" customFormat="1">
      <c r="B148" s="86" t="s">
        <v>1025</v>
      </c>
      <c r="C148" s="83" t="s">
        <v>1026</v>
      </c>
      <c r="D148" s="96" t="s">
        <v>909</v>
      </c>
      <c r="E148" s="96" t="s">
        <v>910</v>
      </c>
      <c r="F148" s="83"/>
      <c r="G148" s="96" t="s">
        <v>647</v>
      </c>
      <c r="H148" s="96" t="s">
        <v>171</v>
      </c>
      <c r="I148" s="93">
        <v>933</v>
      </c>
      <c r="J148" s="95">
        <v>11404</v>
      </c>
      <c r="K148" s="83"/>
      <c r="L148" s="93">
        <v>373.88721000000004</v>
      </c>
      <c r="M148" s="94">
        <v>4.8841691386704802E-7</v>
      </c>
      <c r="N148" s="94">
        <f t="shared" si="4"/>
        <v>4.0717490611602266E-3</v>
      </c>
      <c r="O148" s="94">
        <f>L148/'סכום נכסי הקרן'!$C$42</f>
        <v>5.1463162750079513E-4</v>
      </c>
    </row>
    <row r="149" spans="2:15" s="140" customFormat="1">
      <c r="B149" s="86" t="s">
        <v>1027</v>
      </c>
      <c r="C149" s="83" t="s">
        <v>1028</v>
      </c>
      <c r="D149" s="96" t="s">
        <v>1029</v>
      </c>
      <c r="E149" s="96" t="s">
        <v>910</v>
      </c>
      <c r="F149" s="83"/>
      <c r="G149" s="96" t="s">
        <v>343</v>
      </c>
      <c r="H149" s="96" t="s">
        <v>176</v>
      </c>
      <c r="I149" s="93">
        <v>26335</v>
      </c>
      <c r="J149" s="95">
        <v>806</v>
      </c>
      <c r="K149" s="83"/>
      <c r="L149" s="93">
        <v>95.039460000000005</v>
      </c>
      <c r="M149" s="94">
        <v>4.8841691386704802E-7</v>
      </c>
      <c r="N149" s="94">
        <f t="shared" si="4"/>
        <v>1.0350095474733539E-3</v>
      </c>
      <c r="O149" s="94">
        <f>L149/'סכום נכסי הקרן'!$C$42</f>
        <v>1.308156863044251E-4</v>
      </c>
    </row>
    <row r="150" spans="2:15" s="140" customFormat="1">
      <c r="B150" s="86" t="s">
        <v>1030</v>
      </c>
      <c r="C150" s="83" t="s">
        <v>1031</v>
      </c>
      <c r="D150" s="96" t="s">
        <v>915</v>
      </c>
      <c r="E150" s="96" t="s">
        <v>910</v>
      </c>
      <c r="F150" s="83"/>
      <c r="G150" s="96" t="s">
        <v>941</v>
      </c>
      <c r="H150" s="96" t="s">
        <v>171</v>
      </c>
      <c r="I150" s="93">
        <v>917</v>
      </c>
      <c r="J150" s="95">
        <v>4289</v>
      </c>
      <c r="K150" s="83"/>
      <c r="L150" s="93">
        <v>138.20607999999999</v>
      </c>
      <c r="M150" s="94">
        <v>1.9034700281446414E-7</v>
      </c>
      <c r="N150" s="94">
        <f t="shared" si="4"/>
        <v>1.5051075870892588E-3</v>
      </c>
      <c r="O150" s="94">
        <f>L150/'סכום נכסי הקרן'!$C$42</f>
        <v>1.9023175433282425E-4</v>
      </c>
    </row>
    <row r="151" spans="2:15" s="140" customFormat="1">
      <c r="B151" s="86" t="s">
        <v>1032</v>
      </c>
      <c r="C151" s="83" t="s">
        <v>1033</v>
      </c>
      <c r="D151" s="96" t="s">
        <v>909</v>
      </c>
      <c r="E151" s="96" t="s">
        <v>910</v>
      </c>
      <c r="F151" s="83"/>
      <c r="G151" s="96" t="s">
        <v>1001</v>
      </c>
      <c r="H151" s="96" t="s">
        <v>171</v>
      </c>
      <c r="I151" s="93">
        <v>876</v>
      </c>
      <c r="J151" s="95">
        <v>6750</v>
      </c>
      <c r="K151" s="83"/>
      <c r="L151" s="93">
        <v>207.78282000000002</v>
      </c>
      <c r="M151" s="94">
        <v>3.4214399278276776E-7</v>
      </c>
      <c r="N151" s="94">
        <f t="shared" si="4"/>
        <v>2.262820122304329E-3</v>
      </c>
      <c r="O151" s="94">
        <f>L151/'סכום נכסי הקרן'!$C$42</f>
        <v>2.8599964899388977E-4</v>
      </c>
    </row>
    <row r="152" spans="2:15" s="140" customFormat="1">
      <c r="B152" s="86" t="s">
        <v>1034</v>
      </c>
      <c r="C152" s="83" t="s">
        <v>1035</v>
      </c>
      <c r="D152" s="96" t="s">
        <v>30</v>
      </c>
      <c r="E152" s="96" t="s">
        <v>910</v>
      </c>
      <c r="F152" s="83"/>
      <c r="G152" s="96" t="s">
        <v>968</v>
      </c>
      <c r="H152" s="96" t="s">
        <v>173</v>
      </c>
      <c r="I152" s="93">
        <v>703</v>
      </c>
      <c r="J152" s="95">
        <v>4286</v>
      </c>
      <c r="K152" s="83"/>
      <c r="L152" s="93">
        <v>130.42925</v>
      </c>
      <c r="M152" s="94">
        <v>1.2698972853606242E-6</v>
      </c>
      <c r="N152" s="94">
        <f t="shared" si="4"/>
        <v>1.4204154676361687E-3</v>
      </c>
      <c r="O152" s="94">
        <f>L152/'סכום נכסי הקרן'!$C$42</f>
        <v>1.7952744947121371E-4</v>
      </c>
    </row>
    <row r="153" spans="2:15" s="140" customFormat="1">
      <c r="B153" s="86" t="s">
        <v>1036</v>
      </c>
      <c r="C153" s="83" t="s">
        <v>1037</v>
      </c>
      <c r="D153" s="96" t="s">
        <v>30</v>
      </c>
      <c r="E153" s="96" t="s">
        <v>910</v>
      </c>
      <c r="F153" s="83"/>
      <c r="G153" s="96" t="s">
        <v>1038</v>
      </c>
      <c r="H153" s="96" t="s">
        <v>173</v>
      </c>
      <c r="I153" s="93">
        <v>360</v>
      </c>
      <c r="J153" s="95">
        <v>6573</v>
      </c>
      <c r="K153" s="83"/>
      <c r="L153" s="93">
        <v>102.43153</v>
      </c>
      <c r="M153" s="94">
        <v>5.3674432363058632E-7</v>
      </c>
      <c r="N153" s="94">
        <f t="shared" si="4"/>
        <v>1.1155115097697659E-3</v>
      </c>
      <c r="O153" s="94">
        <f>L153/'סכום נכסי הקרן'!$C$42</f>
        <v>1.4099039384443375E-4</v>
      </c>
    </row>
    <row r="154" spans="2:15" s="140" customFormat="1">
      <c r="B154" s="86" t="s">
        <v>1039</v>
      </c>
      <c r="C154" s="83" t="s">
        <v>1040</v>
      </c>
      <c r="D154" s="96" t="s">
        <v>30</v>
      </c>
      <c r="E154" s="96" t="s">
        <v>910</v>
      </c>
      <c r="F154" s="83"/>
      <c r="G154" s="96" t="s">
        <v>912</v>
      </c>
      <c r="H154" s="96" t="s">
        <v>173</v>
      </c>
      <c r="I154" s="93">
        <v>290</v>
      </c>
      <c r="J154" s="95">
        <v>3930</v>
      </c>
      <c r="K154" s="83"/>
      <c r="L154" s="93">
        <v>49.335339999999995</v>
      </c>
      <c r="M154" s="94">
        <v>1.5764698416345262E-6</v>
      </c>
      <c r="N154" s="94">
        <f t="shared" si="4"/>
        <v>5.3727733646470686E-4</v>
      </c>
      <c r="O154" s="94">
        <f>L154/'סכום נכסי הקרן'!$C$42</f>
        <v>6.7906913203864534E-5</v>
      </c>
    </row>
    <row r="155" spans="2:15" s="140" customFormat="1">
      <c r="B155" s="86" t="s">
        <v>1041</v>
      </c>
      <c r="C155" s="83" t="s">
        <v>1042</v>
      </c>
      <c r="D155" s="96" t="s">
        <v>909</v>
      </c>
      <c r="E155" s="96" t="s">
        <v>910</v>
      </c>
      <c r="F155" s="83"/>
      <c r="G155" s="96" t="s">
        <v>1043</v>
      </c>
      <c r="H155" s="96" t="s">
        <v>171</v>
      </c>
      <c r="I155" s="93">
        <v>561</v>
      </c>
      <c r="J155" s="95">
        <v>5481</v>
      </c>
      <c r="K155" s="83"/>
      <c r="L155" s="93">
        <v>108.04991</v>
      </c>
      <c r="M155" s="94">
        <v>7.9359088868709703E-7</v>
      </c>
      <c r="N155" s="94">
        <f t="shared" si="4"/>
        <v>1.176697431294713E-3</v>
      </c>
      <c r="O155" s="94">
        <f>L155/'סכום נכסי הקרן'!$C$42</f>
        <v>1.4872373150880028E-4</v>
      </c>
    </row>
    <row r="156" spans="2:15" s="140" customFormat="1">
      <c r="B156" s="86" t="s">
        <v>1044</v>
      </c>
      <c r="C156" s="83" t="s">
        <v>1045</v>
      </c>
      <c r="D156" s="96" t="s">
        <v>30</v>
      </c>
      <c r="E156" s="96" t="s">
        <v>910</v>
      </c>
      <c r="F156" s="83"/>
      <c r="G156" s="96" t="s">
        <v>150</v>
      </c>
      <c r="H156" s="96" t="s">
        <v>173</v>
      </c>
      <c r="I156" s="93">
        <v>1149</v>
      </c>
      <c r="J156" s="95">
        <v>3565</v>
      </c>
      <c r="K156" s="83"/>
      <c r="L156" s="93">
        <v>177.31565000000001</v>
      </c>
      <c r="M156" s="94">
        <v>9.3105293624961185E-7</v>
      </c>
      <c r="N156" s="94">
        <f t="shared" si="4"/>
        <v>1.9310230789026329E-3</v>
      </c>
      <c r="O156" s="94">
        <f>L156/'סכום נכסי הקרן'!$C$42</f>
        <v>2.4406355473047969E-4</v>
      </c>
    </row>
    <row r="157" spans="2:15" s="140" customFormat="1">
      <c r="B157" s="86" t="s">
        <v>1046</v>
      </c>
      <c r="C157" s="83" t="s">
        <v>1047</v>
      </c>
      <c r="D157" s="96" t="s">
        <v>30</v>
      </c>
      <c r="E157" s="96" t="s">
        <v>910</v>
      </c>
      <c r="F157" s="83"/>
      <c r="G157" s="96" t="s">
        <v>968</v>
      </c>
      <c r="H157" s="96" t="s">
        <v>173</v>
      </c>
      <c r="I157" s="93">
        <v>328</v>
      </c>
      <c r="J157" s="95">
        <v>9248</v>
      </c>
      <c r="K157" s="83"/>
      <c r="L157" s="93">
        <v>131.30739000000003</v>
      </c>
      <c r="M157" s="94">
        <v>3.3468101623768213E-6</v>
      </c>
      <c r="N157" s="94">
        <f t="shared" si="4"/>
        <v>1.4299786878398427E-3</v>
      </c>
      <c r="O157" s="94">
        <f>L157/'סכום נכסי הקרן'!$C$42</f>
        <v>1.8073615253803849E-4</v>
      </c>
    </row>
    <row r="158" spans="2:15" s="140" customFormat="1">
      <c r="B158" s="86" t="s">
        <v>1048</v>
      </c>
      <c r="C158" s="83" t="s">
        <v>1049</v>
      </c>
      <c r="D158" s="96" t="s">
        <v>30</v>
      </c>
      <c r="E158" s="96" t="s">
        <v>910</v>
      </c>
      <c r="F158" s="83"/>
      <c r="G158" s="96" t="s">
        <v>647</v>
      </c>
      <c r="H158" s="96" t="s">
        <v>173</v>
      </c>
      <c r="I158" s="93">
        <v>1893</v>
      </c>
      <c r="J158" s="95">
        <v>1428.8</v>
      </c>
      <c r="K158" s="83"/>
      <c r="L158" s="93">
        <v>117.08183</v>
      </c>
      <c r="M158" s="94">
        <v>5.2088702917085409E-7</v>
      </c>
      <c r="N158" s="94">
        <f t="shared" si="4"/>
        <v>1.2750578747569921E-3</v>
      </c>
      <c r="O158" s="94">
        <f>L158/'סכום נכסי הקרן'!$C$42</f>
        <v>1.6115558679761046E-4</v>
      </c>
    </row>
    <row r="159" spans="2:15" s="140" customFormat="1">
      <c r="B159" s="86" t="s">
        <v>1050</v>
      </c>
      <c r="C159" s="83" t="s">
        <v>1051</v>
      </c>
      <c r="D159" s="96" t="s">
        <v>30</v>
      </c>
      <c r="E159" s="96" t="s">
        <v>910</v>
      </c>
      <c r="F159" s="83"/>
      <c r="G159" s="96" t="s">
        <v>941</v>
      </c>
      <c r="H159" s="96" t="s">
        <v>178</v>
      </c>
      <c r="I159" s="93">
        <v>3746</v>
      </c>
      <c r="J159" s="95">
        <v>5292</v>
      </c>
      <c r="K159" s="93">
        <v>1.57856</v>
      </c>
      <c r="L159" s="93">
        <v>85.035399999999996</v>
      </c>
      <c r="M159" s="94">
        <v>1.2192439719269603E-6</v>
      </c>
      <c r="N159" s="94">
        <f t="shared" si="4"/>
        <v>9.2606219430556151E-4</v>
      </c>
      <c r="O159" s="94">
        <f>L159/'סכום נכסי הקרן'!$C$42</f>
        <v>1.1704574301212684E-4</v>
      </c>
    </row>
    <row r="160" spans="2:15" s="140" customFormat="1">
      <c r="B160" s="86" t="s">
        <v>1052</v>
      </c>
      <c r="C160" s="83" t="s">
        <v>1053</v>
      </c>
      <c r="D160" s="96" t="s">
        <v>915</v>
      </c>
      <c r="E160" s="96" t="s">
        <v>910</v>
      </c>
      <c r="F160" s="83"/>
      <c r="G160" s="96" t="s">
        <v>981</v>
      </c>
      <c r="H160" s="96" t="s">
        <v>171</v>
      </c>
      <c r="I160" s="93">
        <v>132</v>
      </c>
      <c r="J160" s="95">
        <v>11041</v>
      </c>
      <c r="K160" s="83"/>
      <c r="L160" s="93">
        <v>51.213449999999995</v>
      </c>
      <c r="M160" s="94">
        <v>9.4941213515431251E-7</v>
      </c>
      <c r="N160" s="94">
        <f t="shared" si="4"/>
        <v>5.577305438083216E-4</v>
      </c>
      <c r="O160" s="94">
        <f>L160/'סכום נכסי הקרן'!$C$42</f>
        <v>7.0492010474042656E-5</v>
      </c>
    </row>
    <row r="161" spans="2:15" s="140" customFormat="1">
      <c r="B161" s="86" t="s">
        <v>1054</v>
      </c>
      <c r="C161" s="83" t="s">
        <v>1055</v>
      </c>
      <c r="D161" s="96" t="s">
        <v>909</v>
      </c>
      <c r="E161" s="96" t="s">
        <v>910</v>
      </c>
      <c r="F161" s="83"/>
      <c r="G161" s="96" t="s">
        <v>647</v>
      </c>
      <c r="H161" s="96" t="s">
        <v>171</v>
      </c>
      <c r="I161" s="93">
        <v>1270</v>
      </c>
      <c r="J161" s="95">
        <v>7461</v>
      </c>
      <c r="K161" s="83"/>
      <c r="L161" s="93">
        <v>332.96802000000002</v>
      </c>
      <c r="M161" s="94">
        <v>2.997076911477854E-7</v>
      </c>
      <c r="N161" s="94">
        <f t="shared" si="4"/>
        <v>3.6261262395987804E-3</v>
      </c>
      <c r="O161" s="94">
        <f>L161/'סכום נכסי הקרן'!$C$42</f>
        <v>4.583090019001112E-4</v>
      </c>
    </row>
    <row r="162" spans="2:15" s="140" customFormat="1">
      <c r="B162" s="86" t="s">
        <v>1056</v>
      </c>
      <c r="C162" s="83" t="s">
        <v>1057</v>
      </c>
      <c r="D162" s="96" t="s">
        <v>915</v>
      </c>
      <c r="E162" s="96" t="s">
        <v>910</v>
      </c>
      <c r="F162" s="83"/>
      <c r="G162" s="96" t="s">
        <v>941</v>
      </c>
      <c r="H162" s="96" t="s">
        <v>171</v>
      </c>
      <c r="I162" s="93">
        <v>2083</v>
      </c>
      <c r="J162" s="95">
        <v>15979</v>
      </c>
      <c r="K162" s="83"/>
      <c r="L162" s="93">
        <v>1169.60879</v>
      </c>
      <c r="M162" s="94">
        <v>8.6939404426722829E-7</v>
      </c>
      <c r="N162" s="94">
        <f t="shared" si="4"/>
        <v>1.2737406804065985E-2</v>
      </c>
      <c r="O162" s="94">
        <f>L162/'סכום נכסי הקרן'!$C$42</f>
        <v>1.6098910554788316E-3</v>
      </c>
    </row>
    <row r="163" spans="2:15" s="140" customFormat="1">
      <c r="B163" s="86" t="s">
        <v>1058</v>
      </c>
      <c r="C163" s="83" t="s">
        <v>1059</v>
      </c>
      <c r="D163" s="96" t="s">
        <v>909</v>
      </c>
      <c r="E163" s="96" t="s">
        <v>910</v>
      </c>
      <c r="F163" s="83"/>
      <c r="G163" s="96" t="s">
        <v>984</v>
      </c>
      <c r="H163" s="96" t="s">
        <v>171</v>
      </c>
      <c r="I163" s="93">
        <v>697</v>
      </c>
      <c r="J163" s="95">
        <v>25186</v>
      </c>
      <c r="K163" s="83"/>
      <c r="L163" s="93">
        <v>616.87012000000004</v>
      </c>
      <c r="M163" s="94">
        <v>1.8389054406355008E-6</v>
      </c>
      <c r="N163" s="94">
        <f t="shared" si="4"/>
        <v>6.7179092110901473E-3</v>
      </c>
      <c r="O163" s="94">
        <f>L163/'סכום נכסי הקרן'!$C$42</f>
        <v>8.4908192984780293E-4</v>
      </c>
    </row>
    <row r="164" spans="2:15" s="140" customFormat="1">
      <c r="B164" s="86" t="s">
        <v>1060</v>
      </c>
      <c r="C164" s="83" t="s">
        <v>1061</v>
      </c>
      <c r="D164" s="96" t="s">
        <v>1029</v>
      </c>
      <c r="E164" s="96" t="s">
        <v>910</v>
      </c>
      <c r="F164" s="83"/>
      <c r="G164" s="96" t="s">
        <v>1001</v>
      </c>
      <c r="H164" s="96" t="s">
        <v>176</v>
      </c>
      <c r="I164" s="93">
        <v>37832</v>
      </c>
      <c r="J164" s="95">
        <v>673</v>
      </c>
      <c r="K164" s="83"/>
      <c r="L164" s="93">
        <v>114.00134</v>
      </c>
      <c r="M164" s="94">
        <v>4.3588244096869893E-7</v>
      </c>
      <c r="N164" s="94">
        <f t="shared" si="4"/>
        <v>1.2415103718471882E-3</v>
      </c>
      <c r="O164" s="94">
        <f>L164/'סכום נכסי הקרן'!$C$42</f>
        <v>1.5691549101524892E-4</v>
      </c>
    </row>
    <row r="165" spans="2:15" s="140" customFormat="1">
      <c r="B165" s="86" t="s">
        <v>1062</v>
      </c>
      <c r="C165" s="83" t="s">
        <v>1063</v>
      </c>
      <c r="D165" s="96" t="s">
        <v>909</v>
      </c>
      <c r="E165" s="96" t="s">
        <v>910</v>
      </c>
      <c r="F165" s="83"/>
      <c r="G165" s="96" t="s">
        <v>349</v>
      </c>
      <c r="H165" s="96" t="s">
        <v>171</v>
      </c>
      <c r="I165" s="93">
        <v>671</v>
      </c>
      <c r="J165" s="95">
        <v>1560</v>
      </c>
      <c r="K165" s="93">
        <v>1.8319999999999999E-2</v>
      </c>
      <c r="L165" s="93">
        <v>36.801339999999996</v>
      </c>
      <c r="M165" s="94">
        <v>2.0770371365257058E-7</v>
      </c>
      <c r="N165" s="94">
        <f t="shared" si="4"/>
        <v>4.0077814267687375E-4</v>
      </c>
      <c r="O165" s="94">
        <f>L165/'סכום נכסי הקרן'!$C$42</f>
        <v>5.0654670691757835E-5</v>
      </c>
    </row>
    <row r="166" spans="2:15" s="140" customFormat="1">
      <c r="B166" s="86" t="s">
        <v>1064</v>
      </c>
      <c r="C166" s="83" t="s">
        <v>1065</v>
      </c>
      <c r="D166" s="96" t="s">
        <v>909</v>
      </c>
      <c r="E166" s="96" t="s">
        <v>910</v>
      </c>
      <c r="F166" s="83"/>
      <c r="G166" s="96" t="s">
        <v>349</v>
      </c>
      <c r="H166" s="96" t="s">
        <v>171</v>
      </c>
      <c r="I166" s="93">
        <v>318</v>
      </c>
      <c r="J166" s="95">
        <v>10997</v>
      </c>
      <c r="K166" s="83"/>
      <c r="L166" s="93">
        <v>122.8862</v>
      </c>
      <c r="M166" s="94">
        <v>9.3243896376082831E-8</v>
      </c>
      <c r="N166" s="94">
        <f t="shared" si="4"/>
        <v>1.338269285754781E-3</v>
      </c>
      <c r="O166" s="94">
        <f>L166/'סכום נכסי הקרן'!$C$42</f>
        <v>1.6914492769995581E-4</v>
      </c>
    </row>
    <row r="167" spans="2:15" s="140" customFormat="1">
      <c r="B167" s="86" t="s">
        <v>1066</v>
      </c>
      <c r="C167" s="83" t="s">
        <v>1067</v>
      </c>
      <c r="D167" s="96" t="s">
        <v>131</v>
      </c>
      <c r="E167" s="96" t="s">
        <v>910</v>
      </c>
      <c r="F167" s="83"/>
      <c r="G167" s="96" t="s">
        <v>912</v>
      </c>
      <c r="H167" s="96" t="s">
        <v>174</v>
      </c>
      <c r="I167" s="93">
        <v>2080</v>
      </c>
      <c r="J167" s="95">
        <v>698.4</v>
      </c>
      <c r="K167" s="83"/>
      <c r="L167" s="93">
        <v>71.823009999999996</v>
      </c>
      <c r="M167" s="94">
        <v>3.0585544216014052E-6</v>
      </c>
      <c r="N167" s="94">
        <f t="shared" si="4"/>
        <v>7.8217512050546343E-4</v>
      </c>
      <c r="O167" s="94">
        <f>L167/'סכום נכסי הקרן'!$C$42</f>
        <v>9.8859740423604952E-5</v>
      </c>
    </row>
    <row r="168" spans="2:15" s="140" customFormat="1">
      <c r="B168" s="86" t="s">
        <v>1068</v>
      </c>
      <c r="C168" s="83" t="s">
        <v>1069</v>
      </c>
      <c r="D168" s="96" t="s">
        <v>30</v>
      </c>
      <c r="E168" s="96" t="s">
        <v>910</v>
      </c>
      <c r="F168" s="83"/>
      <c r="G168" s="96" t="s">
        <v>150</v>
      </c>
      <c r="H168" s="96" t="s">
        <v>173</v>
      </c>
      <c r="I168" s="93">
        <v>765</v>
      </c>
      <c r="J168" s="95">
        <v>2335</v>
      </c>
      <c r="K168" s="83"/>
      <c r="L168" s="93">
        <v>77.324269999999999</v>
      </c>
      <c r="M168" s="94">
        <v>3.9968652037617552E-6</v>
      </c>
      <c r="N168" s="94">
        <f t="shared" si="4"/>
        <v>8.420855684723739E-4</v>
      </c>
      <c r="O168" s="94">
        <f>L168/'סכום נכסי הקרן'!$C$42</f>
        <v>1.0643186996263097E-4</v>
      </c>
    </row>
    <row r="169" spans="2:15" s="140" customFormat="1">
      <c r="B169" s="86" t="s">
        <v>1070</v>
      </c>
      <c r="C169" s="83" t="s">
        <v>1071</v>
      </c>
      <c r="D169" s="96" t="s">
        <v>30</v>
      </c>
      <c r="E169" s="96" t="s">
        <v>910</v>
      </c>
      <c r="F169" s="83"/>
      <c r="G169" s="96" t="s">
        <v>489</v>
      </c>
      <c r="H169" s="96" t="s">
        <v>173</v>
      </c>
      <c r="I169" s="93">
        <v>994</v>
      </c>
      <c r="J169" s="95">
        <v>3116.5</v>
      </c>
      <c r="K169" s="83"/>
      <c r="L169" s="93">
        <v>134.09760999999997</v>
      </c>
      <c r="M169" s="94">
        <v>1.0564251925282039E-6</v>
      </c>
      <c r="N169" s="94">
        <f t="shared" si="4"/>
        <v>1.4603650593485935E-3</v>
      </c>
      <c r="O169" s="94">
        <f>L169/'סכום נכסי הקרן'!$C$42</f>
        <v>1.8457671038885464E-4</v>
      </c>
    </row>
    <row r="170" spans="2:15" s="140" customFormat="1">
      <c r="B170" s="86" t="s">
        <v>1072</v>
      </c>
      <c r="C170" s="83" t="s">
        <v>1073</v>
      </c>
      <c r="D170" s="96" t="s">
        <v>131</v>
      </c>
      <c r="E170" s="96" t="s">
        <v>910</v>
      </c>
      <c r="F170" s="83"/>
      <c r="G170" s="96" t="s">
        <v>349</v>
      </c>
      <c r="H170" s="96" t="s">
        <v>174</v>
      </c>
      <c r="I170" s="93">
        <v>29147</v>
      </c>
      <c r="J170" s="95">
        <v>64.66</v>
      </c>
      <c r="K170" s="83"/>
      <c r="L170" s="93">
        <v>93.18061999999999</v>
      </c>
      <c r="M170" s="94">
        <v>4.038979911970876E-7</v>
      </c>
      <c r="N170" s="94">
        <f t="shared" si="4"/>
        <v>1.0147661964776161E-3</v>
      </c>
      <c r="O170" s="94">
        <f>L170/'סכום נכסי הקרן'!$C$42</f>
        <v>1.2825711294626294E-4</v>
      </c>
    </row>
    <row r="171" spans="2:15" s="140" customFormat="1">
      <c r="B171" s="86" t="s">
        <v>1074</v>
      </c>
      <c r="C171" s="83" t="s">
        <v>1075</v>
      </c>
      <c r="D171" s="96" t="s">
        <v>909</v>
      </c>
      <c r="E171" s="96" t="s">
        <v>910</v>
      </c>
      <c r="F171" s="83"/>
      <c r="G171" s="96" t="s">
        <v>912</v>
      </c>
      <c r="H171" s="96" t="s">
        <v>171</v>
      </c>
      <c r="I171" s="93">
        <v>449</v>
      </c>
      <c r="J171" s="95">
        <v>17516</v>
      </c>
      <c r="K171" s="83"/>
      <c r="L171" s="93">
        <v>276.36500000000001</v>
      </c>
      <c r="M171" s="94">
        <v>4.3287693286528136E-7</v>
      </c>
      <c r="N171" s="94">
        <f t="shared" si="4"/>
        <v>3.0097015869773825E-3</v>
      </c>
      <c r="O171" s="94">
        <f>L171/'סכום נכסי הקרן'!$C$42</f>
        <v>3.8039859596763749E-4</v>
      </c>
    </row>
    <row r="172" spans="2:15" s="140" customFormat="1">
      <c r="B172" s="86" t="s">
        <v>1076</v>
      </c>
      <c r="C172" s="83" t="s">
        <v>1077</v>
      </c>
      <c r="D172" s="96" t="s">
        <v>909</v>
      </c>
      <c r="E172" s="96" t="s">
        <v>910</v>
      </c>
      <c r="F172" s="83"/>
      <c r="G172" s="96" t="s">
        <v>932</v>
      </c>
      <c r="H172" s="96" t="s">
        <v>171</v>
      </c>
      <c r="I172" s="93">
        <v>407</v>
      </c>
      <c r="J172" s="95">
        <v>5447</v>
      </c>
      <c r="K172" s="93">
        <v>0.69098999999999999</v>
      </c>
      <c r="L172" s="93">
        <v>78.589380000000006</v>
      </c>
      <c r="M172" s="94">
        <v>1.5095372515335714E-7</v>
      </c>
      <c r="N172" s="94">
        <f t="shared" si="4"/>
        <v>8.5586301342633318E-4</v>
      </c>
      <c r="O172" s="94">
        <f>L172/'סכום נכסי הקרן'!$C$42</f>
        <v>1.0817321227350472E-4</v>
      </c>
    </row>
    <row r="173" spans="2:15" s="140" customFormat="1">
      <c r="B173" s="86" t="s">
        <v>1078</v>
      </c>
      <c r="C173" s="83" t="s">
        <v>1079</v>
      </c>
      <c r="D173" s="96" t="s">
        <v>915</v>
      </c>
      <c r="E173" s="96" t="s">
        <v>910</v>
      </c>
      <c r="F173" s="83"/>
      <c r="G173" s="96" t="s">
        <v>1080</v>
      </c>
      <c r="H173" s="96" t="s">
        <v>171</v>
      </c>
      <c r="I173" s="93">
        <v>1627</v>
      </c>
      <c r="J173" s="95">
        <v>9127</v>
      </c>
      <c r="K173" s="83"/>
      <c r="L173" s="93">
        <v>521.81596000000002</v>
      </c>
      <c r="M173" s="94">
        <v>2.1130438588063979E-7</v>
      </c>
      <c r="N173" s="94">
        <f t="shared" si="4"/>
        <v>5.682739576003207E-3</v>
      </c>
      <c r="O173" s="94">
        <f>L173/'סכום נכסי הקרן'!$C$42</f>
        <v>7.182460099415804E-4</v>
      </c>
    </row>
    <row r="174" spans="2:15" s="140" customFormat="1">
      <c r="B174" s="86" t="s">
        <v>1081</v>
      </c>
      <c r="C174" s="83" t="s">
        <v>1082</v>
      </c>
      <c r="D174" s="96" t="s">
        <v>909</v>
      </c>
      <c r="E174" s="96" t="s">
        <v>910</v>
      </c>
      <c r="F174" s="83"/>
      <c r="G174" s="96" t="s">
        <v>984</v>
      </c>
      <c r="H174" s="96" t="s">
        <v>171</v>
      </c>
      <c r="I174" s="93">
        <v>170</v>
      </c>
      <c r="J174" s="95">
        <v>16130</v>
      </c>
      <c r="K174" s="83"/>
      <c r="L174" s="93">
        <v>96.357389999999995</v>
      </c>
      <c r="M174" s="94">
        <v>8.8954691173984086E-7</v>
      </c>
      <c r="N174" s="94">
        <f t="shared" si="4"/>
        <v>1.0493622188048361E-3</v>
      </c>
      <c r="O174" s="94">
        <f>L174/'סכום נכסי הקרן'!$C$42</f>
        <v>1.3262973193821964E-4</v>
      </c>
    </row>
    <row r="175" spans="2:15" s="140" customFormat="1">
      <c r="B175" s="86" t="s">
        <v>1083</v>
      </c>
      <c r="C175" s="83" t="s">
        <v>1084</v>
      </c>
      <c r="D175" s="96" t="s">
        <v>909</v>
      </c>
      <c r="E175" s="96" t="s">
        <v>910</v>
      </c>
      <c r="F175" s="83"/>
      <c r="G175" s="96" t="s">
        <v>917</v>
      </c>
      <c r="H175" s="96" t="s">
        <v>171</v>
      </c>
      <c r="I175" s="93">
        <v>798</v>
      </c>
      <c r="J175" s="95">
        <v>2428</v>
      </c>
      <c r="K175" s="83"/>
      <c r="L175" s="93">
        <v>68.085300000000004</v>
      </c>
      <c r="M175" s="94">
        <v>2.0704824180444941E-6</v>
      </c>
      <c r="N175" s="94">
        <f t="shared" si="4"/>
        <v>7.4147028552758556E-4</v>
      </c>
      <c r="O175" s="94">
        <f>L175/'סכום נכסי הקרן'!$C$42</f>
        <v>9.37150237042874E-5</v>
      </c>
    </row>
    <row r="176" spans="2:15" s="140" customFormat="1">
      <c r="B176" s="86" t="s">
        <v>1085</v>
      </c>
      <c r="C176" s="83" t="s">
        <v>1086</v>
      </c>
      <c r="D176" s="96" t="s">
        <v>915</v>
      </c>
      <c r="E176" s="96" t="s">
        <v>910</v>
      </c>
      <c r="F176" s="83"/>
      <c r="G176" s="96" t="s">
        <v>1087</v>
      </c>
      <c r="H176" s="96" t="s">
        <v>171</v>
      </c>
      <c r="I176" s="93">
        <v>5745</v>
      </c>
      <c r="J176" s="95">
        <v>4117</v>
      </c>
      <c r="K176" s="83"/>
      <c r="L176" s="93">
        <v>831.13707999999997</v>
      </c>
      <c r="M176" s="94">
        <v>1.1160070180349006E-5</v>
      </c>
      <c r="N176" s="94">
        <f t="shared" si="4"/>
        <v>9.0513436530376412E-3</v>
      </c>
      <c r="O176" s="94">
        <f>L176/'סכום נכסי הקרן'!$C$42</f>
        <v>1.1440065793014381E-3</v>
      </c>
    </row>
    <row r="177" spans="2:15" s="140" customFormat="1">
      <c r="B177" s="86" t="s">
        <v>1088</v>
      </c>
      <c r="C177" s="83" t="s">
        <v>1089</v>
      </c>
      <c r="D177" s="96" t="s">
        <v>909</v>
      </c>
      <c r="E177" s="96" t="s">
        <v>910</v>
      </c>
      <c r="F177" s="83"/>
      <c r="G177" s="96" t="s">
        <v>731</v>
      </c>
      <c r="H177" s="96" t="s">
        <v>171</v>
      </c>
      <c r="I177" s="93">
        <v>305</v>
      </c>
      <c r="J177" s="95">
        <v>6644</v>
      </c>
      <c r="K177" s="93">
        <v>0.21434999999999998</v>
      </c>
      <c r="L177" s="93">
        <v>71.422749999999994</v>
      </c>
      <c r="M177" s="94">
        <v>2.349995399903267E-7</v>
      </c>
      <c r="N177" s="94">
        <f t="shared" si="4"/>
        <v>7.7781616348411998E-4</v>
      </c>
      <c r="O177" s="94">
        <f>L177/'סכום נכסי הקרן'!$C$42</f>
        <v>9.8308808351808567E-5</v>
      </c>
    </row>
    <row r="178" spans="2:15" s="140" customFormat="1">
      <c r="B178" s="86" t="s">
        <v>1090</v>
      </c>
      <c r="C178" s="83" t="s">
        <v>1091</v>
      </c>
      <c r="D178" s="96" t="s">
        <v>30</v>
      </c>
      <c r="E178" s="96" t="s">
        <v>910</v>
      </c>
      <c r="F178" s="83"/>
      <c r="G178" s="96" t="s">
        <v>941</v>
      </c>
      <c r="H178" s="96" t="s">
        <v>173</v>
      </c>
      <c r="I178" s="93">
        <v>5549</v>
      </c>
      <c r="J178" s="95">
        <v>448.5</v>
      </c>
      <c r="K178" s="83"/>
      <c r="L178" s="93">
        <v>107.73200999999999</v>
      </c>
      <c r="M178" s="94">
        <v>9.8534909678777677E-7</v>
      </c>
      <c r="N178" s="94">
        <f t="shared" si="4"/>
        <v>1.1732354005220024E-3</v>
      </c>
      <c r="O178" s="94">
        <f>L178/'סכום נכסי הקרן'!$C$42</f>
        <v>1.4828616266448889E-4</v>
      </c>
    </row>
    <row r="179" spans="2:15" s="140" customFormat="1">
      <c r="B179" s="86" t="s">
        <v>1092</v>
      </c>
      <c r="C179" s="83" t="s">
        <v>1093</v>
      </c>
      <c r="D179" s="96" t="s">
        <v>909</v>
      </c>
      <c r="E179" s="96" t="s">
        <v>910</v>
      </c>
      <c r="F179" s="83"/>
      <c r="G179" s="96" t="s">
        <v>917</v>
      </c>
      <c r="H179" s="96" t="s">
        <v>171</v>
      </c>
      <c r="I179" s="93">
        <v>432</v>
      </c>
      <c r="J179" s="95">
        <v>4726</v>
      </c>
      <c r="K179" s="93">
        <v>0.61119000000000001</v>
      </c>
      <c r="L179" s="93">
        <v>72.350169999999991</v>
      </c>
      <c r="M179" s="94">
        <v>6.7060078237720385E-7</v>
      </c>
      <c r="N179" s="94">
        <f t="shared" si="4"/>
        <v>7.8791605835429009E-4</v>
      </c>
      <c r="O179" s="94">
        <f>L179/'סכום נכסי הקרן'!$C$42</f>
        <v>9.9585342159896813E-5</v>
      </c>
    </row>
    <row r="180" spans="2:15" s="140" customFormat="1">
      <c r="B180" s="86" t="s">
        <v>1094</v>
      </c>
      <c r="C180" s="83" t="s">
        <v>1095</v>
      </c>
      <c r="D180" s="96" t="s">
        <v>915</v>
      </c>
      <c r="E180" s="96" t="s">
        <v>910</v>
      </c>
      <c r="F180" s="83"/>
      <c r="G180" s="96" t="s">
        <v>912</v>
      </c>
      <c r="H180" s="96" t="s">
        <v>171</v>
      </c>
      <c r="I180" s="93">
        <v>791</v>
      </c>
      <c r="J180" s="95">
        <v>4575</v>
      </c>
      <c r="K180" s="83"/>
      <c r="L180" s="93">
        <v>127.16551</v>
      </c>
      <c r="M180" s="94">
        <v>1.9376270266390648E-7</v>
      </c>
      <c r="N180" s="94">
        <f t="shared" si="4"/>
        <v>1.3848723147134702E-3</v>
      </c>
      <c r="O180" s="94">
        <f>L180/'סכום נכסי הקרן'!$C$42</f>
        <v>1.7503512188413352E-4</v>
      </c>
    </row>
    <row r="181" spans="2:15" s="140" customFormat="1">
      <c r="B181" s="86" t="s">
        <v>942</v>
      </c>
      <c r="C181" s="83" t="s">
        <v>943</v>
      </c>
      <c r="D181" s="96" t="s">
        <v>909</v>
      </c>
      <c r="E181" s="96" t="s">
        <v>910</v>
      </c>
      <c r="F181" s="83" t="s">
        <v>673</v>
      </c>
      <c r="G181" s="96" t="s">
        <v>674</v>
      </c>
      <c r="H181" s="96" t="s">
        <v>171</v>
      </c>
      <c r="I181" s="93">
        <v>90</v>
      </c>
      <c r="J181" s="95">
        <v>5638</v>
      </c>
      <c r="K181" s="83"/>
      <c r="L181" s="93">
        <v>17.830740000000002</v>
      </c>
      <c r="M181" s="94">
        <v>1.7754613136744787E-6</v>
      </c>
      <c r="N181" s="94">
        <f t="shared" si="4"/>
        <v>1.9418235476627323E-4</v>
      </c>
      <c r="O181" s="94">
        <f>L181/'סכום נכסי הקרן'!$C$42</f>
        <v>2.4542863463405251E-5</v>
      </c>
    </row>
    <row r="182" spans="2:15" s="140" customFormat="1">
      <c r="B182" s="86" t="s">
        <v>1096</v>
      </c>
      <c r="C182" s="83" t="s">
        <v>1097</v>
      </c>
      <c r="D182" s="96" t="s">
        <v>915</v>
      </c>
      <c r="E182" s="96" t="s">
        <v>910</v>
      </c>
      <c r="F182" s="83"/>
      <c r="G182" s="96" t="s">
        <v>941</v>
      </c>
      <c r="H182" s="96" t="s">
        <v>171</v>
      </c>
      <c r="I182" s="93">
        <v>443</v>
      </c>
      <c r="J182" s="95">
        <v>7587</v>
      </c>
      <c r="K182" s="83"/>
      <c r="L182" s="93">
        <v>118.10697999999999</v>
      </c>
      <c r="M182" s="94">
        <v>3.6911732644604284E-7</v>
      </c>
      <c r="N182" s="94">
        <f t="shared" si="4"/>
        <v>1.2862220799996597E-3</v>
      </c>
      <c r="O182" s="94">
        <f>L182/'סכום נכסי הקרן'!$C$42</f>
        <v>1.6256663964676364E-4</v>
      </c>
    </row>
    <row r="183" spans="2:15" s="140" customFormat="1">
      <c r="B183" s="86" t="s">
        <v>944</v>
      </c>
      <c r="C183" s="83" t="s">
        <v>945</v>
      </c>
      <c r="D183" s="96" t="s">
        <v>915</v>
      </c>
      <c r="E183" s="96" t="s">
        <v>910</v>
      </c>
      <c r="F183" s="83" t="s">
        <v>745</v>
      </c>
      <c r="G183" s="96" t="s">
        <v>442</v>
      </c>
      <c r="H183" s="96" t="s">
        <v>171</v>
      </c>
      <c r="I183" s="93">
        <v>499</v>
      </c>
      <c r="J183" s="95">
        <v>8334</v>
      </c>
      <c r="K183" s="83"/>
      <c r="L183" s="93">
        <v>146.13551999999999</v>
      </c>
      <c r="M183" s="94">
        <v>3.5421509647136885E-6</v>
      </c>
      <c r="N183" s="94">
        <f t="shared" si="4"/>
        <v>1.5914616773388996E-3</v>
      </c>
      <c r="O183" s="94">
        <f>L183/'סכום נכסי הקרן'!$C$42</f>
        <v>2.011461170155432E-4</v>
      </c>
    </row>
    <row r="184" spans="2:15" s="140" customFormat="1">
      <c r="B184" s="86" t="s">
        <v>1098</v>
      </c>
      <c r="C184" s="83" t="s">
        <v>1099</v>
      </c>
      <c r="D184" s="96" t="s">
        <v>909</v>
      </c>
      <c r="E184" s="96" t="s">
        <v>910</v>
      </c>
      <c r="F184" s="83"/>
      <c r="G184" s="96" t="s">
        <v>932</v>
      </c>
      <c r="H184" s="96" t="s">
        <v>171</v>
      </c>
      <c r="I184" s="93">
        <v>1864</v>
      </c>
      <c r="J184" s="95">
        <v>3549</v>
      </c>
      <c r="K184" s="83"/>
      <c r="L184" s="93">
        <v>232.46290999999999</v>
      </c>
      <c r="M184" s="94">
        <v>3.1312654964769245E-7</v>
      </c>
      <c r="N184" s="94">
        <f t="shared" si="4"/>
        <v>2.5315940482346913E-3</v>
      </c>
      <c r="O184" s="94">
        <f>L184/'סכום נכסי הקרן'!$C$42</f>
        <v>3.1997020092468752E-4</v>
      </c>
    </row>
    <row r="185" spans="2:15" s="140" customFormat="1">
      <c r="B185" s="86" t="s">
        <v>1100</v>
      </c>
      <c r="C185" s="83" t="s">
        <v>1101</v>
      </c>
      <c r="D185" s="96" t="s">
        <v>909</v>
      </c>
      <c r="E185" s="96" t="s">
        <v>910</v>
      </c>
      <c r="F185" s="83"/>
      <c r="G185" s="96" t="s">
        <v>343</v>
      </c>
      <c r="H185" s="96" t="s">
        <v>171</v>
      </c>
      <c r="I185" s="93">
        <v>914</v>
      </c>
      <c r="J185" s="95">
        <v>6299</v>
      </c>
      <c r="K185" s="83"/>
      <c r="L185" s="93">
        <v>202.31102999999999</v>
      </c>
      <c r="M185" s="94">
        <v>1.7259618564960119E-6</v>
      </c>
      <c r="N185" s="94">
        <f t="shared" si="4"/>
        <v>2.2032306118865588E-3</v>
      </c>
      <c r="O185" s="94">
        <f>L185/'סכום נכסי הקרן'!$C$42</f>
        <v>2.7846808300894318E-4</v>
      </c>
    </row>
    <row r="186" spans="2:15" s="140" customFormat="1">
      <c r="B186" s="86" t="s">
        <v>1102</v>
      </c>
      <c r="C186" s="83" t="s">
        <v>1103</v>
      </c>
      <c r="D186" s="96" t="s">
        <v>30</v>
      </c>
      <c r="E186" s="96" t="s">
        <v>910</v>
      </c>
      <c r="F186" s="83"/>
      <c r="G186" s="96" t="s">
        <v>998</v>
      </c>
      <c r="H186" s="96" t="s">
        <v>173</v>
      </c>
      <c r="I186" s="93">
        <v>370</v>
      </c>
      <c r="J186" s="95">
        <v>5658</v>
      </c>
      <c r="K186" s="83"/>
      <c r="L186" s="93">
        <v>90.621700000000004</v>
      </c>
      <c r="M186" s="94">
        <v>1.6030810003684704E-6</v>
      </c>
      <c r="N186" s="94">
        <f t="shared" ref="N186:N205" si="5">L186/$L$11</f>
        <v>9.8689875456222124E-4</v>
      </c>
      <c r="O186" s="94">
        <f>L186/'סכום נכסי הקרן'!$C$42</f>
        <v>1.247349246257683E-4</v>
      </c>
    </row>
    <row r="187" spans="2:15" s="140" customFormat="1">
      <c r="B187" s="86" t="s">
        <v>1104</v>
      </c>
      <c r="C187" s="83" t="s">
        <v>1105</v>
      </c>
      <c r="D187" s="96" t="s">
        <v>131</v>
      </c>
      <c r="E187" s="96" t="s">
        <v>910</v>
      </c>
      <c r="F187" s="83"/>
      <c r="G187" s="96" t="s">
        <v>917</v>
      </c>
      <c r="H187" s="96" t="s">
        <v>174</v>
      </c>
      <c r="I187" s="93">
        <v>344</v>
      </c>
      <c r="J187" s="95">
        <v>3611</v>
      </c>
      <c r="K187" s="93">
        <v>2.2013600000000002</v>
      </c>
      <c r="L187" s="93">
        <v>63.617429999999999</v>
      </c>
      <c r="M187" s="94">
        <v>2.5876926928372668E-7</v>
      </c>
      <c r="N187" s="94">
        <f t="shared" si="5"/>
        <v>6.928137789894615E-4</v>
      </c>
      <c r="O187" s="94">
        <f>L187/'סכום נכסי הקרן'!$C$42</f>
        <v>8.7565288842905058E-5</v>
      </c>
    </row>
    <row r="188" spans="2:15" s="140" customFormat="1">
      <c r="B188" s="86" t="s">
        <v>1106</v>
      </c>
      <c r="C188" s="83" t="s">
        <v>1107</v>
      </c>
      <c r="D188" s="96" t="s">
        <v>147</v>
      </c>
      <c r="E188" s="96" t="s">
        <v>910</v>
      </c>
      <c r="F188" s="83"/>
      <c r="G188" s="96" t="s">
        <v>932</v>
      </c>
      <c r="H188" s="96" t="s">
        <v>969</v>
      </c>
      <c r="I188" s="93">
        <v>128</v>
      </c>
      <c r="J188" s="95">
        <v>21910</v>
      </c>
      <c r="K188" s="83"/>
      <c r="L188" s="93">
        <v>103.05061000000001</v>
      </c>
      <c r="M188" s="94">
        <v>1.8219014473725974E-7</v>
      </c>
      <c r="N188" s="94">
        <f t="shared" si="5"/>
        <v>1.1222534852676255E-3</v>
      </c>
      <c r="O188" s="94">
        <f>L188/'סכום נכסי הקרן'!$C$42</f>
        <v>1.4184251753155639E-4</v>
      </c>
    </row>
    <row r="189" spans="2:15" s="140" customFormat="1">
      <c r="B189" s="86" t="s">
        <v>1108</v>
      </c>
      <c r="C189" s="83" t="s">
        <v>1109</v>
      </c>
      <c r="D189" s="96" t="s">
        <v>131</v>
      </c>
      <c r="E189" s="96" t="s">
        <v>910</v>
      </c>
      <c r="F189" s="83"/>
      <c r="G189" s="96" t="s">
        <v>647</v>
      </c>
      <c r="H189" s="96" t="s">
        <v>174</v>
      </c>
      <c r="I189" s="93">
        <v>933</v>
      </c>
      <c r="J189" s="95">
        <v>2233.5</v>
      </c>
      <c r="K189" s="83"/>
      <c r="L189" s="93">
        <v>103.03000999999999</v>
      </c>
      <c r="M189" s="94">
        <v>2.0295244470739559E-7</v>
      </c>
      <c r="N189" s="94">
        <f t="shared" si="5"/>
        <v>1.1220291448023286E-3</v>
      </c>
      <c r="O189" s="94">
        <f>L189/'סכום נכסי הקרן'!$C$42</f>
        <v>1.4181416296033016E-4</v>
      </c>
    </row>
    <row r="190" spans="2:15" s="140" customFormat="1">
      <c r="B190" s="86" t="s">
        <v>948</v>
      </c>
      <c r="C190" s="83" t="s">
        <v>949</v>
      </c>
      <c r="D190" s="96" t="s">
        <v>915</v>
      </c>
      <c r="E190" s="96" t="s">
        <v>910</v>
      </c>
      <c r="F190" s="83" t="s">
        <v>831</v>
      </c>
      <c r="G190" s="96" t="s">
        <v>200</v>
      </c>
      <c r="H190" s="96" t="s">
        <v>171</v>
      </c>
      <c r="I190" s="93">
        <v>3154</v>
      </c>
      <c r="J190" s="95">
        <v>853</v>
      </c>
      <c r="K190" s="83"/>
      <c r="L190" s="93">
        <v>94.539320000000004</v>
      </c>
      <c r="M190" s="94">
        <v>6.3386239205196848E-5</v>
      </c>
      <c r="N190" s="94">
        <f t="shared" si="5"/>
        <v>1.0295628659047369E-3</v>
      </c>
      <c r="O190" s="94">
        <f>L190/'סכום נכסי הקרן'!$C$42</f>
        <v>1.3012727585524645E-4</v>
      </c>
    </row>
    <row r="191" spans="2:15" s="140" customFormat="1">
      <c r="B191" s="86" t="s">
        <v>1110</v>
      </c>
      <c r="C191" s="83" t="s">
        <v>1111</v>
      </c>
      <c r="D191" s="96" t="s">
        <v>909</v>
      </c>
      <c r="E191" s="96" t="s">
        <v>910</v>
      </c>
      <c r="F191" s="83"/>
      <c r="G191" s="96" t="s">
        <v>984</v>
      </c>
      <c r="H191" s="96" t="s">
        <v>171</v>
      </c>
      <c r="I191" s="93">
        <v>157</v>
      </c>
      <c r="J191" s="95">
        <v>19106</v>
      </c>
      <c r="K191" s="83"/>
      <c r="L191" s="93">
        <v>105.40742</v>
      </c>
      <c r="M191" s="94">
        <v>6.2961413925033955E-7</v>
      </c>
      <c r="N191" s="94">
        <f t="shared" si="5"/>
        <v>1.1479198858509272E-3</v>
      </c>
      <c r="O191" s="94">
        <f>L191/'סכום נכסי הקרן'!$C$42</f>
        <v>1.4508651447386995E-4</v>
      </c>
    </row>
    <row r="192" spans="2:15" s="140" customFormat="1">
      <c r="B192" s="86" t="s">
        <v>1112</v>
      </c>
      <c r="C192" s="83" t="s">
        <v>1113</v>
      </c>
      <c r="D192" s="96" t="s">
        <v>30</v>
      </c>
      <c r="E192" s="96" t="s">
        <v>910</v>
      </c>
      <c r="F192" s="83"/>
      <c r="G192" s="96" t="s">
        <v>968</v>
      </c>
      <c r="H192" s="96" t="s">
        <v>173</v>
      </c>
      <c r="I192" s="93">
        <v>273</v>
      </c>
      <c r="J192" s="95">
        <v>10374</v>
      </c>
      <c r="K192" s="83"/>
      <c r="L192" s="93">
        <v>122.59603</v>
      </c>
      <c r="M192" s="94">
        <v>3.2117647058823529E-7</v>
      </c>
      <c r="N192" s="94">
        <f t="shared" si="5"/>
        <v>1.3351092433851132E-3</v>
      </c>
      <c r="O192" s="94">
        <f>L192/'סכום נכסי הקרן'!$C$42</f>
        <v>1.6874552741196012E-4</v>
      </c>
    </row>
    <row r="193" spans="2:15" s="140" customFormat="1">
      <c r="B193" s="86" t="s">
        <v>1114</v>
      </c>
      <c r="C193" s="83" t="s">
        <v>1115</v>
      </c>
      <c r="D193" s="96" t="s">
        <v>909</v>
      </c>
      <c r="E193" s="96" t="s">
        <v>910</v>
      </c>
      <c r="F193" s="83"/>
      <c r="G193" s="96" t="s">
        <v>622</v>
      </c>
      <c r="H193" s="96" t="s">
        <v>171</v>
      </c>
      <c r="I193" s="93">
        <v>201</v>
      </c>
      <c r="J193" s="95">
        <v>9683</v>
      </c>
      <c r="K193" s="93">
        <v>0.57386999999999999</v>
      </c>
      <c r="L193" s="93">
        <v>68.966250000000002</v>
      </c>
      <c r="M193" s="94">
        <v>2.2252458503648594E-6</v>
      </c>
      <c r="N193" s="94">
        <f t="shared" si="5"/>
        <v>7.5106410751317606E-4</v>
      </c>
      <c r="O193" s="94">
        <f>L193/'סכום נכסי הקרן'!$C$42</f>
        <v>9.4927594554857083E-5</v>
      </c>
    </row>
    <row r="194" spans="2:15" s="140" customFormat="1">
      <c r="B194" s="86" t="s">
        <v>1116</v>
      </c>
      <c r="C194" s="83" t="s">
        <v>1117</v>
      </c>
      <c r="D194" s="96" t="s">
        <v>909</v>
      </c>
      <c r="E194" s="96" t="s">
        <v>910</v>
      </c>
      <c r="F194" s="83"/>
      <c r="G194" s="96" t="s">
        <v>1043</v>
      </c>
      <c r="H194" s="96" t="s">
        <v>171</v>
      </c>
      <c r="I194" s="93">
        <v>637</v>
      </c>
      <c r="J194" s="95">
        <v>5728</v>
      </c>
      <c r="K194" s="83"/>
      <c r="L194" s="93">
        <v>128.21659</v>
      </c>
      <c r="M194" s="94">
        <v>1.0834236683880783E-6</v>
      </c>
      <c r="N194" s="94">
        <f t="shared" si="5"/>
        <v>1.3963189057942518E-3</v>
      </c>
      <c r="O194" s="94">
        <f>L194/'סכום נכסי הקרן'!$C$42</f>
        <v>1.7648186570570884E-4</v>
      </c>
    </row>
    <row r="195" spans="2:15" s="140" customFormat="1">
      <c r="B195" s="86" t="s">
        <v>1118</v>
      </c>
      <c r="C195" s="83" t="s">
        <v>1119</v>
      </c>
      <c r="D195" s="96" t="s">
        <v>909</v>
      </c>
      <c r="E195" s="96" t="s">
        <v>910</v>
      </c>
      <c r="F195" s="83"/>
      <c r="G195" s="96" t="s">
        <v>984</v>
      </c>
      <c r="H195" s="96" t="s">
        <v>171</v>
      </c>
      <c r="I195" s="93">
        <v>1051</v>
      </c>
      <c r="J195" s="95">
        <v>3353</v>
      </c>
      <c r="K195" s="83"/>
      <c r="L195" s="93">
        <v>123.83346</v>
      </c>
      <c r="M195" s="94">
        <v>1.382500169474658E-6</v>
      </c>
      <c r="N195" s="94">
        <f t="shared" si="5"/>
        <v>1.3485852444517223E-3</v>
      </c>
      <c r="O195" s="94">
        <f>L195/'סכום נכסי הקרן'!$C$42</f>
        <v>1.7044876998829301E-4</v>
      </c>
    </row>
    <row r="196" spans="2:15" s="140" customFormat="1">
      <c r="B196" s="86" t="s">
        <v>1120</v>
      </c>
      <c r="C196" s="83" t="s">
        <v>1121</v>
      </c>
      <c r="D196" s="96" t="s">
        <v>30</v>
      </c>
      <c r="E196" s="96" t="s">
        <v>910</v>
      </c>
      <c r="F196" s="83"/>
      <c r="G196" s="96" t="s">
        <v>647</v>
      </c>
      <c r="H196" s="96" t="s">
        <v>173</v>
      </c>
      <c r="I196" s="93">
        <v>690</v>
      </c>
      <c r="J196" s="95">
        <v>4613</v>
      </c>
      <c r="K196" s="93">
        <v>1.8518599999999998</v>
      </c>
      <c r="L196" s="93">
        <v>139.63626000000002</v>
      </c>
      <c r="M196" s="94">
        <v>2.6197733593669148E-7</v>
      </c>
      <c r="N196" s="94">
        <f t="shared" si="5"/>
        <v>1.5206826961503318E-3</v>
      </c>
      <c r="O196" s="94">
        <f>L196/'סכום נכסי הקרן'!$C$42</f>
        <v>1.9220030485109178E-4</v>
      </c>
    </row>
    <row r="197" spans="2:15" s="140" customFormat="1">
      <c r="B197" s="86" t="s">
        <v>1122</v>
      </c>
      <c r="C197" s="83" t="s">
        <v>1123</v>
      </c>
      <c r="D197" s="96" t="s">
        <v>909</v>
      </c>
      <c r="E197" s="96" t="s">
        <v>910</v>
      </c>
      <c r="F197" s="83"/>
      <c r="G197" s="96" t="s">
        <v>1043</v>
      </c>
      <c r="H197" s="96" t="s">
        <v>171</v>
      </c>
      <c r="I197" s="93">
        <v>246</v>
      </c>
      <c r="J197" s="95">
        <v>6947</v>
      </c>
      <c r="K197" s="83"/>
      <c r="L197" s="93">
        <v>60.052930000000003</v>
      </c>
      <c r="M197" s="94">
        <v>8.640657792624473E-7</v>
      </c>
      <c r="N197" s="94">
        <f t="shared" si="5"/>
        <v>6.5399525527343075E-4</v>
      </c>
      <c r="O197" s="94">
        <f>L197/'סכום נכסי הקרן'!$C$42</f>
        <v>8.2658984515922122E-5</v>
      </c>
    </row>
    <row r="198" spans="2:15" s="140" customFormat="1">
      <c r="B198" s="86" t="s">
        <v>1124</v>
      </c>
      <c r="C198" s="83" t="s">
        <v>1125</v>
      </c>
      <c r="D198" s="96" t="s">
        <v>909</v>
      </c>
      <c r="E198" s="96" t="s">
        <v>910</v>
      </c>
      <c r="F198" s="83"/>
      <c r="G198" s="96" t="s">
        <v>1001</v>
      </c>
      <c r="H198" s="96" t="s">
        <v>171</v>
      </c>
      <c r="I198" s="93">
        <v>877</v>
      </c>
      <c r="J198" s="95">
        <v>5050</v>
      </c>
      <c r="K198" s="93">
        <v>0.92452999999999996</v>
      </c>
      <c r="L198" s="93">
        <v>156.55432000000002</v>
      </c>
      <c r="M198" s="94">
        <v>5.3124762197405871E-7</v>
      </c>
      <c r="N198" s="94">
        <f t="shared" si="5"/>
        <v>1.7049256792725743E-3</v>
      </c>
      <c r="O198" s="94">
        <f>L198/'סכום נכסי הקרן'!$C$42</f>
        <v>2.1548692316562601E-4</v>
      </c>
    </row>
    <row r="199" spans="2:15" s="140" customFormat="1">
      <c r="B199" s="86" t="s">
        <v>1126</v>
      </c>
      <c r="C199" s="83" t="s">
        <v>1127</v>
      </c>
      <c r="D199" s="96" t="s">
        <v>30</v>
      </c>
      <c r="E199" s="96" t="s">
        <v>910</v>
      </c>
      <c r="F199" s="83"/>
      <c r="G199" s="96" t="s">
        <v>968</v>
      </c>
      <c r="H199" s="96" t="s">
        <v>173</v>
      </c>
      <c r="I199" s="93">
        <v>520</v>
      </c>
      <c r="J199" s="95">
        <v>7990</v>
      </c>
      <c r="K199" s="83"/>
      <c r="L199" s="93">
        <v>179.85298999999998</v>
      </c>
      <c r="M199" s="94">
        <v>8.784796587730922E-7</v>
      </c>
      <c r="N199" s="94">
        <f t="shared" si="5"/>
        <v>1.9586555078451584E-3</v>
      </c>
      <c r="O199" s="94">
        <f>L199/'סכום נכסי הקרן'!$C$42</f>
        <v>2.4755603957296162E-4</v>
      </c>
    </row>
    <row r="200" spans="2:15" s="140" customFormat="1">
      <c r="B200" s="86" t="s">
        <v>1128</v>
      </c>
      <c r="C200" s="83" t="s">
        <v>1129</v>
      </c>
      <c r="D200" s="96" t="s">
        <v>909</v>
      </c>
      <c r="E200" s="96" t="s">
        <v>910</v>
      </c>
      <c r="F200" s="83"/>
      <c r="G200" s="96" t="s">
        <v>912</v>
      </c>
      <c r="H200" s="96" t="s">
        <v>171</v>
      </c>
      <c r="I200" s="93">
        <v>611</v>
      </c>
      <c r="J200" s="95">
        <v>11962</v>
      </c>
      <c r="K200" s="83"/>
      <c r="L200" s="93">
        <v>256.8306</v>
      </c>
      <c r="M200" s="94">
        <v>3.3895022150308215E-7</v>
      </c>
      <c r="N200" s="94">
        <f t="shared" si="5"/>
        <v>2.7969658401185149E-3</v>
      </c>
      <c r="O200" s="94">
        <f>L200/'סכום נכסי הקרן'!$C$42</f>
        <v>3.5351075440640423E-4</v>
      </c>
    </row>
    <row r="201" spans="2:15" s="140" customFormat="1">
      <c r="B201" s="86" t="s">
        <v>1130</v>
      </c>
      <c r="C201" s="83" t="s">
        <v>1131</v>
      </c>
      <c r="D201" s="96" t="s">
        <v>30</v>
      </c>
      <c r="E201" s="96" t="s">
        <v>910</v>
      </c>
      <c r="F201" s="83"/>
      <c r="G201" s="96" t="s">
        <v>643</v>
      </c>
      <c r="H201" s="96" t="s">
        <v>173</v>
      </c>
      <c r="I201" s="93">
        <v>66</v>
      </c>
      <c r="J201" s="95">
        <v>16160</v>
      </c>
      <c r="K201" s="83"/>
      <c r="L201" s="93">
        <v>46.169249999999998</v>
      </c>
      <c r="M201" s="94">
        <v>3.2006914269407388E-7</v>
      </c>
      <c r="N201" s="94">
        <f t="shared" si="5"/>
        <v>5.0279762268939812E-4</v>
      </c>
      <c r="O201" s="94">
        <f>L201/'סכום נכסי הקרן'!$C$42</f>
        <v>6.3548994543009588E-5</v>
      </c>
    </row>
    <row r="202" spans="2:15" s="140" customFormat="1">
      <c r="B202" s="86" t="s">
        <v>1132</v>
      </c>
      <c r="C202" s="83" t="s">
        <v>1133</v>
      </c>
      <c r="D202" s="96" t="s">
        <v>909</v>
      </c>
      <c r="E202" s="96" t="s">
        <v>910</v>
      </c>
      <c r="F202" s="83"/>
      <c r="G202" s="96" t="s">
        <v>1022</v>
      </c>
      <c r="H202" s="96" t="s">
        <v>171</v>
      </c>
      <c r="I202" s="93">
        <v>470</v>
      </c>
      <c r="J202" s="95">
        <v>8897</v>
      </c>
      <c r="K202" s="93">
        <v>0.85882000000000003</v>
      </c>
      <c r="L202" s="93">
        <v>147.79989</v>
      </c>
      <c r="M202" s="94">
        <v>1.5928440940895067E-7</v>
      </c>
      <c r="N202" s="94">
        <f t="shared" si="5"/>
        <v>1.6095871890003531E-3</v>
      </c>
      <c r="O202" s="94">
        <f>L202/'סכום נכסי הקרן'!$C$42</f>
        <v>2.0343701496271691E-4</v>
      </c>
    </row>
    <row r="203" spans="2:15" s="140" customFormat="1">
      <c r="B203" s="86" t="s">
        <v>1134</v>
      </c>
      <c r="C203" s="83" t="s">
        <v>1135</v>
      </c>
      <c r="D203" s="96" t="s">
        <v>909</v>
      </c>
      <c r="E203" s="96" t="s">
        <v>910</v>
      </c>
      <c r="F203" s="83"/>
      <c r="G203" s="96" t="s">
        <v>1001</v>
      </c>
      <c r="H203" s="96" t="s">
        <v>171</v>
      </c>
      <c r="I203" s="93">
        <v>2724</v>
      </c>
      <c r="J203" s="95">
        <v>5241</v>
      </c>
      <c r="K203" s="83"/>
      <c r="L203" s="93">
        <v>501.67565000000002</v>
      </c>
      <c r="M203" s="94">
        <v>5.5864399000607063E-7</v>
      </c>
      <c r="N203" s="94">
        <f t="shared" si="5"/>
        <v>5.4634052790798757E-3</v>
      </c>
      <c r="O203" s="94">
        <f>L203/'סכום נכסי הקרן'!$C$42</f>
        <v>6.9052417234871243E-4</v>
      </c>
    </row>
    <row r="204" spans="2:15" s="140" customFormat="1">
      <c r="B204" s="86" t="s">
        <v>1136</v>
      </c>
      <c r="C204" s="83" t="s">
        <v>1137</v>
      </c>
      <c r="D204" s="96" t="s">
        <v>131</v>
      </c>
      <c r="E204" s="96" t="s">
        <v>910</v>
      </c>
      <c r="F204" s="83"/>
      <c r="G204" s="96" t="s">
        <v>998</v>
      </c>
      <c r="H204" s="96" t="s">
        <v>174</v>
      </c>
      <c r="I204" s="93">
        <v>1256</v>
      </c>
      <c r="J204" s="95">
        <v>1132.5</v>
      </c>
      <c r="K204" s="83"/>
      <c r="L204" s="93">
        <v>70.327289999999991</v>
      </c>
      <c r="M204" s="94">
        <v>9.9215391570597445E-7</v>
      </c>
      <c r="N204" s="94">
        <f t="shared" si="5"/>
        <v>7.6588626027470404E-4</v>
      </c>
      <c r="O204" s="94">
        <f>L204/'סכום נכסי הקרן'!$C$42</f>
        <v>9.6800978322902204E-5</v>
      </c>
    </row>
    <row r="205" spans="2:15" s="140" customFormat="1">
      <c r="B205" s="86" t="s">
        <v>1138</v>
      </c>
      <c r="C205" s="83" t="s">
        <v>1139</v>
      </c>
      <c r="D205" s="96" t="s">
        <v>30</v>
      </c>
      <c r="E205" s="96" t="s">
        <v>910</v>
      </c>
      <c r="F205" s="83"/>
      <c r="G205" s="96" t="s">
        <v>981</v>
      </c>
      <c r="H205" s="96" t="s">
        <v>173</v>
      </c>
      <c r="I205" s="93">
        <v>628</v>
      </c>
      <c r="J205" s="95">
        <v>4422</v>
      </c>
      <c r="K205" s="83"/>
      <c r="L205" s="93">
        <v>120.21147000000001</v>
      </c>
      <c r="M205" s="94">
        <v>2.5324668092198149E-6</v>
      </c>
      <c r="N205" s="94">
        <f t="shared" si="5"/>
        <v>1.3091406365924919E-3</v>
      </c>
      <c r="O205" s="94">
        <f>L205/'סכום נכסי הקרן'!$C$42</f>
        <v>1.6546333438462096E-4</v>
      </c>
    </row>
    <row r="206" spans="2:15" s="140" customFormat="1">
      <c r="B206" s="143"/>
      <c r="C206" s="143"/>
      <c r="D206" s="143"/>
    </row>
    <row r="207" spans="2:15" s="140" customFormat="1">
      <c r="B207" s="143"/>
      <c r="C207" s="143"/>
      <c r="D207" s="143"/>
    </row>
    <row r="208" spans="2:15" s="140" customFormat="1">
      <c r="B208" s="143"/>
      <c r="C208" s="143"/>
      <c r="D208" s="143"/>
    </row>
    <row r="209" spans="2:4" s="140" customFormat="1">
      <c r="B209" s="144" t="s">
        <v>262</v>
      </c>
      <c r="C209" s="143"/>
      <c r="D209" s="143"/>
    </row>
    <row r="210" spans="2:4" s="140" customFormat="1">
      <c r="B210" s="144" t="s">
        <v>120</v>
      </c>
      <c r="C210" s="143"/>
      <c r="D210" s="143"/>
    </row>
    <row r="211" spans="2:4" s="140" customFormat="1">
      <c r="B211" s="144" t="s">
        <v>245</v>
      </c>
      <c r="C211" s="143"/>
      <c r="D211" s="143"/>
    </row>
    <row r="212" spans="2:4" s="140" customFormat="1">
      <c r="B212" s="144" t="s">
        <v>253</v>
      </c>
      <c r="C212" s="143"/>
      <c r="D212" s="143"/>
    </row>
    <row r="213" spans="2:4" s="140" customFormat="1">
      <c r="B213" s="144" t="s">
        <v>259</v>
      </c>
      <c r="C213" s="143"/>
      <c r="D213" s="143"/>
    </row>
    <row r="214" spans="2:4" s="140" customFormat="1">
      <c r="B214" s="143"/>
      <c r="C214" s="143"/>
      <c r="D214" s="143"/>
    </row>
    <row r="215" spans="2:4" s="140" customFormat="1">
      <c r="B215" s="143"/>
      <c r="C215" s="143"/>
      <c r="D215" s="143"/>
    </row>
    <row r="216" spans="2:4" s="140" customFormat="1">
      <c r="B216" s="143"/>
      <c r="C216" s="143"/>
      <c r="D216" s="143"/>
    </row>
    <row r="217" spans="2:4" s="140" customFormat="1">
      <c r="B217" s="143"/>
      <c r="C217" s="143"/>
      <c r="D217" s="143"/>
    </row>
    <row r="218" spans="2:4" s="140" customFormat="1">
      <c r="B218" s="143"/>
      <c r="C218" s="143"/>
      <c r="D218" s="143"/>
    </row>
    <row r="219" spans="2:4" s="140" customFormat="1">
      <c r="B219" s="143"/>
      <c r="C219" s="143"/>
      <c r="D219" s="143"/>
    </row>
    <row r="220" spans="2:4" s="140" customFormat="1">
      <c r="B220" s="143"/>
      <c r="C220" s="143"/>
      <c r="D220" s="143"/>
    </row>
    <row r="221" spans="2:4" s="140" customFormat="1">
      <c r="B221" s="143"/>
      <c r="C221" s="143"/>
      <c r="D221" s="143"/>
    </row>
    <row r="222" spans="2:4" s="140" customFormat="1">
      <c r="B222" s="143"/>
      <c r="C222" s="143"/>
      <c r="D222" s="143"/>
    </row>
    <row r="223" spans="2:4" s="140" customFormat="1">
      <c r="B223" s="143"/>
      <c r="C223" s="143"/>
      <c r="D223" s="143"/>
    </row>
    <row r="224" spans="2:4" s="140" customFormat="1">
      <c r="B224" s="143"/>
      <c r="C224" s="143"/>
      <c r="D224" s="143"/>
    </row>
    <row r="225" spans="2:4" s="140" customFormat="1">
      <c r="B225" s="143"/>
      <c r="C225" s="143"/>
      <c r="D225" s="143"/>
    </row>
    <row r="226" spans="2:4" s="140" customFormat="1">
      <c r="B226" s="143"/>
      <c r="C226" s="143"/>
      <c r="D226" s="143"/>
    </row>
    <row r="227" spans="2:4" s="140" customFormat="1">
      <c r="B227" s="143"/>
      <c r="C227" s="143"/>
      <c r="D227" s="143"/>
    </row>
    <row r="228" spans="2:4" s="140" customFormat="1">
      <c r="B228" s="143"/>
      <c r="C228" s="143"/>
      <c r="D228" s="143"/>
    </row>
    <row r="229" spans="2:4" s="140" customFormat="1">
      <c r="B229" s="143"/>
      <c r="C229" s="143"/>
      <c r="D229" s="143"/>
    </row>
    <row r="230" spans="2:4" s="140" customFormat="1">
      <c r="B230" s="143"/>
      <c r="C230" s="143"/>
      <c r="D230" s="143"/>
    </row>
    <row r="231" spans="2:4" s="140" customFormat="1">
      <c r="B231" s="143"/>
      <c r="C231" s="143"/>
      <c r="D231" s="143"/>
    </row>
    <row r="232" spans="2:4" s="140" customFormat="1">
      <c r="B232" s="143"/>
      <c r="C232" s="143"/>
      <c r="D232" s="143"/>
    </row>
    <row r="233" spans="2:4" s="140" customFormat="1">
      <c r="B233" s="143"/>
      <c r="C233" s="143"/>
      <c r="D233" s="143"/>
    </row>
    <row r="234" spans="2:4" s="140" customFormat="1">
      <c r="B234" s="143"/>
      <c r="C234" s="143"/>
      <c r="D234" s="143"/>
    </row>
    <row r="235" spans="2:4" s="140" customFormat="1">
      <c r="B235" s="143"/>
      <c r="C235" s="143"/>
      <c r="D235" s="143"/>
    </row>
    <row r="236" spans="2:4" s="140" customFormat="1">
      <c r="B236" s="143"/>
      <c r="C236" s="143"/>
      <c r="D236" s="143"/>
    </row>
    <row r="237" spans="2:4" s="140" customFormat="1">
      <c r="B237" s="143"/>
      <c r="C237" s="143"/>
      <c r="D237" s="143"/>
    </row>
    <row r="238" spans="2:4" s="140" customFormat="1">
      <c r="B238" s="143"/>
      <c r="C238" s="143"/>
      <c r="D238" s="143"/>
    </row>
    <row r="239" spans="2:4" s="140" customFormat="1">
      <c r="B239" s="143"/>
      <c r="C239" s="143"/>
      <c r="D239" s="143"/>
    </row>
    <row r="240" spans="2:4" s="140" customFormat="1">
      <c r="B240" s="143"/>
      <c r="C240" s="143"/>
      <c r="D240" s="143"/>
    </row>
    <row r="241" spans="2:4" s="140" customFormat="1">
      <c r="B241" s="143"/>
      <c r="C241" s="143"/>
      <c r="D241" s="143"/>
    </row>
    <row r="242" spans="2:4" s="140" customFormat="1">
      <c r="B242" s="143"/>
      <c r="C242" s="143"/>
      <c r="D242" s="143"/>
    </row>
    <row r="243" spans="2:4" s="140" customFormat="1">
      <c r="B243" s="143"/>
      <c r="C243" s="143"/>
      <c r="D243" s="143"/>
    </row>
    <row r="244" spans="2:4" s="140" customFormat="1">
      <c r="B244" s="143"/>
      <c r="C244" s="143"/>
      <c r="D244" s="143"/>
    </row>
    <row r="245" spans="2:4" s="140" customFormat="1">
      <c r="B245" s="143"/>
      <c r="C245" s="143"/>
      <c r="D245" s="143"/>
    </row>
    <row r="246" spans="2:4" s="140" customFormat="1">
      <c r="B246" s="143"/>
      <c r="C246" s="143"/>
      <c r="D246" s="143"/>
    </row>
    <row r="247" spans="2:4" s="140" customFormat="1">
      <c r="B247" s="143"/>
      <c r="C247" s="143"/>
      <c r="D247" s="143"/>
    </row>
    <row r="248" spans="2:4" s="140" customFormat="1">
      <c r="B248" s="143"/>
      <c r="C248" s="143"/>
      <c r="D248" s="143"/>
    </row>
    <row r="249" spans="2:4" s="140" customFormat="1">
      <c r="B249" s="143"/>
      <c r="C249" s="143"/>
      <c r="D249" s="143"/>
    </row>
    <row r="250" spans="2:4" s="140" customFormat="1">
      <c r="B250" s="143"/>
      <c r="C250" s="143"/>
      <c r="D250" s="143"/>
    </row>
    <row r="251" spans="2:4" s="140" customFormat="1">
      <c r="B251" s="143"/>
      <c r="C251" s="143"/>
      <c r="D251" s="143"/>
    </row>
    <row r="252" spans="2:4" s="140" customFormat="1">
      <c r="B252" s="143"/>
      <c r="C252" s="143"/>
      <c r="D252" s="143"/>
    </row>
    <row r="253" spans="2:4" s="140" customFormat="1">
      <c r="B253" s="143"/>
      <c r="C253" s="143"/>
      <c r="D253" s="143"/>
    </row>
    <row r="254" spans="2:4" s="140" customFormat="1">
      <c r="B254" s="143"/>
      <c r="C254" s="143"/>
      <c r="D254" s="143"/>
    </row>
    <row r="255" spans="2:4" s="140" customFormat="1">
      <c r="B255" s="143"/>
      <c r="C255" s="143"/>
      <c r="D255" s="143"/>
    </row>
    <row r="256" spans="2:4" s="140" customFormat="1">
      <c r="B256" s="143"/>
      <c r="C256" s="143"/>
      <c r="D256" s="143"/>
    </row>
    <row r="257" spans="2:4" s="140" customFormat="1">
      <c r="B257" s="143"/>
      <c r="C257" s="143"/>
      <c r="D257" s="143"/>
    </row>
    <row r="258" spans="2:4" s="140" customFormat="1">
      <c r="B258" s="143"/>
      <c r="C258" s="143"/>
      <c r="D258" s="143"/>
    </row>
    <row r="259" spans="2:4" s="140" customFormat="1">
      <c r="B259" s="143"/>
      <c r="C259" s="143"/>
      <c r="D259" s="143"/>
    </row>
    <row r="260" spans="2:4" s="140" customFormat="1">
      <c r="B260" s="143"/>
      <c r="C260" s="143"/>
      <c r="D260" s="143"/>
    </row>
    <row r="261" spans="2:4" s="140" customFormat="1">
      <c r="B261" s="143"/>
      <c r="C261" s="143"/>
      <c r="D261" s="143"/>
    </row>
    <row r="262" spans="2:4" s="140" customFormat="1">
      <c r="B262" s="143"/>
      <c r="C262" s="143"/>
      <c r="D262" s="143"/>
    </row>
    <row r="263" spans="2:4" s="140" customFormat="1">
      <c r="B263" s="143"/>
      <c r="C263" s="143"/>
      <c r="D263" s="143"/>
    </row>
    <row r="264" spans="2:4" s="140" customFormat="1">
      <c r="B264" s="143"/>
      <c r="C264" s="143"/>
      <c r="D264" s="143"/>
    </row>
    <row r="265" spans="2:4" s="140" customFormat="1">
      <c r="B265" s="143"/>
      <c r="C265" s="143"/>
      <c r="D265" s="143"/>
    </row>
    <row r="266" spans="2:4" s="140" customFormat="1">
      <c r="B266" s="143"/>
      <c r="C266" s="143"/>
      <c r="D266" s="143"/>
    </row>
    <row r="267" spans="2:4" s="140" customFormat="1">
      <c r="B267" s="143"/>
      <c r="C267" s="143"/>
      <c r="D267" s="143"/>
    </row>
    <row r="268" spans="2:4" s="140" customFormat="1">
      <c r="B268" s="143"/>
      <c r="C268" s="143"/>
      <c r="D268" s="143"/>
    </row>
    <row r="269" spans="2:4" s="140" customFormat="1">
      <c r="B269" s="143"/>
      <c r="C269" s="143"/>
      <c r="D269" s="143"/>
    </row>
    <row r="270" spans="2:4" s="140" customFormat="1">
      <c r="B270" s="143"/>
      <c r="C270" s="143"/>
      <c r="D270" s="143"/>
    </row>
    <row r="271" spans="2:4" s="140" customFormat="1">
      <c r="B271" s="143"/>
      <c r="C271" s="143"/>
      <c r="D271" s="143"/>
    </row>
    <row r="272" spans="2:4" s="140" customFormat="1">
      <c r="B272" s="143"/>
      <c r="C272" s="143"/>
      <c r="D272" s="143"/>
    </row>
    <row r="273" spans="2:4" s="140" customFormat="1">
      <c r="B273" s="145"/>
      <c r="C273" s="143"/>
      <c r="D273" s="143"/>
    </row>
    <row r="274" spans="2:4" s="140" customFormat="1">
      <c r="B274" s="145"/>
      <c r="C274" s="143"/>
      <c r="D274" s="143"/>
    </row>
    <row r="275" spans="2:4" s="140" customFormat="1">
      <c r="B275" s="141"/>
      <c r="C275" s="143"/>
      <c r="D275" s="143"/>
    </row>
    <row r="276" spans="2:4" s="140" customFormat="1">
      <c r="B276" s="143"/>
      <c r="C276" s="143"/>
      <c r="D276" s="143"/>
    </row>
    <row r="277" spans="2:4" s="140" customFormat="1">
      <c r="B277" s="143"/>
      <c r="C277" s="143"/>
      <c r="D277" s="143"/>
    </row>
    <row r="278" spans="2:4" s="140" customFormat="1">
      <c r="B278" s="143"/>
      <c r="C278" s="143"/>
      <c r="D278" s="143"/>
    </row>
    <row r="279" spans="2:4" s="140" customFormat="1">
      <c r="B279" s="143"/>
      <c r="C279" s="143"/>
      <c r="D279" s="143"/>
    </row>
    <row r="280" spans="2:4" s="140" customFormat="1">
      <c r="B280" s="143"/>
      <c r="C280" s="143"/>
      <c r="D280" s="143"/>
    </row>
    <row r="281" spans="2:4" s="140" customFormat="1">
      <c r="B281" s="143"/>
      <c r="C281" s="143"/>
      <c r="D281" s="143"/>
    </row>
    <row r="282" spans="2:4" s="140" customFormat="1">
      <c r="B282" s="143"/>
      <c r="C282" s="143"/>
      <c r="D282" s="143"/>
    </row>
    <row r="283" spans="2:4" s="140" customFormat="1">
      <c r="B283" s="143"/>
      <c r="C283" s="143"/>
      <c r="D283" s="143"/>
    </row>
    <row r="284" spans="2:4" s="140" customFormat="1">
      <c r="B284" s="143"/>
      <c r="C284" s="143"/>
      <c r="D284" s="143"/>
    </row>
    <row r="285" spans="2:4" s="140" customFormat="1">
      <c r="B285" s="143"/>
      <c r="C285" s="143"/>
      <c r="D285" s="143"/>
    </row>
    <row r="286" spans="2:4" s="140" customFormat="1">
      <c r="B286" s="143"/>
      <c r="C286" s="143"/>
      <c r="D286" s="143"/>
    </row>
    <row r="287" spans="2:4" s="140" customFormat="1">
      <c r="B287" s="143"/>
      <c r="C287" s="143"/>
      <c r="D287" s="143"/>
    </row>
    <row r="288" spans="2:4" s="140" customFormat="1">
      <c r="B288" s="143"/>
      <c r="C288" s="143"/>
      <c r="D288" s="143"/>
    </row>
    <row r="289" spans="2:4" s="140" customFormat="1">
      <c r="B289" s="143"/>
      <c r="C289" s="143"/>
      <c r="D289" s="143"/>
    </row>
    <row r="290" spans="2:4" s="140" customFormat="1">
      <c r="B290" s="143"/>
      <c r="C290" s="143"/>
      <c r="D290" s="143"/>
    </row>
    <row r="291" spans="2:4" s="140" customFormat="1">
      <c r="B291" s="143"/>
      <c r="C291" s="143"/>
      <c r="D291" s="143"/>
    </row>
    <row r="292" spans="2:4" s="140" customFormat="1">
      <c r="B292" s="143"/>
      <c r="C292" s="143"/>
      <c r="D292" s="143"/>
    </row>
    <row r="293" spans="2:4" s="140" customFormat="1">
      <c r="B293" s="143"/>
      <c r="C293" s="143"/>
      <c r="D293" s="143"/>
    </row>
    <row r="294" spans="2:4" s="140" customFormat="1">
      <c r="B294" s="145"/>
      <c r="C294" s="143"/>
      <c r="D294" s="143"/>
    </row>
    <row r="295" spans="2:4" s="140" customFormat="1">
      <c r="B295" s="145"/>
      <c r="C295" s="143"/>
      <c r="D295" s="143"/>
    </row>
    <row r="296" spans="2:4" s="140" customFormat="1">
      <c r="B296" s="141"/>
      <c r="C296" s="143"/>
      <c r="D296" s="143"/>
    </row>
    <row r="297" spans="2:4" s="140" customFormat="1">
      <c r="B297" s="143"/>
      <c r="C297" s="143"/>
      <c r="D297" s="143"/>
    </row>
    <row r="298" spans="2:4" s="140" customFormat="1">
      <c r="B298" s="143"/>
      <c r="C298" s="143"/>
      <c r="D298" s="143"/>
    </row>
    <row r="299" spans="2:4" s="140" customFormat="1">
      <c r="B299" s="143"/>
      <c r="C299" s="143"/>
      <c r="D299" s="143"/>
    </row>
    <row r="300" spans="2:4" s="140" customFormat="1">
      <c r="B300" s="143"/>
      <c r="C300" s="143"/>
      <c r="D300" s="143"/>
    </row>
    <row r="301" spans="2:4" s="140" customFormat="1">
      <c r="B301" s="143"/>
      <c r="C301" s="143"/>
      <c r="D301" s="143"/>
    </row>
    <row r="302" spans="2:4" s="140" customFormat="1">
      <c r="B302" s="143"/>
      <c r="C302" s="143"/>
      <c r="D302" s="143"/>
    </row>
    <row r="303" spans="2:4" s="140" customFormat="1">
      <c r="B303" s="143"/>
      <c r="C303" s="143"/>
      <c r="D303" s="143"/>
    </row>
    <row r="304" spans="2:4" s="140" customFormat="1">
      <c r="B304" s="143"/>
      <c r="C304" s="143"/>
      <c r="D304" s="143"/>
    </row>
    <row r="305" spans="2:4" s="140" customFormat="1">
      <c r="B305" s="143"/>
      <c r="C305" s="143"/>
      <c r="D305" s="143"/>
    </row>
    <row r="306" spans="2:4" s="140" customFormat="1">
      <c r="B306" s="143"/>
      <c r="C306" s="143"/>
      <c r="D306" s="143"/>
    </row>
    <row r="307" spans="2:4" s="140" customFormat="1">
      <c r="B307" s="143"/>
      <c r="C307" s="143"/>
      <c r="D307" s="143"/>
    </row>
    <row r="308" spans="2:4" s="140" customFormat="1">
      <c r="B308" s="143"/>
      <c r="C308" s="143"/>
      <c r="D308" s="143"/>
    </row>
    <row r="309" spans="2:4" s="140" customFormat="1">
      <c r="B309" s="143"/>
      <c r="C309" s="143"/>
      <c r="D309" s="143"/>
    </row>
    <row r="310" spans="2:4" s="140" customFormat="1">
      <c r="B310" s="143"/>
      <c r="C310" s="143"/>
      <c r="D310" s="143"/>
    </row>
    <row r="311" spans="2:4" s="140" customFormat="1">
      <c r="B311" s="143"/>
      <c r="C311" s="143"/>
      <c r="D311" s="143"/>
    </row>
    <row r="312" spans="2:4" s="140" customFormat="1">
      <c r="B312" s="143"/>
      <c r="C312" s="143"/>
      <c r="D312" s="143"/>
    </row>
    <row r="313" spans="2:4" s="140" customFormat="1">
      <c r="B313" s="143"/>
      <c r="C313" s="143"/>
      <c r="D313" s="143"/>
    </row>
    <row r="314" spans="2:4" s="140" customFormat="1">
      <c r="B314" s="143"/>
      <c r="C314" s="143"/>
      <c r="D314" s="143"/>
    </row>
    <row r="315" spans="2:4" s="140" customFormat="1">
      <c r="B315" s="143"/>
      <c r="C315" s="143"/>
      <c r="D315" s="143"/>
    </row>
    <row r="316" spans="2:4" s="140" customFormat="1">
      <c r="B316" s="143"/>
      <c r="C316" s="143"/>
      <c r="D316" s="143"/>
    </row>
    <row r="317" spans="2:4" s="140" customFormat="1">
      <c r="B317" s="143"/>
      <c r="C317" s="143"/>
      <c r="D317" s="143"/>
    </row>
    <row r="318" spans="2:4" s="140" customFormat="1">
      <c r="B318" s="143"/>
      <c r="C318" s="143"/>
      <c r="D318" s="143"/>
    </row>
    <row r="319" spans="2:4" s="140" customFormat="1">
      <c r="B319" s="143"/>
      <c r="C319" s="143"/>
      <c r="D319" s="143"/>
    </row>
    <row r="320" spans="2:4" s="140" customFormat="1">
      <c r="B320" s="143"/>
      <c r="C320" s="143"/>
      <c r="D320" s="143"/>
    </row>
    <row r="321" spans="2:4" s="140" customFormat="1">
      <c r="B321" s="143"/>
      <c r="C321" s="143"/>
      <c r="D321" s="143"/>
    </row>
    <row r="322" spans="2:4" s="140" customFormat="1">
      <c r="B322" s="143"/>
      <c r="C322" s="143"/>
      <c r="D322" s="143"/>
    </row>
    <row r="323" spans="2:4" s="140" customFormat="1">
      <c r="B323" s="143"/>
      <c r="C323" s="143"/>
      <c r="D323" s="143"/>
    </row>
    <row r="324" spans="2:4" s="140" customFormat="1">
      <c r="B324" s="143"/>
      <c r="C324" s="143"/>
      <c r="D324" s="143"/>
    </row>
    <row r="325" spans="2:4" s="140" customFormat="1">
      <c r="B325" s="143"/>
      <c r="C325" s="143"/>
      <c r="D325" s="143"/>
    </row>
    <row r="326" spans="2:4" s="140" customFormat="1">
      <c r="B326" s="143"/>
      <c r="C326" s="143"/>
      <c r="D326" s="143"/>
    </row>
    <row r="327" spans="2:4" s="140" customFormat="1">
      <c r="B327" s="143"/>
      <c r="C327" s="143"/>
      <c r="D327" s="143"/>
    </row>
    <row r="328" spans="2:4" s="140" customFormat="1">
      <c r="B328" s="143"/>
      <c r="C328" s="143"/>
      <c r="D328" s="143"/>
    </row>
    <row r="329" spans="2:4" s="140" customFormat="1">
      <c r="B329" s="143"/>
      <c r="C329" s="143"/>
      <c r="D329" s="143"/>
    </row>
    <row r="330" spans="2:4" s="140" customFormat="1">
      <c r="B330" s="143"/>
      <c r="C330" s="143"/>
      <c r="D330" s="143"/>
    </row>
    <row r="331" spans="2:4" s="140" customFormat="1">
      <c r="B331" s="143"/>
      <c r="C331" s="143"/>
      <c r="D331" s="143"/>
    </row>
    <row r="332" spans="2:4" s="140" customFormat="1">
      <c r="B332" s="143"/>
      <c r="C332" s="143"/>
      <c r="D332" s="143"/>
    </row>
    <row r="333" spans="2:4" s="140" customFormat="1">
      <c r="B333" s="143"/>
      <c r="C333" s="143"/>
      <c r="D333" s="143"/>
    </row>
    <row r="334" spans="2:4" s="140" customFormat="1">
      <c r="B334" s="143"/>
      <c r="C334" s="143"/>
      <c r="D334" s="143"/>
    </row>
    <row r="335" spans="2:4" s="140" customFormat="1">
      <c r="B335" s="143"/>
      <c r="C335" s="143"/>
      <c r="D335" s="143"/>
    </row>
    <row r="336" spans="2:4" s="140" customFormat="1">
      <c r="B336" s="143"/>
      <c r="C336" s="143"/>
      <c r="D336" s="143"/>
    </row>
    <row r="337" spans="2:4" s="140" customFormat="1">
      <c r="B337" s="143"/>
      <c r="C337" s="143"/>
      <c r="D337" s="143"/>
    </row>
    <row r="338" spans="2:4" s="140" customFormat="1">
      <c r="B338" s="143"/>
      <c r="C338" s="143"/>
      <c r="D338" s="143"/>
    </row>
    <row r="339" spans="2:4" s="140" customFormat="1">
      <c r="B339" s="143"/>
      <c r="C339" s="143"/>
      <c r="D339" s="143"/>
    </row>
    <row r="340" spans="2:4" s="140" customFormat="1">
      <c r="B340" s="143"/>
      <c r="C340" s="143"/>
      <c r="D340" s="143"/>
    </row>
    <row r="341" spans="2:4" s="140" customFormat="1">
      <c r="B341" s="143"/>
      <c r="C341" s="143"/>
      <c r="D341" s="143"/>
    </row>
    <row r="342" spans="2:4" s="140" customFormat="1">
      <c r="B342" s="143"/>
      <c r="C342" s="143"/>
      <c r="D342" s="143"/>
    </row>
    <row r="343" spans="2:4" s="140" customFormat="1">
      <c r="B343" s="143"/>
      <c r="C343" s="143"/>
      <c r="D343" s="143"/>
    </row>
    <row r="344" spans="2:4" s="140" customFormat="1">
      <c r="B344" s="143"/>
      <c r="C344" s="143"/>
      <c r="D344" s="143"/>
    </row>
    <row r="345" spans="2:4" s="140" customFormat="1">
      <c r="B345" s="143"/>
      <c r="C345" s="143"/>
      <c r="D345" s="143"/>
    </row>
    <row r="346" spans="2:4" s="140" customFormat="1">
      <c r="B346" s="143"/>
      <c r="C346" s="143"/>
      <c r="D346" s="143"/>
    </row>
    <row r="347" spans="2:4" s="140" customFormat="1">
      <c r="B347" s="143"/>
      <c r="C347" s="143"/>
      <c r="D347" s="143"/>
    </row>
    <row r="348" spans="2:4" s="140" customFormat="1">
      <c r="B348" s="143"/>
      <c r="C348" s="143"/>
      <c r="D348" s="143"/>
    </row>
    <row r="349" spans="2:4" s="140" customFormat="1">
      <c r="B349" s="143"/>
      <c r="C349" s="143"/>
      <c r="D349" s="143"/>
    </row>
    <row r="350" spans="2:4" s="140" customFormat="1">
      <c r="B350" s="143"/>
      <c r="C350" s="143"/>
      <c r="D350" s="143"/>
    </row>
    <row r="351" spans="2:4" s="140" customFormat="1">
      <c r="B351" s="143"/>
      <c r="C351" s="143"/>
      <c r="D351" s="143"/>
    </row>
    <row r="352" spans="2:4" s="140" customFormat="1">
      <c r="B352" s="143"/>
      <c r="C352" s="143"/>
      <c r="D352" s="143"/>
    </row>
    <row r="353" spans="2:7" s="140" customFormat="1">
      <c r="B353" s="143"/>
      <c r="C353" s="143"/>
      <c r="D353" s="143"/>
    </row>
    <row r="354" spans="2:7" s="140" customFormat="1">
      <c r="B354" s="143"/>
      <c r="C354" s="143"/>
      <c r="D354" s="143"/>
    </row>
    <row r="355" spans="2:7" s="140" customFormat="1">
      <c r="B355" s="143"/>
      <c r="C355" s="143"/>
      <c r="D355" s="143"/>
    </row>
    <row r="356" spans="2:7" s="140" customFormat="1">
      <c r="B356" s="143"/>
      <c r="C356" s="143"/>
      <c r="D356" s="143"/>
    </row>
    <row r="357" spans="2:7" s="140" customFormat="1">
      <c r="B357" s="143"/>
      <c r="C357" s="143"/>
      <c r="D357" s="143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6:I36 B211 B213"/>
    <dataValidation type="list" allowBlank="1" showInputMessage="1" showErrorMessage="1" sqref="E12:E35 E37:E113 E114 E115:E357">
      <formula1>$BF$6:$BF$23</formula1>
    </dataValidation>
    <dataValidation type="list" allowBlank="1" showInputMessage="1" showErrorMessage="1" sqref="H12:H35 H37:H113 H114 H115:H357">
      <formula1>$BJ$6:$BJ$19</formula1>
    </dataValidation>
    <dataValidation type="list" allowBlank="1" showInputMessage="1" showErrorMessage="1" sqref="G12:G35 G37:G113 G114 G115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55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187</v>
      </c>
      <c r="C1" s="77" t="s" vm="1">
        <v>263</v>
      </c>
    </row>
    <row r="2" spans="2:62">
      <c r="B2" s="56" t="s">
        <v>186</v>
      </c>
      <c r="C2" s="77" t="s">
        <v>264</v>
      </c>
    </row>
    <row r="3" spans="2:62">
      <c r="B3" s="56" t="s">
        <v>188</v>
      </c>
      <c r="C3" s="77" t="s">
        <v>265</v>
      </c>
    </row>
    <row r="4" spans="2:62">
      <c r="B4" s="56" t="s">
        <v>189</v>
      </c>
      <c r="C4" s="77">
        <v>8802</v>
      </c>
    </row>
    <row r="6" spans="2:62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BJ6" s="3"/>
    </row>
    <row r="7" spans="2:62" ht="26.25" customHeight="1">
      <c r="B7" s="228" t="s">
        <v>98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BG7" s="3"/>
      <c r="BJ7" s="3"/>
    </row>
    <row r="8" spans="2:62" s="3" customFormat="1" ht="74.25" customHeight="1">
      <c r="B8" s="22" t="s">
        <v>123</v>
      </c>
      <c r="C8" s="30" t="s">
        <v>48</v>
      </c>
      <c r="D8" s="30" t="s">
        <v>127</v>
      </c>
      <c r="E8" s="30" t="s">
        <v>125</v>
      </c>
      <c r="F8" s="30" t="s">
        <v>67</v>
      </c>
      <c r="G8" s="30" t="s">
        <v>109</v>
      </c>
      <c r="H8" s="30" t="s">
        <v>247</v>
      </c>
      <c r="I8" s="30" t="s">
        <v>246</v>
      </c>
      <c r="J8" s="30" t="s">
        <v>261</v>
      </c>
      <c r="K8" s="30" t="s">
        <v>64</v>
      </c>
      <c r="L8" s="30" t="s">
        <v>61</v>
      </c>
      <c r="M8" s="30" t="s">
        <v>190</v>
      </c>
      <c r="N8" s="14" t="s">
        <v>192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32" t="s">
        <v>254</v>
      </c>
      <c r="I9" s="32"/>
      <c r="J9" s="16" t="s">
        <v>250</v>
      </c>
      <c r="K9" s="32" t="s">
        <v>250</v>
      </c>
      <c r="L9" s="32" t="s">
        <v>20</v>
      </c>
      <c r="M9" s="17" t="s">
        <v>20</v>
      </c>
      <c r="N9" s="17" t="s">
        <v>20</v>
      </c>
      <c r="BG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G10" s="1"/>
      <c r="BH10" s="3"/>
      <c r="BJ10" s="1"/>
    </row>
    <row r="11" spans="2:62" s="138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79"/>
      <c r="K11" s="87">
        <f>K12+K35</f>
        <v>110504.94224000111</v>
      </c>
      <c r="L11" s="79"/>
      <c r="M11" s="88">
        <f>K11/$K$11</f>
        <v>1</v>
      </c>
      <c r="N11" s="88">
        <f>K11/'סכום נכסי הקרן'!$C$42</f>
        <v>0.15210292502878908</v>
      </c>
      <c r="O11" s="146"/>
      <c r="BG11" s="140"/>
      <c r="BH11" s="141"/>
      <c r="BJ11" s="140"/>
    </row>
    <row r="12" spans="2:62" s="140" customFormat="1" ht="20.25">
      <c r="B12" s="80" t="s">
        <v>241</v>
      </c>
      <c r="C12" s="81"/>
      <c r="D12" s="81"/>
      <c r="E12" s="81"/>
      <c r="F12" s="81"/>
      <c r="G12" s="81"/>
      <c r="H12" s="90"/>
      <c r="I12" s="92"/>
      <c r="J12" s="81"/>
      <c r="K12" s="90">
        <f>K13+K19</f>
        <v>24884.374190000002</v>
      </c>
      <c r="L12" s="81"/>
      <c r="M12" s="91">
        <f t="shared" ref="M12:M17" si="0">K12/$K$11</f>
        <v>0.22518788468261139</v>
      </c>
      <c r="N12" s="91">
        <f>K12/'סכום נכסי הקרן'!$C$42</f>
        <v>3.4251735941270844E-2</v>
      </c>
      <c r="BH12" s="138"/>
    </row>
    <row r="13" spans="2:62" s="140" customFormat="1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2777.7097400000002</v>
      </c>
      <c r="L13" s="81"/>
      <c r="M13" s="91">
        <f t="shared" si="0"/>
        <v>2.5136520446001478E-2</v>
      </c>
      <c r="N13" s="91">
        <f>K13/'סכום נכסי הקרן'!$C$42</f>
        <v>3.823338284882787E-3</v>
      </c>
    </row>
    <row r="14" spans="2:62" s="140" customFormat="1">
      <c r="B14" s="86" t="s">
        <v>1140</v>
      </c>
      <c r="C14" s="83" t="s">
        <v>1141</v>
      </c>
      <c r="D14" s="96" t="s">
        <v>128</v>
      </c>
      <c r="E14" s="83" t="s">
        <v>1142</v>
      </c>
      <c r="F14" s="96" t="s">
        <v>1143</v>
      </c>
      <c r="G14" s="96" t="s">
        <v>172</v>
      </c>
      <c r="H14" s="93">
        <v>22928</v>
      </c>
      <c r="I14" s="95">
        <v>1299</v>
      </c>
      <c r="J14" s="83"/>
      <c r="K14" s="93">
        <v>297.83471999999995</v>
      </c>
      <c r="L14" s="94">
        <v>8.9913725490196081E-5</v>
      </c>
      <c r="M14" s="94">
        <f t="shared" si="0"/>
        <v>2.6952162859209053E-3</v>
      </c>
      <c r="N14" s="94">
        <f>K14/'סכום נכסי הקרן'!$C$42</f>
        <v>4.0995028067379884E-4</v>
      </c>
    </row>
    <row r="15" spans="2:62" s="140" customFormat="1">
      <c r="B15" s="86" t="s">
        <v>1144</v>
      </c>
      <c r="C15" s="83" t="s">
        <v>1145</v>
      </c>
      <c r="D15" s="96" t="s">
        <v>128</v>
      </c>
      <c r="E15" s="83" t="s">
        <v>1142</v>
      </c>
      <c r="F15" s="96" t="s">
        <v>1143</v>
      </c>
      <c r="G15" s="96" t="s">
        <v>172</v>
      </c>
      <c r="H15" s="93">
        <v>31843</v>
      </c>
      <c r="I15" s="95">
        <v>1302</v>
      </c>
      <c r="J15" s="83"/>
      <c r="K15" s="93">
        <v>414.59585999999996</v>
      </c>
      <c r="L15" s="94">
        <v>2.1805818565933971E-4</v>
      </c>
      <c r="M15" s="94">
        <f t="shared" si="0"/>
        <v>3.7518309280643427E-3</v>
      </c>
      <c r="N15" s="94">
        <f>K15/'סכום נכסי הקרן'!$C$42</f>
        <v>5.7066445837206288E-4</v>
      </c>
    </row>
    <row r="16" spans="2:62" s="140" customFormat="1" ht="20.25">
      <c r="B16" s="86" t="s">
        <v>1146</v>
      </c>
      <c r="C16" s="83" t="s">
        <v>1147</v>
      </c>
      <c r="D16" s="96" t="s">
        <v>128</v>
      </c>
      <c r="E16" s="83" t="s">
        <v>1142</v>
      </c>
      <c r="F16" s="96" t="s">
        <v>1143</v>
      </c>
      <c r="G16" s="96" t="s">
        <v>172</v>
      </c>
      <c r="H16" s="93">
        <v>25574</v>
      </c>
      <c r="I16" s="95">
        <v>1834</v>
      </c>
      <c r="J16" s="83"/>
      <c r="K16" s="93">
        <v>469.02715999999998</v>
      </c>
      <c r="L16" s="94">
        <v>3.5817927170868347E-4</v>
      </c>
      <c r="M16" s="94">
        <f t="shared" si="0"/>
        <v>4.2443998475773081E-3</v>
      </c>
      <c r="N16" s="94">
        <f>K16/'סכום נכסי הקרן'!$C$42</f>
        <v>6.4558563180825519E-4</v>
      </c>
      <c r="BG16" s="138"/>
    </row>
    <row r="17" spans="2:14" s="140" customFormat="1">
      <c r="B17" s="86" t="s">
        <v>1148</v>
      </c>
      <c r="C17" s="83" t="s">
        <v>1149</v>
      </c>
      <c r="D17" s="96" t="s">
        <v>128</v>
      </c>
      <c r="E17" s="83" t="s">
        <v>1150</v>
      </c>
      <c r="F17" s="96" t="s">
        <v>1143</v>
      </c>
      <c r="G17" s="96" t="s">
        <v>172</v>
      </c>
      <c r="H17" s="93">
        <v>12260</v>
      </c>
      <c r="I17" s="95">
        <v>13020</v>
      </c>
      <c r="J17" s="83"/>
      <c r="K17" s="93">
        <v>1596.252</v>
      </c>
      <c r="L17" s="94">
        <v>2.9651808917551767E-4</v>
      </c>
      <c r="M17" s="94">
        <f t="shared" si="0"/>
        <v>1.4445073384438917E-2</v>
      </c>
      <c r="N17" s="94">
        <f>K17/'סכום נכסי הקרן'!$C$42</f>
        <v>2.1971379140286692E-3</v>
      </c>
    </row>
    <row r="18" spans="2:14" s="140" customFormat="1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 s="140" customFormat="1">
      <c r="B19" s="101" t="s">
        <v>70</v>
      </c>
      <c r="C19" s="81"/>
      <c r="D19" s="81"/>
      <c r="E19" s="81"/>
      <c r="F19" s="81"/>
      <c r="G19" s="81"/>
      <c r="H19" s="90"/>
      <c r="I19" s="92"/>
      <c r="J19" s="81"/>
      <c r="K19" s="90">
        <v>22106.66445</v>
      </c>
      <c r="L19" s="81"/>
      <c r="M19" s="91">
        <f t="shared" ref="M19:M33" si="1">K19/$K$11</f>
        <v>0.20005136423660991</v>
      </c>
      <c r="N19" s="91">
        <f>K19/'סכום נכסי הקרן'!$C$42</f>
        <v>3.0428397656388054E-2</v>
      </c>
    </row>
    <row r="20" spans="2:14" s="140" customFormat="1">
      <c r="B20" s="86" t="s">
        <v>1151</v>
      </c>
      <c r="C20" s="83" t="s">
        <v>1152</v>
      </c>
      <c r="D20" s="96" t="s">
        <v>128</v>
      </c>
      <c r="E20" s="83" t="s">
        <v>1153</v>
      </c>
      <c r="F20" s="96" t="s">
        <v>1154</v>
      </c>
      <c r="G20" s="96" t="s">
        <v>172</v>
      </c>
      <c r="H20" s="93">
        <v>1209734</v>
      </c>
      <c r="I20" s="95">
        <v>311.2</v>
      </c>
      <c r="J20" s="83"/>
      <c r="K20" s="93">
        <v>3764.6922100000002</v>
      </c>
      <c r="L20" s="94">
        <v>8.3489239487062935E-3</v>
      </c>
      <c r="M20" s="94">
        <f t="shared" si="1"/>
        <v>3.4068089025589651E-2</v>
      </c>
      <c r="N20" s="94">
        <f>K20/'סכום נכסי הקרן'!$C$42</f>
        <v>5.1818559909333753E-3</v>
      </c>
    </row>
    <row r="21" spans="2:14" s="140" customFormat="1">
      <c r="B21" s="86" t="s">
        <v>1155</v>
      </c>
      <c r="C21" s="83" t="s">
        <v>1156</v>
      </c>
      <c r="D21" s="96" t="s">
        <v>128</v>
      </c>
      <c r="E21" s="83" t="s">
        <v>1153</v>
      </c>
      <c r="F21" s="96" t="s">
        <v>1154</v>
      </c>
      <c r="G21" s="96" t="s">
        <v>172</v>
      </c>
      <c r="H21" s="93">
        <v>1418927</v>
      </c>
      <c r="I21" s="95">
        <v>323.92</v>
      </c>
      <c r="J21" s="83"/>
      <c r="K21" s="93">
        <v>4596.1883399999997</v>
      </c>
      <c r="L21" s="94">
        <v>5.4374829334630417E-3</v>
      </c>
      <c r="M21" s="94">
        <f t="shared" si="1"/>
        <v>4.1592604338163704E-2</v>
      </c>
      <c r="N21" s="94">
        <f>K21/'סכום נכסי הקרן'!$C$42</f>
        <v>6.3263567793998016E-3</v>
      </c>
    </row>
    <row r="22" spans="2:14" s="140" customFormat="1">
      <c r="B22" s="86" t="s">
        <v>1157</v>
      </c>
      <c r="C22" s="83" t="s">
        <v>1158</v>
      </c>
      <c r="D22" s="96" t="s">
        <v>128</v>
      </c>
      <c r="E22" s="83" t="s">
        <v>1142</v>
      </c>
      <c r="F22" s="96" t="s">
        <v>1154</v>
      </c>
      <c r="G22" s="96" t="s">
        <v>172</v>
      </c>
      <c r="H22" s="93">
        <v>3000</v>
      </c>
      <c r="I22" s="95">
        <v>331.93</v>
      </c>
      <c r="J22" s="83"/>
      <c r="K22" s="93">
        <v>9.9579000000000004</v>
      </c>
      <c r="L22" s="94">
        <v>5.0293378038558254E-6</v>
      </c>
      <c r="M22" s="94">
        <f t="shared" si="1"/>
        <v>9.0112711686440676E-5</v>
      </c>
      <c r="N22" s="94">
        <f>K22/'סכום נכסי הקרן'!$C$42</f>
        <v>1.3706407029783573E-5</v>
      </c>
    </row>
    <row r="23" spans="2:14" s="140" customFormat="1">
      <c r="B23" s="86" t="s">
        <v>1159</v>
      </c>
      <c r="C23" s="83" t="s">
        <v>1160</v>
      </c>
      <c r="D23" s="96" t="s">
        <v>128</v>
      </c>
      <c r="E23" s="83" t="s">
        <v>1142</v>
      </c>
      <c r="F23" s="96" t="s">
        <v>1154</v>
      </c>
      <c r="G23" s="96" t="s">
        <v>172</v>
      </c>
      <c r="H23" s="93">
        <v>440000</v>
      </c>
      <c r="I23" s="95">
        <v>363.67</v>
      </c>
      <c r="J23" s="83"/>
      <c r="K23" s="93">
        <v>1600.1479999999999</v>
      </c>
      <c r="L23" s="94">
        <v>8.5137168216464657E-4</v>
      </c>
      <c r="M23" s="94">
        <f t="shared" si="1"/>
        <v>1.4480329726110392E-2</v>
      </c>
      <c r="N23" s="94">
        <f>K23/'סכום נכסי הקרן'!$C$42</f>
        <v>2.202500506722715E-3</v>
      </c>
    </row>
    <row r="24" spans="2:14" s="140" customFormat="1">
      <c r="B24" s="86" t="s">
        <v>1161</v>
      </c>
      <c r="C24" s="83" t="s">
        <v>1162</v>
      </c>
      <c r="D24" s="96" t="s">
        <v>128</v>
      </c>
      <c r="E24" s="83" t="s">
        <v>1142</v>
      </c>
      <c r="F24" s="96" t="s">
        <v>1154</v>
      </c>
      <c r="G24" s="96" t="s">
        <v>172</v>
      </c>
      <c r="H24" s="93">
        <v>135000</v>
      </c>
      <c r="I24" s="95">
        <v>277.5</v>
      </c>
      <c r="J24" s="83"/>
      <c r="K24" s="93">
        <v>374.625</v>
      </c>
      <c r="L24" s="94">
        <v>3.3424114879920775E-4</v>
      </c>
      <c r="M24" s="94">
        <f t="shared" si="1"/>
        <v>3.3901198661899436E-3</v>
      </c>
      <c r="N24" s="94">
        <f>K24/'סכום נכסי הקרן'!$C$42</f>
        <v>5.1564714784569743E-4</v>
      </c>
    </row>
    <row r="25" spans="2:14" s="140" customFormat="1">
      <c r="B25" s="86" t="s">
        <v>1163</v>
      </c>
      <c r="C25" s="83" t="s">
        <v>1164</v>
      </c>
      <c r="D25" s="96" t="s">
        <v>128</v>
      </c>
      <c r="E25" s="83" t="s">
        <v>1142</v>
      </c>
      <c r="F25" s="96" t="s">
        <v>1154</v>
      </c>
      <c r="G25" s="96" t="s">
        <v>172</v>
      </c>
      <c r="H25" s="93">
        <v>45000</v>
      </c>
      <c r="I25" s="95">
        <v>3213.45</v>
      </c>
      <c r="J25" s="83"/>
      <c r="K25" s="93">
        <v>1446.0525</v>
      </c>
      <c r="L25" s="94">
        <v>7.079513254201785E-4</v>
      </c>
      <c r="M25" s="94">
        <f t="shared" si="1"/>
        <v>1.3085862683493182E-2</v>
      </c>
      <c r="N25" s="94">
        <f>K25/'סכום נכסי הקרן'!$C$42</f>
        <v>1.9903979906843922E-3</v>
      </c>
    </row>
    <row r="26" spans="2:14" s="140" customFormat="1">
      <c r="B26" s="86" t="s">
        <v>1165</v>
      </c>
      <c r="C26" s="83" t="s">
        <v>1166</v>
      </c>
      <c r="D26" s="96" t="s">
        <v>128</v>
      </c>
      <c r="E26" s="83" t="s">
        <v>1142</v>
      </c>
      <c r="F26" s="96" t="s">
        <v>1154</v>
      </c>
      <c r="G26" s="96" t="s">
        <v>172</v>
      </c>
      <c r="H26" s="93">
        <v>16800</v>
      </c>
      <c r="I26" s="95">
        <v>324.89999999999998</v>
      </c>
      <c r="J26" s="83"/>
      <c r="K26" s="93">
        <v>54.583199999999998</v>
      </c>
      <c r="L26" s="94">
        <v>3.7752808988764047E-5</v>
      </c>
      <c r="M26" s="94">
        <f t="shared" si="1"/>
        <v>4.9394351866591637E-4</v>
      </c>
      <c r="N26" s="94">
        <f>K26/'סכום נכסי הקרן'!$C$42</f>
        <v>7.5130253988098166E-5</v>
      </c>
    </row>
    <row r="27" spans="2:14" s="140" customFormat="1">
      <c r="B27" s="86" t="s">
        <v>1167</v>
      </c>
      <c r="C27" s="83" t="s">
        <v>1168</v>
      </c>
      <c r="D27" s="96" t="s">
        <v>128</v>
      </c>
      <c r="E27" s="83" t="s">
        <v>1142</v>
      </c>
      <c r="F27" s="96" t="s">
        <v>1154</v>
      </c>
      <c r="G27" s="96" t="s">
        <v>172</v>
      </c>
      <c r="H27" s="93">
        <v>53894</v>
      </c>
      <c r="I27" s="95">
        <v>3318.24</v>
      </c>
      <c r="J27" s="83"/>
      <c r="K27" s="93">
        <v>1788.3322700000001</v>
      </c>
      <c r="L27" s="94">
        <v>1.8311361783093232E-3</v>
      </c>
      <c r="M27" s="94">
        <f t="shared" si="1"/>
        <v>1.6183278627629118E-2</v>
      </c>
      <c r="N27" s="94">
        <f>K27/'סכום נכסי הקרן'!$C$42</f>
        <v>2.4615240158182765E-3</v>
      </c>
    </row>
    <row r="28" spans="2:14" s="140" customFormat="1">
      <c r="B28" s="86" t="s">
        <v>1169</v>
      </c>
      <c r="C28" s="83" t="s">
        <v>1170</v>
      </c>
      <c r="D28" s="96" t="s">
        <v>128</v>
      </c>
      <c r="E28" s="83" t="s">
        <v>1171</v>
      </c>
      <c r="F28" s="96" t="s">
        <v>1154</v>
      </c>
      <c r="G28" s="96" t="s">
        <v>172</v>
      </c>
      <c r="H28" s="93">
        <v>46828</v>
      </c>
      <c r="I28" s="95">
        <v>3650.66</v>
      </c>
      <c r="J28" s="83"/>
      <c r="K28" s="93">
        <v>1709.53106</v>
      </c>
      <c r="L28" s="94">
        <v>2.0393798731306082E-3</v>
      </c>
      <c r="M28" s="94">
        <f t="shared" si="1"/>
        <v>1.5470177399732405E-2</v>
      </c>
      <c r="N28" s="94">
        <f>K28/'סכום נכסי הקרן'!$C$42</f>
        <v>2.3530592332135654E-3</v>
      </c>
    </row>
    <row r="29" spans="2:14" s="140" customFormat="1">
      <c r="B29" s="86" t="s">
        <v>1172</v>
      </c>
      <c r="C29" s="83" t="s">
        <v>1173</v>
      </c>
      <c r="D29" s="96" t="s">
        <v>128</v>
      </c>
      <c r="E29" s="83" t="s">
        <v>1171</v>
      </c>
      <c r="F29" s="96" t="s">
        <v>1154</v>
      </c>
      <c r="G29" s="96" t="s">
        <v>172</v>
      </c>
      <c r="H29" s="93">
        <v>31250</v>
      </c>
      <c r="I29" s="95">
        <v>3231</v>
      </c>
      <c r="J29" s="83"/>
      <c r="K29" s="93">
        <v>1009.6875</v>
      </c>
      <c r="L29" s="94">
        <v>2.2321428571428571E-4</v>
      </c>
      <c r="M29" s="94">
        <f t="shared" si="1"/>
        <v>9.1370347744909146E-3</v>
      </c>
      <c r="N29" s="94">
        <f>K29/'סכום נכסי הקרן'!$C$42</f>
        <v>1.3897697152898303E-3</v>
      </c>
    </row>
    <row r="30" spans="2:14" s="140" customFormat="1">
      <c r="B30" s="86" t="s">
        <v>1174</v>
      </c>
      <c r="C30" s="83" t="s">
        <v>1175</v>
      </c>
      <c r="D30" s="96" t="s">
        <v>128</v>
      </c>
      <c r="E30" s="83" t="s">
        <v>1150</v>
      </c>
      <c r="F30" s="96" t="s">
        <v>1154</v>
      </c>
      <c r="G30" s="96" t="s">
        <v>172</v>
      </c>
      <c r="H30" s="93">
        <v>3950</v>
      </c>
      <c r="I30" s="95">
        <v>3354.72</v>
      </c>
      <c r="J30" s="83"/>
      <c r="K30" s="93">
        <v>132.51143999999999</v>
      </c>
      <c r="L30" s="94">
        <v>2.7386666710485334E-5</v>
      </c>
      <c r="M30" s="94">
        <f t="shared" si="1"/>
        <v>1.1991449188960607E-3</v>
      </c>
      <c r="N30" s="94">
        <f>K30/'סכום נכסי הקרן'!$C$42</f>
        <v>1.8239344969750088E-4</v>
      </c>
    </row>
    <row r="31" spans="2:14" s="140" customFormat="1">
      <c r="B31" s="86" t="s">
        <v>1176</v>
      </c>
      <c r="C31" s="83" t="s">
        <v>1177</v>
      </c>
      <c r="D31" s="96" t="s">
        <v>128</v>
      </c>
      <c r="E31" s="83" t="s">
        <v>1150</v>
      </c>
      <c r="F31" s="96" t="s">
        <v>1154</v>
      </c>
      <c r="G31" s="96" t="s">
        <v>172</v>
      </c>
      <c r="H31" s="93">
        <v>87000</v>
      </c>
      <c r="I31" s="95">
        <v>332.69</v>
      </c>
      <c r="J31" s="83"/>
      <c r="K31" s="93">
        <v>289.44029999999998</v>
      </c>
      <c r="L31" s="94">
        <v>2.3513513513513513E-4</v>
      </c>
      <c r="M31" s="94">
        <f t="shared" si="1"/>
        <v>2.6192520816976364E-3</v>
      </c>
      <c r="N31" s="94">
        <f>K31/'סכום נכסי הקרן'!$C$42</f>
        <v>3.9839590301395534E-4</v>
      </c>
    </row>
    <row r="32" spans="2:14" s="140" customFormat="1">
      <c r="B32" s="86" t="s">
        <v>1178</v>
      </c>
      <c r="C32" s="83" t="s">
        <v>1179</v>
      </c>
      <c r="D32" s="96" t="s">
        <v>128</v>
      </c>
      <c r="E32" s="83" t="s">
        <v>1150</v>
      </c>
      <c r="F32" s="96" t="s">
        <v>1154</v>
      </c>
      <c r="G32" s="96" t="s">
        <v>172</v>
      </c>
      <c r="H32" s="93">
        <v>147482</v>
      </c>
      <c r="I32" s="95">
        <v>3244.53</v>
      </c>
      <c r="J32" s="83"/>
      <c r="K32" s="93">
        <v>4785.0977300000004</v>
      </c>
      <c r="L32" s="94">
        <v>9.848547579298832E-4</v>
      </c>
      <c r="M32" s="94">
        <f t="shared" si="1"/>
        <v>4.3302115118140548E-2</v>
      </c>
      <c r="N32" s="94">
        <f>K32/'סכום נכסי הקרן'!$C$42</f>
        <v>6.5863783694025263E-3</v>
      </c>
    </row>
    <row r="33" spans="2:14" s="140" customFormat="1">
      <c r="B33" s="86" t="s">
        <v>1180</v>
      </c>
      <c r="C33" s="83" t="s">
        <v>1181</v>
      </c>
      <c r="D33" s="96" t="s">
        <v>128</v>
      </c>
      <c r="E33" s="83" t="s">
        <v>1150</v>
      </c>
      <c r="F33" s="96" t="s">
        <v>1154</v>
      </c>
      <c r="G33" s="96" t="s">
        <v>172</v>
      </c>
      <c r="H33" s="93">
        <v>15000</v>
      </c>
      <c r="I33" s="95">
        <v>3638.78</v>
      </c>
      <c r="J33" s="83"/>
      <c r="K33" s="93">
        <v>545.81700000000001</v>
      </c>
      <c r="L33" s="94">
        <v>3.1013279514128595E-4</v>
      </c>
      <c r="M33" s="94">
        <f t="shared" si="1"/>
        <v>4.9392994461239809E-3</v>
      </c>
      <c r="N33" s="94">
        <f>K33/'סכום נכסי הקרן'!$C$42</f>
        <v>7.5128189334853536E-4</v>
      </c>
    </row>
    <row r="34" spans="2:14" s="140" customFormat="1">
      <c r="B34" s="82"/>
      <c r="C34" s="83"/>
      <c r="D34" s="83"/>
      <c r="E34" s="83"/>
      <c r="F34" s="83"/>
      <c r="G34" s="83"/>
      <c r="H34" s="93"/>
      <c r="I34" s="95"/>
      <c r="J34" s="83"/>
      <c r="K34" s="83"/>
      <c r="L34" s="83"/>
      <c r="M34" s="94"/>
      <c r="N34" s="83"/>
    </row>
    <row r="35" spans="2:14" s="140" customFormat="1">
      <c r="B35" s="80" t="s">
        <v>240</v>
      </c>
      <c r="C35" s="81"/>
      <c r="D35" s="81"/>
      <c r="E35" s="81"/>
      <c r="F35" s="81"/>
      <c r="G35" s="81"/>
      <c r="H35" s="90"/>
      <c r="I35" s="92"/>
      <c r="J35" s="81"/>
      <c r="K35" s="90">
        <f>K36+K84</f>
        <v>85620.568050001108</v>
      </c>
      <c r="L35" s="81"/>
      <c r="M35" s="91">
        <f t="shared" ref="M35:M82" si="2">K35/$K$11</f>
        <v>0.77481211531738858</v>
      </c>
      <c r="N35" s="91">
        <f>K35/'סכום נכסי הקרן'!$C$42</f>
        <v>0.11785118908751824</v>
      </c>
    </row>
    <row r="36" spans="2:14" s="140" customFormat="1">
      <c r="B36" s="101" t="s">
        <v>71</v>
      </c>
      <c r="C36" s="81"/>
      <c r="D36" s="81"/>
      <c r="E36" s="81"/>
      <c r="F36" s="81"/>
      <c r="G36" s="81"/>
      <c r="H36" s="90"/>
      <c r="I36" s="92"/>
      <c r="J36" s="81"/>
      <c r="K36" s="90">
        <v>46377.307730001106</v>
      </c>
      <c r="L36" s="81"/>
      <c r="M36" s="91">
        <f t="shared" si="2"/>
        <v>0.41968537144045692</v>
      </c>
      <c r="N36" s="91">
        <f>K36/'סכום נכסי הקרן'!$C$42</f>
        <v>6.3835372587887323E-2</v>
      </c>
    </row>
    <row r="37" spans="2:14" s="140" customFormat="1">
      <c r="B37" s="86" t="s">
        <v>1182</v>
      </c>
      <c r="C37" s="83" t="s">
        <v>1183</v>
      </c>
      <c r="D37" s="96" t="s">
        <v>30</v>
      </c>
      <c r="E37" s="83"/>
      <c r="F37" s="96" t="s">
        <v>1143</v>
      </c>
      <c r="G37" s="96" t="s">
        <v>171</v>
      </c>
      <c r="H37" s="93">
        <v>12034</v>
      </c>
      <c r="I37" s="95">
        <v>3558</v>
      </c>
      <c r="J37" s="83"/>
      <c r="K37" s="93">
        <v>1504.5883999999999</v>
      </c>
      <c r="L37" s="94">
        <v>5.8213141948155957E-4</v>
      </c>
      <c r="M37" s="94">
        <f t="shared" si="2"/>
        <v>1.3615575643053563E-2</v>
      </c>
      <c r="N37" s="94">
        <f>K37/'סכום נכסי הקרן'!$C$42</f>
        <v>2.0709688812591827E-3</v>
      </c>
    </row>
    <row r="38" spans="2:14" s="140" customFormat="1">
      <c r="B38" s="86" t="s">
        <v>1184</v>
      </c>
      <c r="C38" s="83" t="s">
        <v>1185</v>
      </c>
      <c r="D38" s="96" t="s">
        <v>30</v>
      </c>
      <c r="E38" s="83"/>
      <c r="F38" s="96" t="s">
        <v>1143</v>
      </c>
      <c r="G38" s="96" t="s">
        <v>173</v>
      </c>
      <c r="H38" s="93">
        <v>1027.0000000000002</v>
      </c>
      <c r="I38" s="95">
        <v>9114</v>
      </c>
      <c r="J38" s="83"/>
      <c r="K38" s="93">
        <v>405.17905999999999</v>
      </c>
      <c r="L38" s="94">
        <v>4.9097950650583717E-4</v>
      </c>
      <c r="M38" s="94">
        <f t="shared" si="2"/>
        <v>3.6666148299503961E-3</v>
      </c>
      <c r="N38" s="94">
        <f>K38/'סכום נכסי הקרן'!$C$42</f>
        <v>5.5770284058939137E-4</v>
      </c>
    </row>
    <row r="39" spans="2:14" s="140" customFormat="1">
      <c r="B39" s="86" t="s">
        <v>1186</v>
      </c>
      <c r="C39" s="83" t="s">
        <v>1187</v>
      </c>
      <c r="D39" s="96" t="s">
        <v>30</v>
      </c>
      <c r="E39" s="83"/>
      <c r="F39" s="96" t="s">
        <v>1143</v>
      </c>
      <c r="G39" s="96" t="s">
        <v>173</v>
      </c>
      <c r="H39" s="93">
        <v>410</v>
      </c>
      <c r="I39" s="95">
        <v>10230</v>
      </c>
      <c r="J39" s="83"/>
      <c r="K39" s="93">
        <v>181.56285999990001</v>
      </c>
      <c r="L39" s="94">
        <v>7.8173709609455583E-4</v>
      </c>
      <c r="M39" s="94">
        <f t="shared" si="2"/>
        <v>1.6430293190468454E-3</v>
      </c>
      <c r="N39" s="94">
        <f>K39/'סכום נכסי הקרן'!$C$42</f>
        <v>2.4990956533508472E-4</v>
      </c>
    </row>
    <row r="40" spans="2:14" s="140" customFormat="1">
      <c r="B40" s="86" t="s">
        <v>1188</v>
      </c>
      <c r="C40" s="83" t="s">
        <v>1189</v>
      </c>
      <c r="D40" s="96" t="s">
        <v>909</v>
      </c>
      <c r="E40" s="83"/>
      <c r="F40" s="96" t="s">
        <v>1143</v>
      </c>
      <c r="G40" s="96" t="s">
        <v>171</v>
      </c>
      <c r="H40" s="93">
        <v>3274</v>
      </c>
      <c r="I40" s="95">
        <v>10129</v>
      </c>
      <c r="J40" s="83"/>
      <c r="K40" s="93">
        <v>1165.32484</v>
      </c>
      <c r="L40" s="94">
        <v>2.5850106083340048E-5</v>
      </c>
      <c r="M40" s="94">
        <f t="shared" si="2"/>
        <v>1.0545454496225872E-2</v>
      </c>
      <c r="N40" s="94">
        <f>K40/'סכום נכסי הקרן'!$C$42</f>
        <v>1.6039944746339507E-3</v>
      </c>
    </row>
    <row r="41" spans="2:14" s="140" customFormat="1">
      <c r="B41" s="86" t="s">
        <v>1190</v>
      </c>
      <c r="C41" s="83" t="s">
        <v>1191</v>
      </c>
      <c r="D41" s="96" t="s">
        <v>909</v>
      </c>
      <c r="E41" s="83"/>
      <c r="F41" s="96" t="s">
        <v>1143</v>
      </c>
      <c r="G41" s="96" t="s">
        <v>171</v>
      </c>
      <c r="H41" s="93">
        <v>4002</v>
      </c>
      <c r="I41" s="95">
        <v>5263</v>
      </c>
      <c r="J41" s="83"/>
      <c r="K41" s="93">
        <v>740.13715999999999</v>
      </c>
      <c r="L41" s="94">
        <v>2.4018464473639223E-5</v>
      </c>
      <c r="M41" s="94">
        <f t="shared" si="2"/>
        <v>6.6977742804708836E-3</v>
      </c>
      <c r="N41" s="94">
        <f>K41/'סכום נכסי הקרן'!$C$42</f>
        <v>1.0187510592422147E-3</v>
      </c>
    </row>
    <row r="42" spans="2:14" s="140" customFormat="1">
      <c r="B42" s="86" t="s">
        <v>1192</v>
      </c>
      <c r="C42" s="83" t="s">
        <v>1193</v>
      </c>
      <c r="D42" s="96" t="s">
        <v>132</v>
      </c>
      <c r="E42" s="83"/>
      <c r="F42" s="96" t="s">
        <v>1143</v>
      </c>
      <c r="G42" s="96" t="s">
        <v>181</v>
      </c>
      <c r="H42" s="93">
        <v>178633</v>
      </c>
      <c r="I42" s="95">
        <v>1808</v>
      </c>
      <c r="J42" s="83"/>
      <c r="K42" s="93">
        <v>10654.729630000002</v>
      </c>
      <c r="L42" s="94">
        <v>9.1351935635612769E-5</v>
      </c>
      <c r="M42" s="94">
        <f t="shared" si="2"/>
        <v>9.6418580146935287E-2</v>
      </c>
      <c r="N42" s="94">
        <f>K42/'סכום נכסי הקרן'!$C$42</f>
        <v>1.466554806747159E-2</v>
      </c>
    </row>
    <row r="43" spans="2:14" s="140" customFormat="1">
      <c r="B43" s="86" t="s">
        <v>1194</v>
      </c>
      <c r="C43" s="83" t="s">
        <v>1195</v>
      </c>
      <c r="D43" s="96" t="s">
        <v>30</v>
      </c>
      <c r="E43" s="83"/>
      <c r="F43" s="96" t="s">
        <v>1143</v>
      </c>
      <c r="G43" s="96" t="s">
        <v>173</v>
      </c>
      <c r="H43" s="93">
        <v>4088</v>
      </c>
      <c r="I43" s="95">
        <v>2507</v>
      </c>
      <c r="J43" s="83"/>
      <c r="K43" s="93">
        <v>443.64208999989995</v>
      </c>
      <c r="L43" s="94">
        <v>2.6312479749109735E-4</v>
      </c>
      <c r="M43" s="94">
        <f t="shared" si="2"/>
        <v>4.0146809817462464E-3</v>
      </c>
      <c r="N43" s="94">
        <f>K43/'סכום נכסי הקרן'!$C$42</f>
        <v>6.1064472038105475E-4</v>
      </c>
    </row>
    <row r="44" spans="2:14" s="140" customFormat="1">
      <c r="B44" s="86" t="s">
        <v>1196</v>
      </c>
      <c r="C44" s="83" t="s">
        <v>1197</v>
      </c>
      <c r="D44" s="96" t="s">
        <v>30</v>
      </c>
      <c r="E44" s="83"/>
      <c r="F44" s="96" t="s">
        <v>1143</v>
      </c>
      <c r="G44" s="96" t="s">
        <v>173</v>
      </c>
      <c r="H44" s="93">
        <v>6809</v>
      </c>
      <c r="I44" s="95">
        <v>1005</v>
      </c>
      <c r="J44" s="83"/>
      <c r="K44" s="93">
        <v>296.22172999999998</v>
      </c>
      <c r="L44" s="94">
        <v>2.8912951167728236E-4</v>
      </c>
      <c r="M44" s="94">
        <f t="shared" si="2"/>
        <v>2.6806197441979407E-3</v>
      </c>
      <c r="N44" s="94">
        <f>K44/'סכום נכסי הקרן'!$C$42</f>
        <v>4.0773010398243115E-4</v>
      </c>
    </row>
    <row r="45" spans="2:14" s="140" customFormat="1">
      <c r="B45" s="86" t="s">
        <v>1198</v>
      </c>
      <c r="C45" s="83" t="s">
        <v>1199</v>
      </c>
      <c r="D45" s="96" t="s">
        <v>30</v>
      </c>
      <c r="E45" s="83"/>
      <c r="F45" s="96" t="s">
        <v>1143</v>
      </c>
      <c r="G45" s="96" t="s">
        <v>173</v>
      </c>
      <c r="H45" s="93">
        <v>13264</v>
      </c>
      <c r="I45" s="95">
        <v>3399</v>
      </c>
      <c r="J45" s="83"/>
      <c r="K45" s="93">
        <v>1951.6107300001001</v>
      </c>
      <c r="L45" s="94">
        <v>1.4066672464149287E-3</v>
      </c>
      <c r="M45" s="94">
        <f t="shared" si="2"/>
        <v>1.7660845663911372E-2</v>
      </c>
      <c r="N45" s="94">
        <f>K45/'סכום נכסי הקרן'!$C$42</f>
        <v>2.6862662839629262E-3</v>
      </c>
    </row>
    <row r="46" spans="2:14" s="140" customFormat="1">
      <c r="B46" s="86" t="s">
        <v>1200</v>
      </c>
      <c r="C46" s="83" t="s">
        <v>1201</v>
      </c>
      <c r="D46" s="96" t="s">
        <v>131</v>
      </c>
      <c r="E46" s="83"/>
      <c r="F46" s="96" t="s">
        <v>1143</v>
      </c>
      <c r="G46" s="96" t="s">
        <v>171</v>
      </c>
      <c r="H46" s="93">
        <v>8062</v>
      </c>
      <c r="I46" s="95">
        <v>4225</v>
      </c>
      <c r="J46" s="83"/>
      <c r="K46" s="93">
        <v>1196.9369300000997</v>
      </c>
      <c r="L46" s="94">
        <v>9.8360807744516656E-4</v>
      </c>
      <c r="M46" s="94">
        <f t="shared" si="2"/>
        <v>1.0831523963883189E-2</v>
      </c>
      <c r="N46" s="94">
        <f>K46/'סכום נכסי הקרן'!$C$42</f>
        <v>1.647506477426057E-3</v>
      </c>
    </row>
    <row r="47" spans="2:14" s="140" customFormat="1">
      <c r="B47" s="86" t="s">
        <v>1202</v>
      </c>
      <c r="C47" s="83" t="s">
        <v>1203</v>
      </c>
      <c r="D47" s="96" t="s">
        <v>909</v>
      </c>
      <c r="E47" s="83"/>
      <c r="F47" s="96" t="s">
        <v>1143</v>
      </c>
      <c r="G47" s="96" t="s">
        <v>171</v>
      </c>
      <c r="H47" s="93">
        <v>4369</v>
      </c>
      <c r="I47" s="95">
        <v>6741</v>
      </c>
      <c r="J47" s="83"/>
      <c r="K47" s="93">
        <v>1034.9232199999999</v>
      </c>
      <c r="L47" s="94">
        <v>1.6971986316748775E-5</v>
      </c>
      <c r="M47" s="94">
        <f t="shared" si="2"/>
        <v>9.3654021170590986E-3</v>
      </c>
      <c r="N47" s="94">
        <f>K47/'סכום נכסי הקרן'!$C$42</f>
        <v>1.4245050560755027E-3</v>
      </c>
    </row>
    <row r="48" spans="2:14" s="140" customFormat="1">
      <c r="B48" s="86" t="s">
        <v>1204</v>
      </c>
      <c r="C48" s="83" t="s">
        <v>1205</v>
      </c>
      <c r="D48" s="96" t="s">
        <v>909</v>
      </c>
      <c r="E48" s="83"/>
      <c r="F48" s="96" t="s">
        <v>1143</v>
      </c>
      <c r="G48" s="96" t="s">
        <v>171</v>
      </c>
      <c r="H48" s="93">
        <v>2303</v>
      </c>
      <c r="I48" s="95">
        <v>2814.5</v>
      </c>
      <c r="J48" s="83"/>
      <c r="K48" s="93">
        <v>227.77024</v>
      </c>
      <c r="L48" s="94">
        <v>1.4393749999999999E-3</v>
      </c>
      <c r="M48" s="94">
        <f t="shared" si="2"/>
        <v>2.0611769517540242E-3</v>
      </c>
      <c r="N48" s="94">
        <f>K48/'סכום נכסי הקרן'!$C$42</f>
        <v>3.1351104336371034E-4</v>
      </c>
    </row>
    <row r="49" spans="2:14" s="140" customFormat="1">
      <c r="B49" s="86" t="s">
        <v>1206</v>
      </c>
      <c r="C49" s="83" t="s">
        <v>1207</v>
      </c>
      <c r="D49" s="96" t="s">
        <v>909</v>
      </c>
      <c r="E49" s="83"/>
      <c r="F49" s="96" t="s">
        <v>1143</v>
      </c>
      <c r="G49" s="96" t="s">
        <v>171</v>
      </c>
      <c r="H49" s="93">
        <v>5099</v>
      </c>
      <c r="I49" s="95">
        <v>8140</v>
      </c>
      <c r="J49" s="83"/>
      <c r="K49" s="93">
        <v>1458.5159199999998</v>
      </c>
      <c r="L49" s="94">
        <v>2.7199696942352921E-5</v>
      </c>
      <c r="M49" s="94">
        <f t="shared" si="2"/>
        <v>1.3198648770227032E-2</v>
      </c>
      <c r="N49" s="94">
        <f>K49/'סכום נכסי הקרן'!$C$42</f>
        <v>2.0075530843791617E-3</v>
      </c>
    </row>
    <row r="50" spans="2:14" s="140" customFormat="1">
      <c r="B50" s="86" t="s">
        <v>1208</v>
      </c>
      <c r="C50" s="83" t="s">
        <v>1209</v>
      </c>
      <c r="D50" s="96" t="s">
        <v>30</v>
      </c>
      <c r="E50" s="83"/>
      <c r="F50" s="96" t="s">
        <v>1143</v>
      </c>
      <c r="G50" s="96" t="s">
        <v>180</v>
      </c>
      <c r="H50" s="93">
        <v>29446</v>
      </c>
      <c r="I50" s="95">
        <v>3194</v>
      </c>
      <c r="J50" s="83"/>
      <c r="K50" s="93">
        <v>2561.7481699999998</v>
      </c>
      <c r="L50" s="94">
        <v>5.4856182388255542E-4</v>
      </c>
      <c r="M50" s="94">
        <f t="shared" si="2"/>
        <v>2.3182204506620573E-2</v>
      </c>
      <c r="N50" s="94">
        <f>K50/'סכום נכסי הקרן'!$C$42</f>
        <v>3.5260811140725655E-3</v>
      </c>
    </row>
    <row r="51" spans="2:14" s="140" customFormat="1">
      <c r="B51" s="86" t="s">
        <v>1210</v>
      </c>
      <c r="C51" s="83" t="s">
        <v>1211</v>
      </c>
      <c r="D51" s="96" t="s">
        <v>909</v>
      </c>
      <c r="E51" s="83"/>
      <c r="F51" s="96" t="s">
        <v>1143</v>
      </c>
      <c r="G51" s="96" t="s">
        <v>171</v>
      </c>
      <c r="H51" s="93">
        <v>3948</v>
      </c>
      <c r="I51" s="95">
        <v>7429</v>
      </c>
      <c r="J51" s="83"/>
      <c r="K51" s="93">
        <v>1030.6453799999999</v>
      </c>
      <c r="L51" s="94">
        <v>2.3077462648179755E-5</v>
      </c>
      <c r="M51" s="94">
        <f t="shared" si="2"/>
        <v>9.3266903643240123E-3</v>
      </c>
      <c r="N51" s="94">
        <f>K51/'סכום נכסי הקרן'!$C$42</f>
        <v>1.4186168852515048E-3</v>
      </c>
    </row>
    <row r="52" spans="2:14" s="140" customFormat="1">
      <c r="B52" s="86" t="s">
        <v>1212</v>
      </c>
      <c r="C52" s="83" t="s">
        <v>1213</v>
      </c>
      <c r="D52" s="96" t="s">
        <v>30</v>
      </c>
      <c r="E52" s="83"/>
      <c r="F52" s="96" t="s">
        <v>1143</v>
      </c>
      <c r="G52" s="96" t="s">
        <v>173</v>
      </c>
      <c r="H52" s="93">
        <v>1506.0000000000002</v>
      </c>
      <c r="I52" s="95">
        <v>5913</v>
      </c>
      <c r="J52" s="83"/>
      <c r="K52" s="93">
        <v>385.47868999989998</v>
      </c>
      <c r="L52" s="94">
        <v>5.2657342657342666E-4</v>
      </c>
      <c r="M52" s="94">
        <f t="shared" si="2"/>
        <v>3.4883389121429047E-3</v>
      </c>
      <c r="N52" s="94">
        <f>K52/'סכום נכסי הקרן'!$C$42</f>
        <v>5.3058655202867992E-4</v>
      </c>
    </row>
    <row r="53" spans="2:14" s="140" customFormat="1">
      <c r="B53" s="86" t="s">
        <v>1214</v>
      </c>
      <c r="C53" s="83" t="s">
        <v>1215</v>
      </c>
      <c r="D53" s="96" t="s">
        <v>147</v>
      </c>
      <c r="E53" s="83"/>
      <c r="F53" s="96" t="s">
        <v>1143</v>
      </c>
      <c r="G53" s="96" t="s">
        <v>171</v>
      </c>
      <c r="H53" s="93">
        <v>804</v>
      </c>
      <c r="I53" s="95">
        <v>13460</v>
      </c>
      <c r="J53" s="83"/>
      <c r="K53" s="93">
        <v>380.27946000000003</v>
      </c>
      <c r="L53" s="94">
        <v>1.6080000000000001E-4</v>
      </c>
      <c r="M53" s="94">
        <f t="shared" si="2"/>
        <v>3.4412891612945855E-3</v>
      </c>
      <c r="N53" s="94">
        <f>K53/'סכום נכסי הקרן'!$C$42</f>
        <v>5.2343014730277476E-4</v>
      </c>
    </row>
    <row r="54" spans="2:14" s="140" customFormat="1">
      <c r="B54" s="86" t="s">
        <v>1216</v>
      </c>
      <c r="C54" s="83" t="s">
        <v>1217</v>
      </c>
      <c r="D54" s="96" t="s">
        <v>909</v>
      </c>
      <c r="E54" s="83"/>
      <c r="F54" s="96" t="s">
        <v>1143</v>
      </c>
      <c r="G54" s="96" t="s">
        <v>171</v>
      </c>
      <c r="H54" s="93">
        <v>18100</v>
      </c>
      <c r="I54" s="95">
        <v>5840</v>
      </c>
      <c r="J54" s="83"/>
      <c r="K54" s="93">
        <v>3714.4385599999005</v>
      </c>
      <c r="L54" s="94">
        <v>2.1036727103672711E-5</v>
      </c>
      <c r="M54" s="94">
        <f t="shared" si="2"/>
        <v>3.3613325202529541E-2</v>
      </c>
      <c r="N54" s="94">
        <f>K54/'סכום נכסי הקרן'!$C$42</f>
        <v>5.1126850832486576E-3</v>
      </c>
    </row>
    <row r="55" spans="2:14" s="140" customFormat="1">
      <c r="B55" s="86" t="s">
        <v>1218</v>
      </c>
      <c r="C55" s="83" t="s">
        <v>1219</v>
      </c>
      <c r="D55" s="96" t="s">
        <v>909</v>
      </c>
      <c r="E55" s="83"/>
      <c r="F55" s="96" t="s">
        <v>1143</v>
      </c>
      <c r="G55" s="96" t="s">
        <v>171</v>
      </c>
      <c r="H55" s="93">
        <v>25276</v>
      </c>
      <c r="I55" s="95">
        <v>2694</v>
      </c>
      <c r="J55" s="83"/>
      <c r="K55" s="93">
        <v>2392.8071299999997</v>
      </c>
      <c r="L55" s="94">
        <v>1.6794684385382059E-3</v>
      </c>
      <c r="M55" s="94">
        <f t="shared" si="2"/>
        <v>2.1653394694358202E-2</v>
      </c>
      <c r="N55" s="94">
        <f>K55/'סכום נכסי הקרן'!$C$42</f>
        <v>3.2935446698147451E-3</v>
      </c>
    </row>
    <row r="56" spans="2:14" s="140" customFormat="1">
      <c r="B56" s="86" t="s">
        <v>1220</v>
      </c>
      <c r="C56" s="83" t="s">
        <v>1221</v>
      </c>
      <c r="D56" s="96" t="s">
        <v>909</v>
      </c>
      <c r="E56" s="83"/>
      <c r="F56" s="96" t="s">
        <v>1143</v>
      </c>
      <c r="G56" s="96" t="s">
        <v>171</v>
      </c>
      <c r="H56" s="93">
        <v>2618</v>
      </c>
      <c r="I56" s="95">
        <v>3949</v>
      </c>
      <c r="J56" s="83"/>
      <c r="K56" s="93">
        <v>363.29426000000001</v>
      </c>
      <c r="L56" s="94">
        <v>6.3466666666666673E-5</v>
      </c>
      <c r="M56" s="94">
        <f t="shared" si="2"/>
        <v>3.2875838187488141E-3</v>
      </c>
      <c r="N56" s="94">
        <f>K56/'סכום נכסי הקרן'!$C$42</f>
        <v>5.0005111510901103E-4</v>
      </c>
    </row>
    <row r="57" spans="2:14" s="140" customFormat="1">
      <c r="B57" s="86" t="s">
        <v>1222</v>
      </c>
      <c r="C57" s="83" t="s">
        <v>1223</v>
      </c>
      <c r="D57" s="96" t="s">
        <v>909</v>
      </c>
      <c r="E57" s="83"/>
      <c r="F57" s="96" t="s">
        <v>1143</v>
      </c>
      <c r="G57" s="96" t="s">
        <v>171</v>
      </c>
      <c r="H57" s="93">
        <v>353</v>
      </c>
      <c r="I57" s="95">
        <v>18501</v>
      </c>
      <c r="J57" s="83"/>
      <c r="K57" s="93">
        <v>229.49417000000003</v>
      </c>
      <c r="L57" s="94">
        <v>3.7956989247311827E-5</v>
      </c>
      <c r="M57" s="94">
        <f t="shared" si="2"/>
        <v>2.0767774304752012E-3</v>
      </c>
      <c r="N57" s="94">
        <f>K57/'סכום נכסי הקרן'!$C$42</f>
        <v>3.1588392180905079E-4</v>
      </c>
    </row>
    <row r="58" spans="2:14" s="140" customFormat="1">
      <c r="B58" s="86" t="s">
        <v>1224</v>
      </c>
      <c r="C58" s="83" t="s">
        <v>1225</v>
      </c>
      <c r="D58" s="96" t="s">
        <v>909</v>
      </c>
      <c r="E58" s="83"/>
      <c r="F58" s="96" t="s">
        <v>1143</v>
      </c>
      <c r="G58" s="96" t="s">
        <v>171</v>
      </c>
      <c r="H58" s="93">
        <v>111</v>
      </c>
      <c r="I58" s="95">
        <v>18702.5</v>
      </c>
      <c r="J58" s="83"/>
      <c r="K58" s="93">
        <v>72.94986999999999</v>
      </c>
      <c r="L58" s="94">
        <v>2.5517241379310345E-5</v>
      </c>
      <c r="M58" s="94">
        <f t="shared" si="2"/>
        <v>6.601502930209509E-4</v>
      </c>
      <c r="N58" s="94">
        <f>K58/'סכום נכסי הקרן'!$C$42</f>
        <v>1.0041079052709884E-4</v>
      </c>
    </row>
    <row r="59" spans="2:14" s="140" customFormat="1">
      <c r="B59" s="86" t="s">
        <v>1226</v>
      </c>
      <c r="C59" s="83" t="s">
        <v>1227</v>
      </c>
      <c r="D59" s="96" t="s">
        <v>30</v>
      </c>
      <c r="E59" s="83"/>
      <c r="F59" s="96" t="s">
        <v>1143</v>
      </c>
      <c r="G59" s="96" t="s">
        <v>173</v>
      </c>
      <c r="H59" s="93">
        <v>3137.9999999999995</v>
      </c>
      <c r="I59" s="95">
        <v>2838.5</v>
      </c>
      <c r="J59" s="83"/>
      <c r="K59" s="93">
        <v>385.57544000009989</v>
      </c>
      <c r="L59" s="94">
        <v>3.061463414634146E-4</v>
      </c>
      <c r="M59" s="94">
        <f t="shared" si="2"/>
        <v>3.4892144385966425E-3</v>
      </c>
      <c r="N59" s="94">
        <f>K59/'סכום נכסי הקרן'!$C$42</f>
        <v>5.3071972216323354E-4</v>
      </c>
    </row>
    <row r="60" spans="2:14" s="140" customFormat="1">
      <c r="B60" s="86" t="s">
        <v>1228</v>
      </c>
      <c r="C60" s="83" t="s">
        <v>1229</v>
      </c>
      <c r="D60" s="96" t="s">
        <v>909</v>
      </c>
      <c r="E60" s="83"/>
      <c r="F60" s="96" t="s">
        <v>1143</v>
      </c>
      <c r="G60" s="96" t="s">
        <v>171</v>
      </c>
      <c r="H60" s="93">
        <v>1622</v>
      </c>
      <c r="I60" s="95">
        <v>4724</v>
      </c>
      <c r="J60" s="83"/>
      <c r="K60" s="93">
        <v>269.25421</v>
      </c>
      <c r="L60" s="94">
        <v>1.7002096436058701E-5</v>
      </c>
      <c r="M60" s="94">
        <f t="shared" si="2"/>
        <v>2.4365807043744518E-3</v>
      </c>
      <c r="N60" s="94">
        <f>K60/'סכום נכסי הקרן'!$C$42</f>
        <v>3.7061105220406135E-4</v>
      </c>
    </row>
    <row r="61" spans="2:14" s="140" customFormat="1">
      <c r="B61" s="86" t="s">
        <v>1230</v>
      </c>
      <c r="C61" s="83" t="s">
        <v>1231</v>
      </c>
      <c r="D61" s="96" t="s">
        <v>131</v>
      </c>
      <c r="E61" s="83"/>
      <c r="F61" s="96" t="s">
        <v>1143</v>
      </c>
      <c r="G61" s="96" t="s">
        <v>173</v>
      </c>
      <c r="H61" s="93">
        <v>1609</v>
      </c>
      <c r="I61" s="95">
        <v>20045</v>
      </c>
      <c r="J61" s="83"/>
      <c r="K61" s="93">
        <v>1396.14211</v>
      </c>
      <c r="L61" s="94">
        <v>2.8102997047526029E-4</v>
      </c>
      <c r="M61" s="94">
        <f t="shared" si="2"/>
        <v>1.2634205146841096E-2</v>
      </c>
      <c r="N61" s="94">
        <f>K61/'סכום נכסי הקרן'!$C$42</f>
        <v>1.9216995582483124E-3</v>
      </c>
    </row>
    <row r="62" spans="2:14" s="140" customFormat="1">
      <c r="B62" s="86" t="s">
        <v>1232</v>
      </c>
      <c r="C62" s="83" t="s">
        <v>1233</v>
      </c>
      <c r="D62" s="96" t="s">
        <v>915</v>
      </c>
      <c r="E62" s="83"/>
      <c r="F62" s="96" t="s">
        <v>1143</v>
      </c>
      <c r="G62" s="96" t="s">
        <v>171</v>
      </c>
      <c r="H62" s="93">
        <v>1008</v>
      </c>
      <c r="I62" s="95">
        <v>10674</v>
      </c>
      <c r="J62" s="83"/>
      <c r="K62" s="93">
        <v>378.08503999999999</v>
      </c>
      <c r="L62" s="94">
        <v>1.1900826446280991E-5</v>
      </c>
      <c r="M62" s="94">
        <f t="shared" si="2"/>
        <v>3.4214310449468652E-3</v>
      </c>
      <c r="N62" s="94">
        <f>K62/'סכום נכסי הקרן'!$C$42</f>
        <v>5.2040966972072451E-4</v>
      </c>
    </row>
    <row r="63" spans="2:14" s="140" customFormat="1">
      <c r="B63" s="86" t="s">
        <v>1234</v>
      </c>
      <c r="C63" s="83" t="s">
        <v>1235</v>
      </c>
      <c r="D63" s="96" t="s">
        <v>909</v>
      </c>
      <c r="E63" s="83"/>
      <c r="F63" s="96" t="s">
        <v>1143</v>
      </c>
      <c r="G63" s="96" t="s">
        <v>171</v>
      </c>
      <c r="H63" s="93">
        <v>2355.0000000000005</v>
      </c>
      <c r="I63" s="95">
        <v>3757</v>
      </c>
      <c r="J63" s="83"/>
      <c r="K63" s="93">
        <v>310.90941000000004</v>
      </c>
      <c r="L63" s="94">
        <v>4.9578947368421062E-5</v>
      </c>
      <c r="M63" s="94">
        <f t="shared" si="2"/>
        <v>2.813533980450836E-3</v>
      </c>
      <c r="N63" s="94">
        <f>K63/'סכום נכסי הקרן'!$C$42</f>
        <v>4.2794674809446405E-4</v>
      </c>
    </row>
    <row r="64" spans="2:14" s="140" customFormat="1">
      <c r="B64" s="86" t="s">
        <v>1236</v>
      </c>
      <c r="C64" s="83" t="s">
        <v>1237</v>
      </c>
      <c r="D64" s="96" t="s">
        <v>30</v>
      </c>
      <c r="E64" s="83"/>
      <c r="F64" s="96" t="s">
        <v>1143</v>
      </c>
      <c r="G64" s="96" t="s">
        <v>173</v>
      </c>
      <c r="H64" s="93">
        <v>1030.9999999999998</v>
      </c>
      <c r="I64" s="95">
        <v>5170</v>
      </c>
      <c r="J64" s="83"/>
      <c r="K64" s="93">
        <v>230.73673000010001</v>
      </c>
      <c r="L64" s="94">
        <v>3.4949152542372873E-4</v>
      </c>
      <c r="M64" s="94">
        <f t="shared" si="2"/>
        <v>2.088021814435887E-3</v>
      </c>
      <c r="N64" s="94">
        <f>K64/'סכום נכסי הקרן'!$C$42</f>
        <v>3.1759422549961788E-4</v>
      </c>
    </row>
    <row r="65" spans="2:14" s="140" customFormat="1">
      <c r="B65" s="86" t="s">
        <v>1238</v>
      </c>
      <c r="C65" s="83" t="s">
        <v>1239</v>
      </c>
      <c r="D65" s="96" t="s">
        <v>30</v>
      </c>
      <c r="E65" s="83"/>
      <c r="F65" s="96" t="s">
        <v>1143</v>
      </c>
      <c r="G65" s="96" t="s">
        <v>173</v>
      </c>
      <c r="H65" s="93">
        <v>1669.0000000000002</v>
      </c>
      <c r="I65" s="95">
        <v>3966.5</v>
      </c>
      <c r="J65" s="83"/>
      <c r="K65" s="93">
        <v>286.57041000010003</v>
      </c>
      <c r="L65" s="94">
        <v>1.9909741708976363E-4</v>
      </c>
      <c r="M65" s="94">
        <f t="shared" si="2"/>
        <v>2.5932813880641609E-3</v>
      </c>
      <c r="N65" s="94">
        <f>K65/'סכום נכסי הקרן'!$C$42</f>
        <v>3.944456845472772E-4</v>
      </c>
    </row>
    <row r="66" spans="2:14" s="140" customFormat="1">
      <c r="B66" s="86" t="s">
        <v>1240</v>
      </c>
      <c r="C66" s="83" t="s">
        <v>1241</v>
      </c>
      <c r="D66" s="96" t="s">
        <v>30</v>
      </c>
      <c r="E66" s="83"/>
      <c r="F66" s="96" t="s">
        <v>1143</v>
      </c>
      <c r="G66" s="96" t="s">
        <v>173</v>
      </c>
      <c r="H66" s="93">
        <v>2193</v>
      </c>
      <c r="I66" s="95">
        <v>5424</v>
      </c>
      <c r="J66" s="83"/>
      <c r="K66" s="93">
        <v>514.90348999989999</v>
      </c>
      <c r="L66" s="94">
        <v>5.3647176245529406E-4</v>
      </c>
      <c r="M66" s="94">
        <f t="shared" si="2"/>
        <v>4.6595516866711935E-3</v>
      </c>
      <c r="N66" s="94">
        <f>K66/'סכום נכסי הקרן'!$C$42</f>
        <v>7.0873144086551628E-4</v>
      </c>
    </row>
    <row r="67" spans="2:14" s="140" customFormat="1">
      <c r="B67" s="86" t="s">
        <v>1242</v>
      </c>
      <c r="C67" s="83" t="s">
        <v>1243</v>
      </c>
      <c r="D67" s="96" t="s">
        <v>30</v>
      </c>
      <c r="E67" s="83"/>
      <c r="F67" s="96" t="s">
        <v>1143</v>
      </c>
      <c r="G67" s="96" t="s">
        <v>173</v>
      </c>
      <c r="H67" s="93">
        <v>2980.0000000000005</v>
      </c>
      <c r="I67" s="95">
        <v>2132</v>
      </c>
      <c r="J67" s="83"/>
      <c r="K67" s="93">
        <v>275.0242500004</v>
      </c>
      <c r="L67" s="94">
        <v>7.0953528034417524E-5</v>
      </c>
      <c r="M67" s="94">
        <f t="shared" si="2"/>
        <v>2.4887959255531413E-3</v>
      </c>
      <c r="N67" s="94">
        <f>K67/'סכום נכסי הקרן'!$C$42</f>
        <v>3.7855314007636523E-4</v>
      </c>
    </row>
    <row r="68" spans="2:14" s="140" customFormat="1">
      <c r="B68" s="86" t="s">
        <v>1244</v>
      </c>
      <c r="C68" s="83" t="s">
        <v>1245</v>
      </c>
      <c r="D68" s="96" t="s">
        <v>30</v>
      </c>
      <c r="E68" s="83"/>
      <c r="F68" s="96" t="s">
        <v>1143</v>
      </c>
      <c r="G68" s="96" t="s">
        <v>173</v>
      </c>
      <c r="H68" s="93">
        <v>677</v>
      </c>
      <c r="I68" s="95">
        <v>10740</v>
      </c>
      <c r="J68" s="83"/>
      <c r="K68" s="93">
        <v>314.74619000000001</v>
      </c>
      <c r="L68" s="94">
        <v>6.5073922341723063E-5</v>
      </c>
      <c r="M68" s="94">
        <f t="shared" si="2"/>
        <v>2.8482544184894082E-3</v>
      </c>
      <c r="N68" s="94">
        <f>K68/'סכום נכסי הקרן'!$C$42</f>
        <v>4.3322782827841174E-4</v>
      </c>
    </row>
    <row r="69" spans="2:14" s="140" customFormat="1">
      <c r="B69" s="86" t="s">
        <v>1246</v>
      </c>
      <c r="C69" s="83" t="s">
        <v>1247</v>
      </c>
      <c r="D69" s="96" t="s">
        <v>909</v>
      </c>
      <c r="E69" s="83"/>
      <c r="F69" s="96" t="s">
        <v>1143</v>
      </c>
      <c r="G69" s="96" t="s">
        <v>171</v>
      </c>
      <c r="H69" s="93">
        <v>1356</v>
      </c>
      <c r="I69" s="95">
        <v>2387</v>
      </c>
      <c r="J69" s="83"/>
      <c r="K69" s="93">
        <v>113.74016999999999</v>
      </c>
      <c r="L69" s="94">
        <v>2.0011551505771111E-5</v>
      </c>
      <c r="M69" s="94">
        <f t="shared" si="2"/>
        <v>1.0292767698386958E-3</v>
      </c>
      <c r="N69" s="94">
        <f>K69/'סכום נכסי הקרן'!$C$42</f>
        <v>1.5655600735664933E-4</v>
      </c>
    </row>
    <row r="70" spans="2:14" s="140" customFormat="1">
      <c r="B70" s="86" t="s">
        <v>1248</v>
      </c>
      <c r="C70" s="83" t="s">
        <v>1249</v>
      </c>
      <c r="D70" s="96" t="s">
        <v>909</v>
      </c>
      <c r="E70" s="83"/>
      <c r="F70" s="96" t="s">
        <v>1143</v>
      </c>
      <c r="G70" s="96" t="s">
        <v>171</v>
      </c>
      <c r="H70" s="93">
        <v>2469</v>
      </c>
      <c r="I70" s="95">
        <v>10428</v>
      </c>
      <c r="J70" s="83"/>
      <c r="K70" s="93">
        <v>904.74016000000006</v>
      </c>
      <c r="L70" s="94">
        <v>2.4038702603277579E-4</v>
      </c>
      <c r="M70" s="94">
        <f t="shared" si="2"/>
        <v>8.1873275679836318E-3</v>
      </c>
      <c r="N70" s="94">
        <f>K70/'סכום נכסי הקרן'!$C$42</f>
        <v>1.2453164712591526E-3</v>
      </c>
    </row>
    <row r="71" spans="2:14" s="140" customFormat="1">
      <c r="B71" s="86" t="s">
        <v>1250</v>
      </c>
      <c r="C71" s="83" t="s">
        <v>1251</v>
      </c>
      <c r="D71" s="96" t="s">
        <v>30</v>
      </c>
      <c r="E71" s="83"/>
      <c r="F71" s="96" t="s">
        <v>1143</v>
      </c>
      <c r="G71" s="96" t="s">
        <v>173</v>
      </c>
      <c r="H71" s="93">
        <v>1640</v>
      </c>
      <c r="I71" s="95">
        <v>7061</v>
      </c>
      <c r="J71" s="83"/>
      <c r="K71" s="93">
        <v>501.27677</v>
      </c>
      <c r="L71" s="94">
        <v>1.7063314155486121E-4</v>
      </c>
      <c r="M71" s="94">
        <f t="shared" si="2"/>
        <v>4.5362384689663715E-3</v>
      </c>
      <c r="N71" s="94">
        <f>K71/'סכום נכסי הקרן'!$C$42</f>
        <v>6.8997513975790111E-4</v>
      </c>
    </row>
    <row r="72" spans="2:14" s="140" customFormat="1">
      <c r="B72" s="86" t="s">
        <v>1252</v>
      </c>
      <c r="C72" s="83" t="s">
        <v>1253</v>
      </c>
      <c r="D72" s="96" t="s">
        <v>131</v>
      </c>
      <c r="E72" s="83"/>
      <c r="F72" s="96" t="s">
        <v>1143</v>
      </c>
      <c r="G72" s="96" t="s">
        <v>171</v>
      </c>
      <c r="H72" s="93">
        <v>450.99999999999994</v>
      </c>
      <c r="I72" s="95">
        <v>7012</v>
      </c>
      <c r="J72" s="83"/>
      <c r="K72" s="93">
        <v>111.12715000079999</v>
      </c>
      <c r="L72" s="94">
        <v>3.497580000356737E-4</v>
      </c>
      <c r="M72" s="94">
        <f t="shared" si="2"/>
        <v>1.0056305876297146E-3</v>
      </c>
      <c r="N72" s="94">
        <f>K72/'סכום נכסי הקרן'!$C$42</f>
        <v>1.5295935387689958E-4</v>
      </c>
    </row>
    <row r="73" spans="2:14" s="140" customFormat="1">
      <c r="B73" s="86" t="s">
        <v>1254</v>
      </c>
      <c r="C73" s="83" t="s">
        <v>1255</v>
      </c>
      <c r="D73" s="96" t="s">
        <v>909</v>
      </c>
      <c r="E73" s="83"/>
      <c r="F73" s="96" t="s">
        <v>1143</v>
      </c>
      <c r="G73" s="96" t="s">
        <v>171</v>
      </c>
      <c r="H73" s="93">
        <v>2036</v>
      </c>
      <c r="I73" s="95">
        <v>6039</v>
      </c>
      <c r="J73" s="83"/>
      <c r="K73" s="93">
        <v>432.06049999999999</v>
      </c>
      <c r="L73" s="94">
        <v>2.3605089632965782E-5</v>
      </c>
      <c r="M73" s="94">
        <f t="shared" si="2"/>
        <v>3.9098749000893163E-3</v>
      </c>
      <c r="N73" s="94">
        <f>K73/'סכום נכסי הקרן'!$C$42</f>
        <v>5.9470340880022948E-4</v>
      </c>
    </row>
    <row r="74" spans="2:14" s="140" customFormat="1">
      <c r="B74" s="86" t="s">
        <v>1256</v>
      </c>
      <c r="C74" s="83" t="s">
        <v>1257</v>
      </c>
      <c r="D74" s="96" t="s">
        <v>30</v>
      </c>
      <c r="E74" s="83"/>
      <c r="F74" s="96" t="s">
        <v>1143</v>
      </c>
      <c r="G74" s="96" t="s">
        <v>173</v>
      </c>
      <c r="H74" s="93">
        <v>1105</v>
      </c>
      <c r="I74" s="95">
        <v>16528</v>
      </c>
      <c r="J74" s="83"/>
      <c r="K74" s="93">
        <v>790.5877899999</v>
      </c>
      <c r="L74" s="94">
        <v>8.6666666666666663E-4</v>
      </c>
      <c r="M74" s="94">
        <f t="shared" si="2"/>
        <v>7.1543206482372083E-3</v>
      </c>
      <c r="N74" s="94">
        <f>K74/'סכום נכסי הקרן'!$C$42</f>
        <v>1.0881930971907419E-3</v>
      </c>
    </row>
    <row r="75" spans="2:14" s="140" customFormat="1">
      <c r="B75" s="86" t="s">
        <v>1258</v>
      </c>
      <c r="C75" s="83" t="s">
        <v>1259</v>
      </c>
      <c r="D75" s="96" t="s">
        <v>909</v>
      </c>
      <c r="E75" s="83"/>
      <c r="F75" s="96" t="s">
        <v>1143</v>
      </c>
      <c r="G75" s="96" t="s">
        <v>171</v>
      </c>
      <c r="H75" s="93">
        <v>1323</v>
      </c>
      <c r="I75" s="95">
        <v>4079</v>
      </c>
      <c r="J75" s="83"/>
      <c r="K75" s="93">
        <v>189.6336</v>
      </c>
      <c r="L75" s="94">
        <v>6.3453188716977487E-5</v>
      </c>
      <c r="M75" s="94">
        <f t="shared" si="2"/>
        <v>1.7160644235091553E-3</v>
      </c>
      <c r="N75" s="94">
        <f>K75/'סכום נכסי הקרן'!$C$42</f>
        <v>2.6101841835358519E-4</v>
      </c>
    </row>
    <row r="76" spans="2:14" s="140" customFormat="1">
      <c r="B76" s="86" t="s">
        <v>1260</v>
      </c>
      <c r="C76" s="83" t="s">
        <v>1261</v>
      </c>
      <c r="D76" s="96" t="s">
        <v>30</v>
      </c>
      <c r="E76" s="83"/>
      <c r="F76" s="96" t="s">
        <v>1143</v>
      </c>
      <c r="G76" s="96" t="s">
        <v>173</v>
      </c>
      <c r="H76" s="93">
        <v>2861</v>
      </c>
      <c r="I76" s="95">
        <v>10008</v>
      </c>
      <c r="J76" s="83"/>
      <c r="K76" s="93">
        <v>1239.46046</v>
      </c>
      <c r="L76" s="94">
        <v>1.4857452069007957E-3</v>
      </c>
      <c r="M76" s="94">
        <f t="shared" si="2"/>
        <v>1.1216335078553023E-2</v>
      </c>
      <c r="N76" s="94">
        <f>K76/'סכום נכסי הקרן'!$C$42</f>
        <v>1.7060373735509275E-3</v>
      </c>
    </row>
    <row r="77" spans="2:14" s="140" customFormat="1">
      <c r="B77" s="86" t="s">
        <v>1262</v>
      </c>
      <c r="C77" s="83" t="s">
        <v>1263</v>
      </c>
      <c r="D77" s="96" t="s">
        <v>143</v>
      </c>
      <c r="E77" s="83"/>
      <c r="F77" s="96" t="s">
        <v>1143</v>
      </c>
      <c r="G77" s="96" t="s">
        <v>175</v>
      </c>
      <c r="H77" s="93">
        <v>2789</v>
      </c>
      <c r="I77" s="95">
        <v>7428</v>
      </c>
      <c r="J77" s="83"/>
      <c r="K77" s="93">
        <v>559.32995999999991</v>
      </c>
      <c r="L77" s="94">
        <v>8.3279085474410549E-5</v>
      </c>
      <c r="M77" s="94">
        <f t="shared" si="2"/>
        <v>5.0615832076108805E-3</v>
      </c>
      <c r="N77" s="94">
        <f>K77/'סכום נכסי הקרן'!$C$42</f>
        <v>7.698816111542156E-4</v>
      </c>
    </row>
    <row r="78" spans="2:14" s="140" customFormat="1">
      <c r="B78" s="86" t="s">
        <v>1264</v>
      </c>
      <c r="C78" s="83" t="s">
        <v>1265</v>
      </c>
      <c r="D78" s="96" t="s">
        <v>909</v>
      </c>
      <c r="E78" s="83"/>
      <c r="F78" s="96" t="s">
        <v>1143</v>
      </c>
      <c r="G78" s="96" t="s">
        <v>171</v>
      </c>
      <c r="H78" s="93">
        <v>4299</v>
      </c>
      <c r="I78" s="95">
        <v>17100</v>
      </c>
      <c r="J78" s="83"/>
      <c r="K78" s="93">
        <v>2583.2433099999998</v>
      </c>
      <c r="L78" s="94">
        <v>4.0582263249504795E-5</v>
      </c>
      <c r="M78" s="94">
        <f t="shared" si="2"/>
        <v>2.3376721960449161E-2</v>
      </c>
      <c r="N78" s="94">
        <f>K78/'סכום נכסי הקרן'!$C$42</f>
        <v>3.5556677877690459E-3</v>
      </c>
    </row>
    <row r="79" spans="2:14" s="140" customFormat="1">
      <c r="B79" s="86" t="s">
        <v>1266</v>
      </c>
      <c r="C79" s="83" t="s">
        <v>1267</v>
      </c>
      <c r="D79" s="96" t="s">
        <v>909</v>
      </c>
      <c r="E79" s="83"/>
      <c r="F79" s="96" t="s">
        <v>1143</v>
      </c>
      <c r="G79" s="96" t="s">
        <v>171</v>
      </c>
      <c r="H79" s="93">
        <v>486</v>
      </c>
      <c r="I79" s="95">
        <v>7547</v>
      </c>
      <c r="J79" s="83"/>
      <c r="K79" s="93">
        <v>128.88797</v>
      </c>
      <c r="L79" s="94">
        <v>1.2475978607033884E-6</v>
      </c>
      <c r="M79" s="94">
        <f t="shared" si="2"/>
        <v>1.1663548017614774E-3</v>
      </c>
      <c r="N79" s="94">
        <f>K79/'סכום נכסי הקרן'!$C$42</f>
        <v>1.7740597696929415E-4</v>
      </c>
    </row>
    <row r="80" spans="2:14" s="140" customFormat="1">
      <c r="B80" s="86" t="s">
        <v>1268</v>
      </c>
      <c r="C80" s="83" t="s">
        <v>1269</v>
      </c>
      <c r="D80" s="96" t="s">
        <v>909</v>
      </c>
      <c r="E80" s="83"/>
      <c r="F80" s="96" t="s">
        <v>1143</v>
      </c>
      <c r="G80" s="96" t="s">
        <v>171</v>
      </c>
      <c r="H80" s="93">
        <v>2390</v>
      </c>
      <c r="I80" s="95">
        <v>2622</v>
      </c>
      <c r="J80" s="83"/>
      <c r="K80" s="93">
        <v>220.20761999999999</v>
      </c>
      <c r="L80" s="94">
        <v>3.6996904024767801E-5</v>
      </c>
      <c r="M80" s="94">
        <f t="shared" si="2"/>
        <v>1.9927400126750908E-3</v>
      </c>
      <c r="N80" s="94">
        <f>K80/'סכום נכסי הקרן'!$C$42</f>
        <v>3.0310158474978756E-4</v>
      </c>
    </row>
    <row r="81" spans="2:15" s="140" customFormat="1">
      <c r="B81" s="86" t="s">
        <v>1270</v>
      </c>
      <c r="C81" s="83" t="s">
        <v>1271</v>
      </c>
      <c r="D81" s="96" t="s">
        <v>909</v>
      </c>
      <c r="E81" s="83"/>
      <c r="F81" s="96" t="s">
        <v>1143</v>
      </c>
      <c r="G81" s="96" t="s">
        <v>171</v>
      </c>
      <c r="H81" s="93">
        <v>3668</v>
      </c>
      <c r="I81" s="95">
        <v>8133</v>
      </c>
      <c r="J81" s="83"/>
      <c r="K81" s="93">
        <v>1048.2909999999999</v>
      </c>
      <c r="L81" s="94">
        <v>2.6970588235294117E-4</v>
      </c>
      <c r="M81" s="94">
        <f t="shared" si="2"/>
        <v>9.4863720911528109E-3</v>
      </c>
      <c r="N81" s="94">
        <f>K81/'סכום נכסי הקרן'!$C$42</f>
        <v>1.4429049429758132E-3</v>
      </c>
    </row>
    <row r="82" spans="2:15" s="140" customFormat="1">
      <c r="B82" s="86" t="s">
        <v>1272</v>
      </c>
      <c r="C82" s="83" t="s">
        <v>1273</v>
      </c>
      <c r="D82" s="96" t="s">
        <v>909</v>
      </c>
      <c r="E82" s="83"/>
      <c r="F82" s="96" t="s">
        <v>1143</v>
      </c>
      <c r="G82" s="96" t="s">
        <v>171</v>
      </c>
      <c r="H82" s="93">
        <v>9363</v>
      </c>
      <c r="I82" s="95">
        <v>2433</v>
      </c>
      <c r="J82" s="83"/>
      <c r="K82" s="93">
        <v>800.49549000000002</v>
      </c>
      <c r="L82" s="94">
        <v>9.6517812963879267E-4</v>
      </c>
      <c r="M82" s="94">
        <f t="shared" si="2"/>
        <v>7.2439790816001427E-3</v>
      </c>
      <c r="N82" s="94">
        <f>K82/'סכום נכסי הקרן'!$C$42</f>
        <v>1.101830407158743E-3</v>
      </c>
    </row>
    <row r="83" spans="2:15" s="140" customFormat="1">
      <c r="B83" s="82"/>
      <c r="C83" s="83"/>
      <c r="D83" s="83"/>
      <c r="E83" s="83"/>
      <c r="F83" s="83"/>
      <c r="G83" s="83"/>
      <c r="H83" s="93"/>
      <c r="I83" s="95"/>
      <c r="J83" s="83"/>
      <c r="K83" s="83"/>
      <c r="L83" s="83"/>
      <c r="M83" s="94"/>
      <c r="N83" s="83"/>
    </row>
    <row r="84" spans="2:15" s="140" customFormat="1">
      <c r="B84" s="101" t="s">
        <v>72</v>
      </c>
      <c r="C84" s="81"/>
      <c r="D84" s="81"/>
      <c r="E84" s="81"/>
      <c r="F84" s="81"/>
      <c r="G84" s="81"/>
      <c r="H84" s="90"/>
      <c r="I84" s="92"/>
      <c r="J84" s="81"/>
      <c r="K84" s="90">
        <f>SUM(K85:K94)</f>
        <v>39243.260320000001</v>
      </c>
      <c r="L84" s="81"/>
      <c r="M84" s="91">
        <f t="shared" ref="M84:M94" si="3">K84/$K$11</f>
        <v>0.35512674387693166</v>
      </c>
      <c r="N84" s="91">
        <f>K84/'סכום נכסי הקרן'!$C$42</f>
        <v>5.4015816499630921E-2</v>
      </c>
    </row>
    <row r="85" spans="2:15" s="140" customFormat="1">
      <c r="B85" s="86" t="s">
        <v>1274</v>
      </c>
      <c r="C85" s="83" t="s">
        <v>1275</v>
      </c>
      <c r="D85" s="96" t="s">
        <v>30</v>
      </c>
      <c r="E85" s="83"/>
      <c r="F85" s="96" t="s">
        <v>1154</v>
      </c>
      <c r="G85" s="96" t="s">
        <v>173</v>
      </c>
      <c r="H85" s="93">
        <v>3650</v>
      </c>
      <c r="I85" s="95">
        <v>21736</v>
      </c>
      <c r="J85" s="83"/>
      <c r="K85" s="93">
        <v>3434.3140899999999</v>
      </c>
      <c r="L85" s="94">
        <v>2.3609299088422323E-3</v>
      </c>
      <c r="M85" s="94">
        <f t="shared" si="3"/>
        <v>3.1078375504157589E-2</v>
      </c>
      <c r="N85" s="94">
        <f>K85/'סכום נכסי הקרן'!$C$42</f>
        <v>4.7271118193254373E-3</v>
      </c>
    </row>
    <row r="86" spans="2:15" s="140" customFormat="1">
      <c r="B86" s="86" t="s">
        <v>1276</v>
      </c>
      <c r="C86" s="83" t="s">
        <v>1277</v>
      </c>
      <c r="D86" s="96" t="s">
        <v>30</v>
      </c>
      <c r="E86" s="83"/>
      <c r="F86" s="96" t="s">
        <v>1154</v>
      </c>
      <c r="G86" s="96" t="s">
        <v>173</v>
      </c>
      <c r="H86" s="93">
        <v>4193</v>
      </c>
      <c r="I86" s="95">
        <v>19413</v>
      </c>
      <c r="J86" s="83"/>
      <c r="K86" s="93">
        <v>3523.5873199999996</v>
      </c>
      <c r="L86" s="94">
        <v>4.9491277354170114E-3</v>
      </c>
      <c r="M86" s="94">
        <f t="shared" si="3"/>
        <v>3.1886241905337287E-2</v>
      </c>
      <c r="N86" s="94">
        <f>K86/'סכום נכסי הקרן'!$C$42</f>
        <v>4.8499906619773499E-3</v>
      </c>
    </row>
    <row r="87" spans="2:15" s="140" customFormat="1">
      <c r="B87" s="86" t="s">
        <v>1278</v>
      </c>
      <c r="C87" s="83" t="s">
        <v>1279</v>
      </c>
      <c r="D87" s="96" t="s">
        <v>131</v>
      </c>
      <c r="E87" s="83"/>
      <c r="F87" s="96" t="s">
        <v>1154</v>
      </c>
      <c r="G87" s="96" t="s">
        <v>171</v>
      </c>
      <c r="H87" s="93">
        <v>8115</v>
      </c>
      <c r="I87" s="95">
        <v>10024</v>
      </c>
      <c r="J87" s="83"/>
      <c r="K87" s="93">
        <v>2858.45487</v>
      </c>
      <c r="L87" s="94">
        <v>2.41196333815726E-3</v>
      </c>
      <c r="M87" s="94">
        <f t="shared" si="3"/>
        <v>2.5867212923308354E-2</v>
      </c>
      <c r="N87" s="94">
        <f>K87/'סכום נכסי הקרן'!$C$42</f>
        <v>3.9344787479776953E-3</v>
      </c>
    </row>
    <row r="88" spans="2:15" s="140" customFormat="1">
      <c r="B88" s="86" t="s">
        <v>1280</v>
      </c>
      <c r="C88" s="83" t="s">
        <v>1281</v>
      </c>
      <c r="D88" s="96" t="s">
        <v>131</v>
      </c>
      <c r="E88" s="83"/>
      <c r="F88" s="96" t="s">
        <v>1154</v>
      </c>
      <c r="G88" s="96" t="s">
        <v>171</v>
      </c>
      <c r="H88" s="93">
        <v>7744</v>
      </c>
      <c r="I88" s="95">
        <v>10298</v>
      </c>
      <c r="J88" s="83"/>
      <c r="K88" s="93">
        <v>2802.3346000000001</v>
      </c>
      <c r="L88" s="94">
        <v>2.0131320994979101E-4</v>
      </c>
      <c r="M88" s="94">
        <f t="shared" si="3"/>
        <v>2.5359359891014881E-2</v>
      </c>
      <c r="N88" s="94">
        <f>K88/'סכום נכסי הקרן'!$C$42</f>
        <v>3.8572328162811173E-3</v>
      </c>
    </row>
    <row r="89" spans="2:15" s="140" customFormat="1">
      <c r="B89" s="86" t="s">
        <v>1282</v>
      </c>
      <c r="C89" s="83" t="s">
        <v>1283</v>
      </c>
      <c r="D89" s="96" t="s">
        <v>131</v>
      </c>
      <c r="E89" s="83"/>
      <c r="F89" s="96" t="s">
        <v>1154</v>
      </c>
      <c r="G89" s="96" t="s">
        <v>171</v>
      </c>
      <c r="H89" s="93">
        <v>5372</v>
      </c>
      <c r="I89" s="95">
        <v>11235</v>
      </c>
      <c r="J89" s="83"/>
      <c r="K89" s="93">
        <v>2120.8543199999999</v>
      </c>
      <c r="L89" s="94">
        <v>1.243524621000455E-4</v>
      </c>
      <c r="M89" s="94">
        <f t="shared" si="3"/>
        <v>1.9192393362767471E-2</v>
      </c>
      <c r="N89" s="94">
        <f>K89/'סכום נכסי הקרן'!$C$42</f>
        <v>2.9192191687800496E-3</v>
      </c>
    </row>
    <row r="90" spans="2:15" s="140" customFormat="1">
      <c r="B90" s="86" t="s">
        <v>1284</v>
      </c>
      <c r="C90" s="83" t="s">
        <v>1285</v>
      </c>
      <c r="D90" s="96" t="s">
        <v>909</v>
      </c>
      <c r="E90" s="83"/>
      <c r="F90" s="96" t="s">
        <v>1154</v>
      </c>
      <c r="G90" s="96" t="s">
        <v>171</v>
      </c>
      <c r="H90" s="93">
        <v>14025</v>
      </c>
      <c r="I90" s="95">
        <v>3585</v>
      </c>
      <c r="J90" s="83"/>
      <c r="K90" s="93">
        <v>1766.82602</v>
      </c>
      <c r="L90" s="94">
        <v>5.414560110017993E-5</v>
      </c>
      <c r="M90" s="94">
        <f t="shared" si="3"/>
        <v>1.5988660635310806E-2</v>
      </c>
      <c r="N90" s="94">
        <f>K90/'סכום נכסי הקרן'!$C$42</f>
        <v>2.4319220499234308E-3</v>
      </c>
    </row>
    <row r="91" spans="2:15" s="140" customFormat="1">
      <c r="B91" s="86" t="s">
        <v>1286</v>
      </c>
      <c r="C91" s="83" t="s">
        <v>1287</v>
      </c>
      <c r="D91" s="96" t="s">
        <v>131</v>
      </c>
      <c r="E91" s="83"/>
      <c r="F91" s="96" t="s">
        <v>1154</v>
      </c>
      <c r="G91" s="96" t="s">
        <v>171</v>
      </c>
      <c r="H91" s="93">
        <v>14449.000000000002</v>
      </c>
      <c r="I91" s="95">
        <v>7729.5</v>
      </c>
      <c r="J91" s="83"/>
      <c r="K91" s="93">
        <v>3924.5598100000011</v>
      </c>
      <c r="L91" s="94">
        <v>3.2244179015200874E-4</v>
      </c>
      <c r="M91" s="94">
        <f t="shared" si="3"/>
        <v>3.5514789931082105E-2</v>
      </c>
      <c r="N91" s="94">
        <f>K91/'סכום נכסי הקרן'!$C$42</f>
        <v>5.4019034303005751E-3</v>
      </c>
    </row>
    <row r="92" spans="2:15" s="140" customFormat="1">
      <c r="B92" s="86" t="s">
        <v>1288</v>
      </c>
      <c r="C92" s="83" t="s">
        <v>1289</v>
      </c>
      <c r="D92" s="96" t="s">
        <v>909</v>
      </c>
      <c r="E92" s="83"/>
      <c r="F92" s="96" t="s">
        <v>1154</v>
      </c>
      <c r="G92" s="96" t="s">
        <v>171</v>
      </c>
      <c r="H92" s="93">
        <v>24291</v>
      </c>
      <c r="I92" s="95">
        <v>3354</v>
      </c>
      <c r="J92" s="83"/>
      <c r="K92" s="93">
        <v>2862.9265699999996</v>
      </c>
      <c r="L92" s="94">
        <v>2.4786716483228706E-4</v>
      </c>
      <c r="M92" s="94">
        <f t="shared" si="3"/>
        <v>2.590767898672014E-2</v>
      </c>
      <c r="N92" s="94">
        <f>K92/'סכום נכסי הקרן'!$C$42</f>
        <v>3.9406337545870281E-3</v>
      </c>
    </row>
    <row r="93" spans="2:15" s="140" customFormat="1">
      <c r="B93" s="86" t="s">
        <v>1290</v>
      </c>
      <c r="C93" s="83" t="s">
        <v>1291</v>
      </c>
      <c r="D93" s="96" t="s">
        <v>909</v>
      </c>
      <c r="E93" s="83"/>
      <c r="F93" s="96" t="s">
        <v>1154</v>
      </c>
      <c r="G93" s="96" t="s">
        <v>171</v>
      </c>
      <c r="H93" s="93">
        <v>57855</v>
      </c>
      <c r="I93" s="95">
        <v>7843</v>
      </c>
      <c r="J93" s="83"/>
      <c r="K93" s="93">
        <v>15945.012720000001</v>
      </c>
      <c r="L93" s="94">
        <v>2.1714110901176136E-4</v>
      </c>
      <c r="M93" s="94">
        <f t="shared" si="3"/>
        <v>0.14429230400726953</v>
      </c>
      <c r="N93" s="94">
        <f>K93/'סכום נכסי הקרן'!$C$42</f>
        <v>2.1947281498648961E-2</v>
      </c>
    </row>
    <row r="94" spans="2:15" s="140" customFormat="1">
      <c r="B94" s="86" t="s">
        <v>1600</v>
      </c>
      <c r="C94" s="83" t="s">
        <v>1601</v>
      </c>
      <c r="D94" s="96" t="s">
        <v>131</v>
      </c>
      <c r="E94" s="83"/>
      <c r="F94" s="96" t="s">
        <v>1143</v>
      </c>
      <c r="G94" s="96" t="s">
        <v>171</v>
      </c>
      <c r="H94" s="93">
        <v>0</v>
      </c>
      <c r="I94" s="95">
        <v>49.94</v>
      </c>
      <c r="J94" s="83">
        <v>4.3899999999999997</v>
      </c>
      <c r="K94" s="83">
        <v>4.3899999999999997</v>
      </c>
      <c r="L94" s="94">
        <v>0</v>
      </c>
      <c r="M94" s="94">
        <f t="shared" si="3"/>
        <v>3.9726729963493763E-5</v>
      </c>
      <c r="N94" s="94">
        <f>K94/'סכום נכסי הקרן'!$C$42</f>
        <v>6.0425518292762412E-6</v>
      </c>
      <c r="O94" s="143"/>
    </row>
    <row r="95" spans="2:15" s="140" customFormat="1">
      <c r="B95" s="143"/>
      <c r="C95" s="143"/>
    </row>
    <row r="96" spans="2:15">
      <c r="D96" s="1"/>
      <c r="E96" s="1"/>
      <c r="F96" s="1"/>
      <c r="G96" s="1"/>
    </row>
    <row r="97" spans="2:7">
      <c r="B97" s="98" t="s">
        <v>262</v>
      </c>
      <c r="D97" s="1"/>
      <c r="E97" s="1"/>
      <c r="F97" s="1"/>
      <c r="G97" s="1"/>
    </row>
    <row r="98" spans="2:7">
      <c r="B98" s="98" t="s">
        <v>120</v>
      </c>
      <c r="D98" s="1"/>
      <c r="E98" s="1"/>
      <c r="F98" s="1"/>
      <c r="G98" s="1"/>
    </row>
    <row r="99" spans="2:7">
      <c r="B99" s="98" t="s">
        <v>245</v>
      </c>
      <c r="D99" s="1"/>
      <c r="E99" s="1"/>
      <c r="F99" s="1"/>
      <c r="G99" s="1"/>
    </row>
    <row r="100" spans="2:7">
      <c r="B100" s="98" t="s">
        <v>253</v>
      </c>
      <c r="D100" s="1"/>
      <c r="E100" s="1"/>
      <c r="F100" s="1"/>
      <c r="G100" s="1"/>
    </row>
    <row r="101" spans="2:7">
      <c r="B101" s="98" t="s">
        <v>260</v>
      </c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K1:O1048576 AF49:AF1048576 AG1:XFD1048576 AF1:AF43 B45:B96 B98:B1048576 P1:AE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J327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2">
      <c r="B1" s="56" t="s">
        <v>187</v>
      </c>
      <c r="C1" s="77" t="s" vm="1">
        <v>263</v>
      </c>
    </row>
    <row r="2" spans="2:62">
      <c r="B2" s="56" t="s">
        <v>186</v>
      </c>
      <c r="C2" s="77" t="s">
        <v>264</v>
      </c>
    </row>
    <row r="3" spans="2:62">
      <c r="B3" s="56" t="s">
        <v>188</v>
      </c>
      <c r="C3" s="77" t="s">
        <v>265</v>
      </c>
    </row>
    <row r="4" spans="2:62">
      <c r="B4" s="56" t="s">
        <v>189</v>
      </c>
      <c r="C4" s="77">
        <v>8802</v>
      </c>
    </row>
    <row r="6" spans="2:62" ht="26.25" customHeight="1">
      <c r="B6" s="228" t="s">
        <v>217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</row>
    <row r="7" spans="2:62" ht="26.25" customHeight="1">
      <c r="B7" s="228" t="s">
        <v>99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BJ7" s="3"/>
    </row>
    <row r="8" spans="2:62" s="3" customFormat="1" ht="78.75">
      <c r="B8" s="22" t="s">
        <v>123</v>
      </c>
      <c r="C8" s="30" t="s">
        <v>48</v>
      </c>
      <c r="D8" s="30" t="s">
        <v>127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109</v>
      </c>
      <c r="J8" s="30" t="s">
        <v>247</v>
      </c>
      <c r="K8" s="30" t="s">
        <v>246</v>
      </c>
      <c r="L8" s="30" t="s">
        <v>64</v>
      </c>
      <c r="M8" s="30" t="s">
        <v>61</v>
      </c>
      <c r="N8" s="30" t="s">
        <v>190</v>
      </c>
      <c r="O8" s="20" t="s">
        <v>192</v>
      </c>
      <c r="BE8" s="1"/>
      <c r="BF8" s="1"/>
    </row>
    <row r="9" spans="2:62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254</v>
      </c>
      <c r="K9" s="32"/>
      <c r="L9" s="32" t="s">
        <v>250</v>
      </c>
      <c r="M9" s="32" t="s">
        <v>20</v>
      </c>
      <c r="N9" s="32" t="s">
        <v>20</v>
      </c>
      <c r="O9" s="33" t="s">
        <v>20</v>
      </c>
      <c r="BD9" s="1"/>
      <c r="BE9" s="1"/>
      <c r="BF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BD10" s="1"/>
      <c r="BE10" s="3"/>
      <c r="BF10" s="1"/>
    </row>
    <row r="11" spans="2:62" s="4" customFormat="1" ht="18" customHeight="1">
      <c r="B11" s="120" t="s">
        <v>34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21403.699649999995</v>
      </c>
      <c r="M11" s="81"/>
      <c r="N11" s="91">
        <v>1</v>
      </c>
      <c r="O11" s="91">
        <f>L11/'סכום נכסי הקרן'!$C$42</f>
        <v>2.946081195293547E-2</v>
      </c>
      <c r="BD11" s="99"/>
      <c r="BE11" s="3"/>
      <c r="BF11" s="99"/>
      <c r="BJ11" s="99"/>
    </row>
    <row r="12" spans="2:62" s="4" customFormat="1" ht="18" customHeight="1">
      <c r="B12" s="80" t="s">
        <v>240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21403.699650000002</v>
      </c>
      <c r="M12" s="81"/>
      <c r="N12" s="91">
        <v>1.0000000000000004</v>
      </c>
      <c r="O12" s="91">
        <f>L12/'סכום נכסי הקרן'!$C$42</f>
        <v>2.946081195293548E-2</v>
      </c>
      <c r="BD12" s="99"/>
      <c r="BE12" s="3"/>
      <c r="BF12" s="99"/>
      <c r="BJ12" s="99"/>
    </row>
    <row r="13" spans="2:62">
      <c r="B13" s="101" t="s">
        <v>54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8486.2140899999995</v>
      </c>
      <c r="M13" s="81"/>
      <c r="N13" s="91">
        <v>0.39648351587665831</v>
      </c>
      <c r="O13" s="91">
        <f>L13/'סכום נכסי הקרן'!$C$42</f>
        <v>1.1680726303680937E-2</v>
      </c>
      <c r="BE13" s="3"/>
    </row>
    <row r="14" spans="2:62" ht="20.25">
      <c r="B14" s="86" t="s">
        <v>1292</v>
      </c>
      <c r="C14" s="83" t="s">
        <v>1293</v>
      </c>
      <c r="D14" s="96" t="s">
        <v>30</v>
      </c>
      <c r="E14" s="83"/>
      <c r="F14" s="96" t="s">
        <v>1154</v>
      </c>
      <c r="G14" s="83" t="s">
        <v>1294</v>
      </c>
      <c r="H14" s="83" t="s">
        <v>1295</v>
      </c>
      <c r="I14" s="96" t="s">
        <v>171</v>
      </c>
      <c r="J14" s="93">
        <v>9447.89</v>
      </c>
      <c r="K14" s="95">
        <v>10964</v>
      </c>
      <c r="L14" s="93">
        <v>3640.0354400000001</v>
      </c>
      <c r="M14" s="94">
        <v>1.4178467732825404E-3</v>
      </c>
      <c r="N14" s="94">
        <v>0.17006571291519693</v>
      </c>
      <c r="O14" s="94">
        <f>L14/'סכום נכסי הקרן'!$C$42</f>
        <v>5.0102739878365261E-3</v>
      </c>
      <c r="BE14" s="4"/>
    </row>
    <row r="15" spans="2:62">
      <c r="B15" s="86" t="s">
        <v>1296</v>
      </c>
      <c r="C15" s="83" t="s">
        <v>1297</v>
      </c>
      <c r="D15" s="96" t="s">
        <v>30</v>
      </c>
      <c r="E15" s="83"/>
      <c r="F15" s="96" t="s">
        <v>1154</v>
      </c>
      <c r="G15" s="83" t="s">
        <v>1298</v>
      </c>
      <c r="H15" s="83" t="s">
        <v>1295</v>
      </c>
      <c r="I15" s="96" t="s">
        <v>171</v>
      </c>
      <c r="J15" s="93">
        <v>3031</v>
      </c>
      <c r="K15" s="95">
        <v>28972.47</v>
      </c>
      <c r="L15" s="93">
        <v>3085.8386700000001</v>
      </c>
      <c r="M15" s="94">
        <v>2.1856377002801091E-4</v>
      </c>
      <c r="N15" s="94">
        <v>0.14417314391720129</v>
      </c>
      <c r="O15" s="94">
        <f>L15/'סכום נכסי הקרן'!$C$42</f>
        <v>4.2474578816081698E-3</v>
      </c>
    </row>
    <row r="16" spans="2:62">
      <c r="B16" s="86" t="s">
        <v>1299</v>
      </c>
      <c r="C16" s="83" t="s">
        <v>1300</v>
      </c>
      <c r="D16" s="96" t="s">
        <v>30</v>
      </c>
      <c r="E16" s="83"/>
      <c r="F16" s="96" t="s">
        <v>1154</v>
      </c>
      <c r="G16" s="83" t="s">
        <v>1298</v>
      </c>
      <c r="H16" s="83" t="s">
        <v>1295</v>
      </c>
      <c r="I16" s="96" t="s">
        <v>171</v>
      </c>
      <c r="J16" s="93">
        <v>31546</v>
      </c>
      <c r="K16" s="95">
        <v>1588</v>
      </c>
      <c r="L16" s="93">
        <v>1760.33998</v>
      </c>
      <c r="M16" s="94">
        <v>2.9533710136054003E-4</v>
      </c>
      <c r="N16" s="94">
        <v>8.2244659044260149E-2</v>
      </c>
      <c r="O16" s="94">
        <f>L16/'סכום נכסי הקרן'!$C$42</f>
        <v>2.4229944342362419E-3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12917.485560000001</v>
      </c>
      <c r="M18" s="81"/>
      <c r="N18" s="91">
        <v>0.60351648412334191</v>
      </c>
      <c r="O18" s="91">
        <f>L18/'סכום נכסי הקרן'!$C$42</f>
        <v>1.778008564925454E-2</v>
      </c>
    </row>
    <row r="19" spans="2:15">
      <c r="B19" s="86" t="s">
        <v>1301</v>
      </c>
      <c r="C19" s="83" t="s">
        <v>1302</v>
      </c>
      <c r="D19" s="96" t="s">
        <v>30</v>
      </c>
      <c r="E19" s="83"/>
      <c r="F19" s="96" t="s">
        <v>1143</v>
      </c>
      <c r="G19" s="83" t="s">
        <v>1303</v>
      </c>
      <c r="H19" s="83"/>
      <c r="I19" s="96" t="s">
        <v>171</v>
      </c>
      <c r="J19" s="93">
        <v>25</v>
      </c>
      <c r="K19" s="95">
        <v>497943.7</v>
      </c>
      <c r="L19" s="93">
        <v>437.44355999999999</v>
      </c>
      <c r="M19" s="94">
        <v>4.3021111260142789E-5</v>
      </c>
      <c r="N19" s="94">
        <v>2.0437754554269317E-2</v>
      </c>
      <c r="O19" s="94">
        <f>L19/'סכום נכסי הקרן'!$C$42</f>
        <v>6.021128436635788E-4</v>
      </c>
    </row>
    <row r="20" spans="2:15">
      <c r="B20" s="86" t="s">
        <v>1304</v>
      </c>
      <c r="C20" s="83" t="s">
        <v>1305</v>
      </c>
      <c r="D20" s="96" t="s">
        <v>30</v>
      </c>
      <c r="E20" s="83"/>
      <c r="F20" s="96" t="s">
        <v>1143</v>
      </c>
      <c r="G20" s="83" t="s">
        <v>1303</v>
      </c>
      <c r="H20" s="83"/>
      <c r="I20" s="96" t="s">
        <v>171</v>
      </c>
      <c r="J20" s="93">
        <v>2838</v>
      </c>
      <c r="K20" s="95">
        <v>2199.66</v>
      </c>
      <c r="L20" s="93">
        <v>219.36618999999999</v>
      </c>
      <c r="M20" s="94">
        <v>1.4640689681815185E-4</v>
      </c>
      <c r="N20" s="94">
        <v>1.0248984688962407E-2</v>
      </c>
      <c r="O20" s="94">
        <f>L20/'סכום נכסי הקרן'!$C$42</f>
        <v>3.0194341063003631E-4</v>
      </c>
    </row>
    <row r="21" spans="2:15">
      <c r="B21" s="86" t="s">
        <v>1306</v>
      </c>
      <c r="C21" s="83" t="s">
        <v>1307</v>
      </c>
      <c r="D21" s="96" t="s">
        <v>30</v>
      </c>
      <c r="E21" s="83"/>
      <c r="F21" s="96" t="s">
        <v>1143</v>
      </c>
      <c r="G21" s="83" t="s">
        <v>1303</v>
      </c>
      <c r="H21" s="83"/>
      <c r="I21" s="96" t="s">
        <v>173</v>
      </c>
      <c r="J21" s="93">
        <v>275</v>
      </c>
      <c r="K21" s="95">
        <v>164086</v>
      </c>
      <c r="L21" s="93">
        <v>1953.3125600000001</v>
      </c>
      <c r="M21" s="94">
        <v>2.1850641240368454E-4</v>
      </c>
      <c r="N21" s="94">
        <v>9.1260510656623814E-2</v>
      </c>
      <c r="O21" s="94">
        <f>L21/'סכום נכסי הקרן'!$C$42</f>
        <v>2.6886087431836577E-3</v>
      </c>
    </row>
    <row r="22" spans="2:15">
      <c r="B22" s="86" t="s">
        <v>1308</v>
      </c>
      <c r="C22" s="83" t="s">
        <v>1309</v>
      </c>
      <c r="D22" s="96" t="s">
        <v>145</v>
      </c>
      <c r="E22" s="83"/>
      <c r="F22" s="96" t="s">
        <v>1143</v>
      </c>
      <c r="G22" s="83" t="s">
        <v>1303</v>
      </c>
      <c r="H22" s="83"/>
      <c r="I22" s="96" t="s">
        <v>173</v>
      </c>
      <c r="J22" s="93">
        <v>1881.9999999999998</v>
      </c>
      <c r="K22" s="95">
        <v>3685</v>
      </c>
      <c r="L22" s="93">
        <v>300.20962999999995</v>
      </c>
      <c r="M22" s="94">
        <v>9.0813961162356587E-5</v>
      </c>
      <c r="N22" s="94">
        <v>1.402606254568705E-2</v>
      </c>
      <c r="O22" s="94">
        <f>L22/'סכום נכסי הקרן'!$C$42</f>
        <v>4.1321919109859755E-4</v>
      </c>
    </row>
    <row r="23" spans="2:15">
      <c r="B23" s="86" t="s">
        <v>1310</v>
      </c>
      <c r="C23" s="83" t="s">
        <v>1311</v>
      </c>
      <c r="D23" s="96" t="s">
        <v>145</v>
      </c>
      <c r="E23" s="83"/>
      <c r="F23" s="96" t="s">
        <v>1143</v>
      </c>
      <c r="G23" s="83" t="s">
        <v>1303</v>
      </c>
      <c r="H23" s="83"/>
      <c r="I23" s="96" t="s">
        <v>173</v>
      </c>
      <c r="J23" s="93">
        <v>3130</v>
      </c>
      <c r="K23" s="95">
        <v>2283</v>
      </c>
      <c r="L23" s="93">
        <v>309.32695000000001</v>
      </c>
      <c r="M23" s="94">
        <v>2.6217597883304412E-5</v>
      </c>
      <c r="N23" s="94">
        <v>1.4452031894401961E-2</v>
      </c>
      <c r="O23" s="94">
        <f>L23/'סכום נכסי הקרן'!$C$42</f>
        <v>4.2576859397880194E-4</v>
      </c>
    </row>
    <row r="24" spans="2:15">
      <c r="B24" s="86" t="s">
        <v>1312</v>
      </c>
      <c r="C24" s="83" t="s">
        <v>1313</v>
      </c>
      <c r="D24" s="96" t="s">
        <v>30</v>
      </c>
      <c r="E24" s="83"/>
      <c r="F24" s="96" t="s">
        <v>1143</v>
      </c>
      <c r="G24" s="83" t="s">
        <v>1303</v>
      </c>
      <c r="H24" s="83"/>
      <c r="I24" s="96" t="s">
        <v>171</v>
      </c>
      <c r="J24" s="93">
        <v>8.9600000000000009</v>
      </c>
      <c r="K24" s="95">
        <v>14075.81</v>
      </c>
      <c r="L24" s="93">
        <v>4.4318200000000001</v>
      </c>
      <c r="M24" s="94">
        <v>1.7353388518776097E-6</v>
      </c>
      <c r="N24" s="94">
        <v>2.0705859605911641E-4</v>
      </c>
      <c r="O24" s="94">
        <f>L24/'סכום נכסי הקרן'!$C$42</f>
        <v>6.1001143617364538E-6</v>
      </c>
    </row>
    <row r="25" spans="2:15">
      <c r="B25" s="86" t="s">
        <v>1314</v>
      </c>
      <c r="C25" s="83" t="s">
        <v>1315</v>
      </c>
      <c r="D25" s="96" t="s">
        <v>30</v>
      </c>
      <c r="E25" s="83"/>
      <c r="F25" s="96" t="s">
        <v>1143</v>
      </c>
      <c r="G25" s="83" t="s">
        <v>1303</v>
      </c>
      <c r="H25" s="83"/>
      <c r="I25" s="96" t="s">
        <v>173</v>
      </c>
      <c r="J25" s="93">
        <v>133</v>
      </c>
      <c r="K25" s="95">
        <v>119750</v>
      </c>
      <c r="L25" s="93">
        <v>689.43714999999997</v>
      </c>
      <c r="M25" s="94">
        <v>8.6975242808173293E-5</v>
      </c>
      <c r="N25" s="94">
        <v>3.2211120566719417E-2</v>
      </c>
      <c r="O25" s="94">
        <f>L25/'סכום נכסי הקרן'!$C$42</f>
        <v>9.4896576580945293E-4</v>
      </c>
    </row>
    <row r="26" spans="2:15">
      <c r="B26" s="86" t="s">
        <v>1316</v>
      </c>
      <c r="C26" s="83" t="s">
        <v>1317</v>
      </c>
      <c r="D26" s="96" t="s">
        <v>30</v>
      </c>
      <c r="E26" s="83"/>
      <c r="F26" s="96" t="s">
        <v>1143</v>
      </c>
      <c r="G26" s="83" t="s">
        <v>1303</v>
      </c>
      <c r="H26" s="83"/>
      <c r="I26" s="96" t="s">
        <v>171</v>
      </c>
      <c r="J26" s="93">
        <v>2471.02</v>
      </c>
      <c r="K26" s="95">
        <v>1747.97</v>
      </c>
      <c r="L26" s="93">
        <v>151.77910999999997</v>
      </c>
      <c r="M26" s="94">
        <v>2.070701954605018E-5</v>
      </c>
      <c r="N26" s="94">
        <v>7.0912558334278444E-3</v>
      </c>
      <c r="O26" s="94">
        <f>L26/'סכום נכסי הקרן'!$C$42</f>
        <v>2.0891415461877442E-4</v>
      </c>
    </row>
    <row r="27" spans="2:15">
      <c r="B27" s="86" t="s">
        <v>1318</v>
      </c>
      <c r="C27" s="83" t="s">
        <v>1319</v>
      </c>
      <c r="D27" s="96" t="s">
        <v>30</v>
      </c>
      <c r="E27" s="83"/>
      <c r="F27" s="96" t="s">
        <v>1143</v>
      </c>
      <c r="G27" s="83" t="s">
        <v>1303</v>
      </c>
      <c r="H27" s="83"/>
      <c r="I27" s="96" t="s">
        <v>171</v>
      </c>
      <c r="J27" s="93">
        <v>76</v>
      </c>
      <c r="K27" s="95">
        <v>98537</v>
      </c>
      <c r="L27" s="93">
        <v>263.15684999999996</v>
      </c>
      <c r="M27" s="94">
        <v>1.5214232380582367E-4</v>
      </c>
      <c r="N27" s="94">
        <v>1.2294923508702853E-2</v>
      </c>
      <c r="O27" s="94">
        <f>L27/'סכום נכסי הקרן'!$C$42</f>
        <v>3.6221842946562033E-4</v>
      </c>
    </row>
    <row r="28" spans="2:15">
      <c r="B28" s="86" t="s">
        <v>1320</v>
      </c>
      <c r="C28" s="83" t="s">
        <v>1321</v>
      </c>
      <c r="D28" s="96" t="s">
        <v>30</v>
      </c>
      <c r="E28" s="83"/>
      <c r="F28" s="96" t="s">
        <v>1143</v>
      </c>
      <c r="G28" s="83" t="s">
        <v>1303</v>
      </c>
      <c r="H28" s="83"/>
      <c r="I28" s="96" t="s">
        <v>171</v>
      </c>
      <c r="J28" s="93">
        <v>8889.0000000000018</v>
      </c>
      <c r="K28" s="95">
        <v>1896</v>
      </c>
      <c r="L28" s="93">
        <v>592.23352999999986</v>
      </c>
      <c r="M28" s="94">
        <v>2.999841375525408E-4</v>
      </c>
      <c r="N28" s="94">
        <v>2.7669680461059918E-2</v>
      </c>
      <c r="O28" s="94">
        <f>L28/'סכום נכסי הקרן'!$C$42</f>
        <v>8.1517125286109909E-4</v>
      </c>
    </row>
    <row r="29" spans="2:15">
      <c r="B29" s="86" t="s">
        <v>1322</v>
      </c>
      <c r="C29" s="83" t="s">
        <v>1323</v>
      </c>
      <c r="D29" s="96" t="s">
        <v>30</v>
      </c>
      <c r="E29" s="83"/>
      <c r="F29" s="96" t="s">
        <v>1143</v>
      </c>
      <c r="G29" s="83" t="s">
        <v>1303</v>
      </c>
      <c r="H29" s="83"/>
      <c r="I29" s="96" t="s">
        <v>171</v>
      </c>
      <c r="J29" s="93">
        <v>131</v>
      </c>
      <c r="K29" s="95">
        <v>48044.800000000003</v>
      </c>
      <c r="L29" s="93">
        <v>221.16656</v>
      </c>
      <c r="M29" s="94">
        <v>4.6720923860148891E-5</v>
      </c>
      <c r="N29" s="94">
        <v>1.0333099586360531E-2</v>
      </c>
      <c r="O29" s="94">
        <f>L29/'סכום נכסי הקרן'!$C$42</f>
        <v>3.0442150380472291E-4</v>
      </c>
    </row>
    <row r="30" spans="2:15">
      <c r="B30" s="86" t="s">
        <v>1324</v>
      </c>
      <c r="C30" s="83" t="s">
        <v>1325</v>
      </c>
      <c r="D30" s="96" t="s">
        <v>30</v>
      </c>
      <c r="E30" s="83"/>
      <c r="F30" s="96" t="s">
        <v>1143</v>
      </c>
      <c r="G30" s="83" t="s">
        <v>1303</v>
      </c>
      <c r="H30" s="83"/>
      <c r="I30" s="96" t="s">
        <v>171</v>
      </c>
      <c r="J30" s="93">
        <v>6789</v>
      </c>
      <c r="K30" s="95">
        <v>2477.85</v>
      </c>
      <c r="L30" s="93">
        <v>591.12944000000005</v>
      </c>
      <c r="M30" s="94">
        <v>2.4143174881765135E-5</v>
      </c>
      <c r="N30" s="94">
        <v>2.7618096388303606E-2</v>
      </c>
      <c r="O30" s="94">
        <f>L30/'סכום נכסי הקרן'!$C$42</f>
        <v>8.136515441938589E-4</v>
      </c>
    </row>
    <row r="31" spans="2:15">
      <c r="B31" s="86" t="s">
        <v>1326</v>
      </c>
      <c r="C31" s="83" t="s">
        <v>1327</v>
      </c>
      <c r="D31" s="96" t="s">
        <v>30</v>
      </c>
      <c r="E31" s="83"/>
      <c r="F31" s="96" t="s">
        <v>1143</v>
      </c>
      <c r="G31" s="83" t="s">
        <v>1303</v>
      </c>
      <c r="H31" s="83"/>
      <c r="I31" s="96" t="s">
        <v>173</v>
      </c>
      <c r="J31" s="93">
        <v>11366</v>
      </c>
      <c r="K31" s="95">
        <v>1247.5</v>
      </c>
      <c r="L31" s="93">
        <v>613.78422999999998</v>
      </c>
      <c r="M31" s="94">
        <v>6.3041578852455332E-4</v>
      </c>
      <c r="N31" s="94">
        <v>2.8676548448950043E-2</v>
      </c>
      <c r="O31" s="94">
        <f>L31/'סכום נכסי הקרן'!$C$42</f>
        <v>8.4483440131376058E-4</v>
      </c>
    </row>
    <row r="32" spans="2:15">
      <c r="B32" s="86" t="s">
        <v>1328</v>
      </c>
      <c r="C32" s="83" t="s">
        <v>1329</v>
      </c>
      <c r="D32" s="96" t="s">
        <v>30</v>
      </c>
      <c r="E32" s="83"/>
      <c r="F32" s="96" t="s">
        <v>1143</v>
      </c>
      <c r="G32" s="83" t="s">
        <v>1303</v>
      </c>
      <c r="H32" s="83"/>
      <c r="I32" s="96" t="s">
        <v>181</v>
      </c>
      <c r="J32" s="93">
        <v>3850</v>
      </c>
      <c r="K32" s="95">
        <v>10858.29</v>
      </c>
      <c r="L32" s="93">
        <v>1379.12772</v>
      </c>
      <c r="M32" s="94">
        <v>4.5138529434218865E-4</v>
      </c>
      <c r="N32" s="94">
        <v>6.443408114260285E-2</v>
      </c>
      <c r="O32" s="94">
        <f>L32/'סכום נכסי הקרן'!$C$42</f>
        <v>1.8982803479024081E-3</v>
      </c>
    </row>
    <row r="33" spans="2:56">
      <c r="B33" s="86" t="s">
        <v>1330</v>
      </c>
      <c r="C33" s="83" t="s">
        <v>1331</v>
      </c>
      <c r="D33" s="96" t="s">
        <v>145</v>
      </c>
      <c r="E33" s="83"/>
      <c r="F33" s="96" t="s">
        <v>1143</v>
      </c>
      <c r="G33" s="83" t="s">
        <v>1303</v>
      </c>
      <c r="H33" s="83"/>
      <c r="I33" s="96" t="s">
        <v>171</v>
      </c>
      <c r="J33" s="93">
        <v>7214.9700000000021</v>
      </c>
      <c r="K33" s="95">
        <v>20476.87</v>
      </c>
      <c r="L33" s="93">
        <v>5191.5802599999997</v>
      </c>
      <c r="M33" s="94">
        <v>1.3794923396913094E-4</v>
      </c>
      <c r="N33" s="94">
        <v>0.24255527525121112</v>
      </c>
      <c r="O33" s="94">
        <f>L33/'סכום נכסי הקרן'!$C$42</f>
        <v>7.1458753523684334E-3</v>
      </c>
    </row>
    <row r="34" spans="2:56">
      <c r="B34" s="82"/>
      <c r="C34" s="83"/>
      <c r="D34" s="83"/>
      <c r="E34" s="83"/>
      <c r="F34" s="83"/>
      <c r="G34" s="83"/>
      <c r="H34" s="83"/>
      <c r="I34" s="83"/>
      <c r="J34" s="93"/>
      <c r="K34" s="95"/>
      <c r="L34" s="83"/>
      <c r="M34" s="83"/>
      <c r="N34" s="94"/>
      <c r="O34" s="83"/>
    </row>
    <row r="35" spans="2:5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6" ht="20.25">
      <c r="B37" s="98" t="s">
        <v>262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D37" s="4"/>
    </row>
    <row r="38" spans="2:56">
      <c r="B38" s="98" t="s">
        <v>120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D38" s="3"/>
    </row>
    <row r="39" spans="2:56">
      <c r="B39" s="98" t="s">
        <v>245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6">
      <c r="B40" s="98" t="s">
        <v>253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6 C5:C1048576 AD42:AD1048576 AE1:XFD1048576 AD1:AD37 B38:B1048576 D1:A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3DD6EB0-A38C-4B8A-9AFD-C954DF9AC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