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740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הלוואות!$B$6:$Q$50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להשקעה'!$B$6:$D$14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מניות'!$B$6:$M$18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K13" i="81" l="1"/>
  <c r="J13" i="81"/>
  <c r="J12" i="81"/>
  <c r="J11" i="81"/>
  <c r="J10" i="81"/>
  <c r="I11" i="81"/>
  <c r="I10" i="81" l="1"/>
  <c r="C37" i="88" s="1"/>
  <c r="C10" i="88" s="1"/>
  <c r="L54" i="78" l="1"/>
  <c r="O23" i="78"/>
  <c r="O11" i="78" s="1"/>
  <c r="O10" i="78" s="1"/>
  <c r="O12" i="78"/>
  <c r="O54" i="78"/>
  <c r="L121" i="62" l="1"/>
  <c r="L102" i="62"/>
  <c r="N102" i="62" s="1"/>
  <c r="L103" i="62"/>
  <c r="N103" i="62" s="1"/>
  <c r="N204" i="62"/>
  <c r="N203" i="62"/>
  <c r="N202" i="62"/>
  <c r="N201" i="62"/>
  <c r="N200" i="62"/>
  <c r="N199" i="62"/>
  <c r="N198" i="62"/>
  <c r="N197" i="62"/>
  <c r="N196" i="62"/>
  <c r="N195" i="62"/>
  <c r="N194" i="62"/>
  <c r="N193" i="62"/>
  <c r="N192" i="62"/>
  <c r="N191" i="62"/>
  <c r="N190" i="62"/>
  <c r="N188" i="62"/>
  <c r="N187" i="62"/>
  <c r="N186" i="62"/>
  <c r="N185" i="62"/>
  <c r="N184" i="62"/>
  <c r="N183" i="62"/>
  <c r="N181" i="62"/>
  <c r="N179" i="62"/>
  <c r="N178" i="62"/>
  <c r="N177" i="62"/>
  <c r="N176" i="62"/>
  <c r="N175" i="62"/>
  <c r="N174" i="62"/>
  <c r="N173" i="62"/>
  <c r="N172" i="62"/>
  <c r="N171" i="62"/>
  <c r="N170" i="62"/>
  <c r="N169" i="62"/>
  <c r="N168" i="62"/>
  <c r="N167" i="62"/>
  <c r="N166" i="62"/>
  <c r="N165" i="62"/>
  <c r="N164" i="62"/>
  <c r="N163" i="62"/>
  <c r="N162" i="62"/>
  <c r="N161" i="62"/>
  <c r="N160" i="62"/>
  <c r="N159" i="62"/>
  <c r="N158" i="62"/>
  <c r="N157" i="62"/>
  <c r="N156" i="62"/>
  <c r="N155" i="62"/>
  <c r="N154" i="62"/>
  <c r="N153" i="62"/>
  <c r="N152" i="62"/>
  <c r="N151" i="62"/>
  <c r="N150" i="62"/>
  <c r="N149" i="62"/>
  <c r="N148" i="62"/>
  <c r="N147" i="62"/>
  <c r="N146" i="62"/>
  <c r="N145" i="62"/>
  <c r="N144" i="62"/>
  <c r="N143" i="62"/>
  <c r="N142" i="62"/>
  <c r="N141" i="62"/>
  <c r="N140" i="62"/>
  <c r="N139" i="62"/>
  <c r="N138" i="62"/>
  <c r="N137" i="62"/>
  <c r="N136" i="62"/>
  <c r="N135" i="62"/>
  <c r="N134" i="62"/>
  <c r="N133" i="62"/>
  <c r="N132" i="62"/>
  <c r="N131" i="62"/>
  <c r="N130" i="62"/>
  <c r="N129" i="62"/>
  <c r="N128" i="62"/>
  <c r="N127" i="62"/>
  <c r="N126" i="62"/>
  <c r="N125" i="62"/>
  <c r="N124" i="62"/>
  <c r="N123" i="62"/>
  <c r="N122" i="62"/>
  <c r="N119" i="62"/>
  <c r="N118" i="62"/>
  <c r="N117" i="62"/>
  <c r="N116" i="62"/>
  <c r="N115" i="62"/>
  <c r="N189" i="62"/>
  <c r="N114" i="62"/>
  <c r="N182" i="62"/>
  <c r="N180" i="62"/>
  <c r="N113" i="62"/>
  <c r="N112" i="62"/>
  <c r="N111" i="62"/>
  <c r="N110" i="62"/>
  <c r="N109" i="62"/>
  <c r="N108" i="62"/>
  <c r="N107" i="62"/>
  <c r="N106" i="62"/>
  <c r="N105" i="62"/>
  <c r="N104" i="62"/>
  <c r="N100" i="62"/>
  <c r="N99" i="62"/>
  <c r="N98" i="62"/>
  <c r="N97" i="62"/>
  <c r="N96" i="62"/>
  <c r="N95" i="62"/>
  <c r="N94" i="62"/>
  <c r="N93" i="62"/>
  <c r="N92" i="62"/>
  <c r="N91" i="62"/>
  <c r="N90" i="62"/>
  <c r="N89" i="62"/>
  <c r="N88" i="62"/>
  <c r="N86" i="62"/>
  <c r="N85" i="62"/>
  <c r="N84" i="62"/>
  <c r="N83" i="62"/>
  <c r="N82" i="62"/>
  <c r="N81" i="62"/>
  <c r="N80" i="62"/>
  <c r="N79" i="62"/>
  <c r="N78" i="62"/>
  <c r="N77" i="62"/>
  <c r="N76" i="62"/>
  <c r="N75" i="62"/>
  <c r="N74" i="62"/>
  <c r="N73" i="62"/>
  <c r="N72" i="62"/>
  <c r="N71" i="62"/>
  <c r="N70" i="62"/>
  <c r="N69" i="62"/>
  <c r="N68" i="62"/>
  <c r="N67" i="62"/>
  <c r="N66" i="62"/>
  <c r="N65" i="62"/>
  <c r="N64" i="62"/>
  <c r="N63" i="62"/>
  <c r="N62" i="62"/>
  <c r="N61" i="62"/>
  <c r="N60" i="62"/>
  <c r="N59" i="62"/>
  <c r="N58" i="62"/>
  <c r="N57" i="62"/>
  <c r="N56" i="62"/>
  <c r="N55" i="62"/>
  <c r="N54" i="62"/>
  <c r="N53" i="62"/>
  <c r="N52" i="62"/>
  <c r="N51" i="62"/>
  <c r="N50" i="62"/>
  <c r="N49" i="62"/>
  <c r="N48" i="62"/>
  <c r="N47" i="62"/>
  <c r="N45" i="62"/>
  <c r="N44" i="62"/>
  <c r="N43" i="62"/>
  <c r="N42" i="62"/>
  <c r="N41" i="62"/>
  <c r="N40" i="62"/>
  <c r="N39" i="62"/>
  <c r="N38" i="62"/>
  <c r="N37" i="62"/>
  <c r="N36" i="62"/>
  <c r="N35" i="62"/>
  <c r="N34" i="62"/>
  <c r="N33" i="62"/>
  <c r="N32" i="62"/>
  <c r="N31" i="62"/>
  <c r="N30" i="62"/>
  <c r="N29" i="62"/>
  <c r="N28" i="62"/>
  <c r="N27" i="62"/>
  <c r="N26" i="62"/>
  <c r="N25" i="62"/>
  <c r="N24" i="62"/>
  <c r="N23" i="62"/>
  <c r="N22" i="62"/>
  <c r="N21" i="62"/>
  <c r="N20" i="62"/>
  <c r="N19" i="62"/>
  <c r="N18" i="62"/>
  <c r="N17" i="62"/>
  <c r="N16" i="62"/>
  <c r="N15" i="62"/>
  <c r="N14" i="62"/>
  <c r="N13" i="62"/>
  <c r="N12" i="62"/>
  <c r="N11" i="62"/>
  <c r="N121" i="62" l="1"/>
  <c r="C20" i="84"/>
  <c r="C11" i="84"/>
  <c r="K103" i="62"/>
  <c r="K121" i="62"/>
  <c r="K88" i="62"/>
  <c r="K47" i="62"/>
  <c r="K13" i="62"/>
  <c r="S119" i="61"/>
  <c r="O119" i="61"/>
  <c r="S75" i="61"/>
  <c r="S74" i="61"/>
  <c r="O75" i="61"/>
  <c r="O74" i="61"/>
  <c r="S61" i="61"/>
  <c r="O61" i="61"/>
  <c r="C35" i="88"/>
  <c r="C34" i="88"/>
  <c r="C31" i="88"/>
  <c r="C29" i="88"/>
  <c r="C28" i="88"/>
  <c r="C27" i="88"/>
  <c r="C26" i="88"/>
  <c r="C24" i="88"/>
  <c r="C21" i="88"/>
  <c r="C19" i="88"/>
  <c r="C18" i="88"/>
  <c r="C17" i="88"/>
  <c r="C16" i="88"/>
  <c r="C15" i="88"/>
  <c r="C10" i="84" l="1"/>
  <c r="C43" i="88" s="1"/>
  <c r="K12" i="62"/>
  <c r="K11" i="62" s="1"/>
  <c r="K102" i="62"/>
  <c r="P49" i="78"/>
  <c r="P48" i="78"/>
  <c r="P16" i="78"/>
  <c r="P37" i="78"/>
  <c r="P33" i="78"/>
  <c r="C33" i="88"/>
  <c r="P20" i="78"/>
  <c r="P25" i="78"/>
  <c r="P55" i="78"/>
  <c r="P54" i="78" s="1"/>
  <c r="P11" i="78"/>
  <c r="P12" i="78"/>
  <c r="P29" i="78"/>
  <c r="P44" i="78"/>
  <c r="P10" i="78"/>
  <c r="P14" i="78"/>
  <c r="P18" i="78"/>
  <c r="P23" i="78"/>
  <c r="P27" i="78"/>
  <c r="P31" i="78"/>
  <c r="P35" i="78"/>
  <c r="P39" i="78"/>
  <c r="P42" i="78"/>
  <c r="P46" i="78"/>
  <c r="P50" i="78"/>
  <c r="P15" i="78"/>
  <c r="P19" i="78"/>
  <c r="P24" i="78"/>
  <c r="P28" i="78"/>
  <c r="P32" i="78"/>
  <c r="P36" i="78"/>
  <c r="P40" i="78"/>
  <c r="P43" i="78"/>
  <c r="P47" i="78"/>
  <c r="P51" i="78"/>
  <c r="P13" i="78"/>
  <c r="P17" i="78"/>
  <c r="P21" i="78"/>
  <c r="P26" i="78"/>
  <c r="P30" i="78"/>
  <c r="P34" i="78"/>
  <c r="P38" i="78"/>
  <c r="P41" i="78"/>
  <c r="P45" i="78"/>
  <c r="C11" i="88"/>
  <c r="C23" i="88"/>
  <c r="C12" i="88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C42" i="88" l="1"/>
  <c r="K11" i="81" l="1"/>
  <c r="D37" i="88"/>
  <c r="K10" i="81"/>
  <c r="K12" i="81"/>
  <c r="Q50" i="78"/>
  <c r="Q46" i="78"/>
  <c r="Q42" i="78"/>
  <c r="Q39" i="78"/>
  <c r="Q35" i="78"/>
  <c r="Q31" i="78"/>
  <c r="Q27" i="78"/>
  <c r="Q23" i="78"/>
  <c r="Q18" i="78"/>
  <c r="Q14" i="78"/>
  <c r="Q10" i="78"/>
  <c r="Q41" i="78"/>
  <c r="Q34" i="78"/>
  <c r="Q21" i="78"/>
  <c r="Q13" i="78"/>
  <c r="Q44" i="78"/>
  <c r="Q33" i="78"/>
  <c r="Q16" i="78"/>
  <c r="Q49" i="78"/>
  <c r="Q30" i="78"/>
  <c r="Q55" i="78"/>
  <c r="Q54" i="78" s="1"/>
  <c r="Q29" i="78"/>
  <c r="Q25" i="78"/>
  <c r="Q12" i="78"/>
  <c r="Q51" i="78"/>
  <c r="Q47" i="78"/>
  <c r="Q43" i="78"/>
  <c r="Q40" i="78"/>
  <c r="Q36" i="78"/>
  <c r="Q32" i="78"/>
  <c r="Q28" i="78"/>
  <c r="Q24" i="78"/>
  <c r="Q19" i="78"/>
  <c r="Q15" i="78"/>
  <c r="Q11" i="78"/>
  <c r="Q45" i="78"/>
  <c r="Q38" i="78"/>
  <c r="Q26" i="78"/>
  <c r="Q17" i="78"/>
  <c r="Q48" i="78"/>
  <c r="Q37" i="78"/>
  <c r="Q20" i="78"/>
  <c r="O17" i="79"/>
  <c r="O13" i="79"/>
  <c r="I13" i="80"/>
  <c r="K43" i="76"/>
  <c r="K38" i="76"/>
  <c r="K34" i="76"/>
  <c r="K30" i="76"/>
  <c r="K26" i="76"/>
  <c r="K22" i="76"/>
  <c r="K17" i="76"/>
  <c r="K13" i="76"/>
  <c r="L12" i="74"/>
  <c r="K36" i="73"/>
  <c r="K32" i="73"/>
  <c r="K28" i="73"/>
  <c r="K23" i="73"/>
  <c r="K18" i="73"/>
  <c r="K13" i="73"/>
  <c r="K36" i="76"/>
  <c r="K28" i="76"/>
  <c r="K20" i="76"/>
  <c r="K11" i="76"/>
  <c r="K34" i="73"/>
  <c r="K26" i="73"/>
  <c r="K20" i="73"/>
  <c r="K11" i="73"/>
  <c r="O10" i="79"/>
  <c r="K35" i="76"/>
  <c r="K23" i="76"/>
  <c r="K18" i="76"/>
  <c r="L13" i="74"/>
  <c r="K37" i="73"/>
  <c r="K29" i="73"/>
  <c r="O16" i="79"/>
  <c r="O12" i="79"/>
  <c r="I12" i="80"/>
  <c r="K42" i="76"/>
  <c r="K37" i="76"/>
  <c r="K33" i="76"/>
  <c r="K29" i="76"/>
  <c r="K25" i="76"/>
  <c r="K21" i="76"/>
  <c r="K16" i="76"/>
  <c r="K12" i="76"/>
  <c r="L11" i="74"/>
  <c r="K35" i="73"/>
  <c r="K31" i="73"/>
  <c r="K27" i="73"/>
  <c r="K22" i="73"/>
  <c r="K17" i="73"/>
  <c r="K12" i="73"/>
  <c r="O15" i="79"/>
  <c r="O11" i="79"/>
  <c r="I11" i="80"/>
  <c r="K40" i="76"/>
  <c r="K32" i="76"/>
  <c r="K24" i="76"/>
  <c r="K15" i="76"/>
  <c r="K38" i="73"/>
  <c r="K30" i="73"/>
  <c r="K16" i="73"/>
  <c r="O14" i="79"/>
  <c r="I10" i="80"/>
  <c r="K39" i="76"/>
  <c r="K31" i="76"/>
  <c r="K27" i="76"/>
  <c r="K14" i="76"/>
  <c r="K33" i="73"/>
  <c r="K25" i="73"/>
  <c r="K19" i="73"/>
  <c r="K14" i="73"/>
  <c r="M20" i="72"/>
  <c r="M16" i="72"/>
  <c r="M12" i="72"/>
  <c r="S26" i="71"/>
  <c r="S21" i="71"/>
  <c r="S16" i="71"/>
  <c r="S12" i="71"/>
  <c r="P40" i="69"/>
  <c r="P36" i="69"/>
  <c r="P32" i="69"/>
  <c r="P28" i="69"/>
  <c r="P24" i="69"/>
  <c r="P20" i="69"/>
  <c r="P16" i="69"/>
  <c r="P12" i="69"/>
  <c r="K16" i="67"/>
  <c r="K12" i="67"/>
  <c r="L12" i="65"/>
  <c r="O32" i="64"/>
  <c r="O28" i="64"/>
  <c r="O24" i="64"/>
  <c r="O20" i="64"/>
  <c r="O15" i="64"/>
  <c r="O11" i="64"/>
  <c r="N93" i="63"/>
  <c r="N89" i="63"/>
  <c r="N84" i="63"/>
  <c r="N80" i="63"/>
  <c r="N76" i="63"/>
  <c r="N72" i="63"/>
  <c r="N68" i="63"/>
  <c r="N64" i="63"/>
  <c r="N60" i="63"/>
  <c r="N56" i="63"/>
  <c r="N52" i="63"/>
  <c r="N48" i="63"/>
  <c r="N44" i="63"/>
  <c r="N40" i="63"/>
  <c r="N36" i="63"/>
  <c r="N31" i="63"/>
  <c r="N27" i="63"/>
  <c r="N23" i="63"/>
  <c r="N18" i="63"/>
  <c r="N14" i="63"/>
  <c r="O202" i="62"/>
  <c r="O198" i="62"/>
  <c r="O194" i="62"/>
  <c r="O190" i="62"/>
  <c r="O185" i="62"/>
  <c r="O179" i="62"/>
  <c r="O175" i="62"/>
  <c r="O171" i="62"/>
  <c r="O167" i="62"/>
  <c r="O163" i="62"/>
  <c r="O159" i="62"/>
  <c r="O155" i="62"/>
  <c r="O151" i="62"/>
  <c r="O147" i="62"/>
  <c r="O143" i="62"/>
  <c r="O139" i="62"/>
  <c r="O135" i="62"/>
  <c r="O131" i="62"/>
  <c r="O127" i="62"/>
  <c r="O123" i="62"/>
  <c r="O118" i="62"/>
  <c r="O189" i="62"/>
  <c r="O113" i="62"/>
  <c r="O109" i="62"/>
  <c r="O105" i="62"/>
  <c r="S256" i="62"/>
  <c r="O97" i="62"/>
  <c r="O93" i="62"/>
  <c r="O89" i="62"/>
  <c r="O84" i="62"/>
  <c r="O80" i="62"/>
  <c r="O76" i="62"/>
  <c r="M19" i="72"/>
  <c r="M15" i="72"/>
  <c r="M11" i="72"/>
  <c r="S24" i="71"/>
  <c r="S19" i="71"/>
  <c r="S15" i="71"/>
  <c r="S11" i="71"/>
  <c r="P39" i="69"/>
  <c r="P35" i="69"/>
  <c r="P31" i="69"/>
  <c r="P27" i="69"/>
  <c r="P23" i="69"/>
  <c r="P19" i="69"/>
  <c r="P15" i="69"/>
  <c r="P11" i="69"/>
  <c r="K15" i="67"/>
  <c r="K11" i="67"/>
  <c r="L11" i="65"/>
  <c r="O31" i="64"/>
  <c r="O27" i="64"/>
  <c r="O23" i="64"/>
  <c r="O19" i="64"/>
  <c r="O14" i="64"/>
  <c r="N96" i="63"/>
  <c r="N92" i="63"/>
  <c r="N88" i="63"/>
  <c r="N83" i="63"/>
  <c r="N79" i="63"/>
  <c r="N75" i="63"/>
  <c r="N71" i="63"/>
  <c r="N67" i="63"/>
  <c r="N63" i="63"/>
  <c r="N59" i="63"/>
  <c r="N55" i="63"/>
  <c r="N51" i="63"/>
  <c r="N47" i="63"/>
  <c r="N43" i="63"/>
  <c r="N39" i="63"/>
  <c r="N35" i="63"/>
  <c r="N30" i="63"/>
  <c r="N26" i="63"/>
  <c r="N22" i="63"/>
  <c r="N17" i="63"/>
  <c r="N13" i="63"/>
  <c r="O201" i="62"/>
  <c r="O197" i="62"/>
  <c r="O193" i="62"/>
  <c r="O188" i="62"/>
  <c r="O184" i="62"/>
  <c r="O178" i="62"/>
  <c r="O174" i="62"/>
  <c r="O170" i="62"/>
  <c r="O166" i="62"/>
  <c r="O162" i="62"/>
  <c r="O158" i="62"/>
  <c r="O154" i="62"/>
  <c r="O150" i="62"/>
  <c r="O146" i="62"/>
  <c r="O142" i="62"/>
  <c r="O138" i="62"/>
  <c r="O134" i="62"/>
  <c r="O130" i="62"/>
  <c r="O126" i="62"/>
  <c r="O122" i="62"/>
  <c r="O117" i="62"/>
  <c r="O114" i="62"/>
  <c r="O112" i="62"/>
  <c r="O108" i="62"/>
  <c r="O104" i="62"/>
  <c r="O100" i="62"/>
  <c r="O96" i="62"/>
  <c r="O92" i="62"/>
  <c r="O88" i="62"/>
  <c r="O83" i="62"/>
  <c r="O79" i="62"/>
  <c r="O75" i="62"/>
  <c r="O71" i="62"/>
  <c r="O67" i="62"/>
  <c r="O63" i="62"/>
  <c r="O59" i="62"/>
  <c r="O55" i="62"/>
  <c r="O51" i="62"/>
  <c r="O47" i="62"/>
  <c r="O42" i="62"/>
  <c r="M18" i="72"/>
  <c r="M14" i="72"/>
  <c r="S28" i="71"/>
  <c r="S23" i="71"/>
  <c r="S18" i="71"/>
  <c r="S14" i="71"/>
  <c r="P42" i="69"/>
  <c r="P38" i="69"/>
  <c r="P34" i="69"/>
  <c r="P30" i="69"/>
  <c r="P26" i="69"/>
  <c r="P22" i="69"/>
  <c r="P18" i="69"/>
  <c r="P14" i="69"/>
  <c r="K18" i="67"/>
  <c r="K14" i="67"/>
  <c r="L14" i="65"/>
  <c r="O30" i="64"/>
  <c r="O26" i="64"/>
  <c r="O22" i="64"/>
  <c r="O18" i="64"/>
  <c r="O13" i="64"/>
  <c r="N95" i="63"/>
  <c r="N91" i="63"/>
  <c r="N87" i="63"/>
  <c r="N82" i="63"/>
  <c r="N78" i="63"/>
  <c r="N74" i="63"/>
  <c r="N70" i="63"/>
  <c r="N66" i="63"/>
  <c r="N62" i="63"/>
  <c r="N58" i="63"/>
  <c r="N54" i="63"/>
  <c r="N50" i="63"/>
  <c r="N46" i="63"/>
  <c r="N42" i="63"/>
  <c r="N38" i="63"/>
  <c r="N34" i="63"/>
  <c r="N29" i="63"/>
  <c r="N25" i="63"/>
  <c r="N21" i="63"/>
  <c r="N16" i="63"/>
  <c r="N12" i="63"/>
  <c r="O204" i="62"/>
  <c r="O200" i="62"/>
  <c r="O196" i="62"/>
  <c r="O192" i="62"/>
  <c r="O187" i="62"/>
  <c r="O183" i="62"/>
  <c r="O177" i="62"/>
  <c r="O173" i="62"/>
  <c r="O169" i="62"/>
  <c r="O165" i="62"/>
  <c r="O161" i="62"/>
  <c r="O157" i="62"/>
  <c r="O153" i="62"/>
  <c r="O149" i="62"/>
  <c r="O145" i="62"/>
  <c r="O141" i="62"/>
  <c r="O137" i="62"/>
  <c r="O133" i="62"/>
  <c r="O129" i="62"/>
  <c r="O125" i="62"/>
  <c r="O121" i="62"/>
  <c r="O116" i="62"/>
  <c r="O182" i="62"/>
  <c r="O111" i="62"/>
  <c r="O107" i="62"/>
  <c r="O103" i="62"/>
  <c r="O99" i="62"/>
  <c r="O95" i="62"/>
  <c r="O91" i="62"/>
  <c r="O86" i="62"/>
  <c r="O82" i="62"/>
  <c r="O78" i="62"/>
  <c r="O74" i="62"/>
  <c r="O70" i="62"/>
  <c r="O66" i="62"/>
  <c r="O62" i="62"/>
  <c r="O58" i="62"/>
  <c r="O54" i="62"/>
  <c r="O50" i="62"/>
  <c r="O45" i="62"/>
  <c r="O41" i="62"/>
  <c r="O37" i="62"/>
  <c r="M17" i="72"/>
  <c r="S17" i="71"/>
  <c r="P33" i="69"/>
  <c r="P17" i="69"/>
  <c r="L13" i="65"/>
  <c r="O25" i="64"/>
  <c r="N94" i="63"/>
  <c r="N77" i="63"/>
  <c r="N61" i="63"/>
  <c r="N45" i="63"/>
  <c r="N28" i="63"/>
  <c r="N11" i="63"/>
  <c r="O199" i="62"/>
  <c r="O181" i="62"/>
  <c r="O164" i="62"/>
  <c r="O148" i="62"/>
  <c r="O132" i="62"/>
  <c r="O115" i="62"/>
  <c r="O102" i="62"/>
  <c r="O85" i="62"/>
  <c r="O72" i="62"/>
  <c r="O64" i="62"/>
  <c r="O56" i="62"/>
  <c r="O48" i="62"/>
  <c r="O39" i="62"/>
  <c r="O34" i="62"/>
  <c r="O30" i="62"/>
  <c r="O26" i="62"/>
  <c r="O22" i="62"/>
  <c r="O18" i="62"/>
  <c r="O14" i="62"/>
  <c r="U139" i="61"/>
  <c r="U134" i="61"/>
  <c r="U130" i="61"/>
  <c r="U126" i="61"/>
  <c r="U122" i="61"/>
  <c r="U118" i="61"/>
  <c r="U114" i="61"/>
  <c r="U110" i="61"/>
  <c r="U106" i="61"/>
  <c r="U102" i="61"/>
  <c r="U98" i="61"/>
  <c r="U94" i="61"/>
  <c r="U89" i="61"/>
  <c r="U85" i="61"/>
  <c r="U81" i="61"/>
  <c r="U77" i="61"/>
  <c r="U73" i="61"/>
  <c r="U69" i="61"/>
  <c r="U65" i="61"/>
  <c r="U61" i="61"/>
  <c r="U57" i="61"/>
  <c r="U53" i="61"/>
  <c r="U49" i="61"/>
  <c r="U45" i="61"/>
  <c r="U41" i="61"/>
  <c r="U37" i="61"/>
  <c r="U33" i="61"/>
  <c r="U29" i="61"/>
  <c r="U25" i="61"/>
  <c r="U21" i="61"/>
  <c r="U17" i="61"/>
  <c r="U13" i="61"/>
  <c r="R41" i="59"/>
  <c r="R37" i="59"/>
  <c r="R33" i="59"/>
  <c r="R29" i="59"/>
  <c r="R24" i="59"/>
  <c r="R20" i="59"/>
  <c r="R16" i="59"/>
  <c r="R12" i="59"/>
  <c r="M13" i="72"/>
  <c r="S13" i="71"/>
  <c r="P29" i="69"/>
  <c r="P13" i="69"/>
  <c r="O21" i="64"/>
  <c r="N90" i="63"/>
  <c r="N73" i="63"/>
  <c r="N57" i="63"/>
  <c r="N41" i="63"/>
  <c r="N24" i="63"/>
  <c r="O195" i="62"/>
  <c r="O176" i="62"/>
  <c r="O160" i="62"/>
  <c r="O144" i="62"/>
  <c r="O128" i="62"/>
  <c r="O180" i="62"/>
  <c r="O98" i="62"/>
  <c r="O81" i="62"/>
  <c r="O69" i="62"/>
  <c r="O61" i="62"/>
  <c r="O53" i="62"/>
  <c r="O44" i="62"/>
  <c r="O38" i="62"/>
  <c r="O33" i="62"/>
  <c r="O29" i="62"/>
  <c r="O25" i="62"/>
  <c r="O21" i="62"/>
  <c r="O17" i="62"/>
  <c r="O13" i="62"/>
  <c r="U138" i="61"/>
  <c r="U133" i="61"/>
  <c r="U129" i="61"/>
  <c r="U125" i="61"/>
  <c r="U121" i="61"/>
  <c r="U117" i="61"/>
  <c r="U113" i="61"/>
  <c r="U109" i="61"/>
  <c r="U105" i="61"/>
  <c r="U101" i="61"/>
  <c r="U97" i="61"/>
  <c r="U92" i="61"/>
  <c r="U88" i="61"/>
  <c r="U84" i="61"/>
  <c r="U80" i="61"/>
  <c r="U76" i="61"/>
  <c r="U72" i="61"/>
  <c r="U68" i="61"/>
  <c r="U64" i="61"/>
  <c r="U60" i="61"/>
  <c r="U56" i="61"/>
  <c r="U52" i="61"/>
  <c r="U48" i="61"/>
  <c r="U44" i="61"/>
  <c r="U40" i="61"/>
  <c r="U36" i="61"/>
  <c r="U32" i="61"/>
  <c r="U28" i="61"/>
  <c r="U24" i="61"/>
  <c r="U20" i="61"/>
  <c r="U16" i="61"/>
  <c r="U12" i="61"/>
  <c r="R40" i="59"/>
  <c r="R36" i="59"/>
  <c r="R32" i="59"/>
  <c r="R28" i="59"/>
  <c r="R23" i="59"/>
  <c r="R19" i="59"/>
  <c r="R15" i="59"/>
  <c r="R11" i="59"/>
  <c r="P37" i="69"/>
  <c r="K13" i="67"/>
  <c r="O12" i="64"/>
  <c r="N49" i="63"/>
  <c r="N15" i="63"/>
  <c r="O186" i="62"/>
  <c r="O152" i="62"/>
  <c r="O119" i="62"/>
  <c r="O90" i="62"/>
  <c r="O73" i="62"/>
  <c r="O57" i="62"/>
  <c r="O40" i="62"/>
  <c r="O35" i="62"/>
  <c r="O27" i="62"/>
  <c r="O19" i="62"/>
  <c r="O11" i="62"/>
  <c r="S27" i="71"/>
  <c r="P41" i="69"/>
  <c r="P25" i="69"/>
  <c r="K17" i="67"/>
  <c r="O33" i="64"/>
  <c r="O16" i="64"/>
  <c r="N85" i="63"/>
  <c r="N69" i="63"/>
  <c r="N53" i="63"/>
  <c r="N37" i="63"/>
  <c r="N19" i="63"/>
  <c r="O191" i="62"/>
  <c r="O172" i="62"/>
  <c r="O156" i="62"/>
  <c r="O140" i="62"/>
  <c r="O124" i="62"/>
  <c r="O110" i="62"/>
  <c r="O94" i="62"/>
  <c r="O77" i="62"/>
  <c r="O68" i="62"/>
  <c r="O60" i="62"/>
  <c r="O52" i="62"/>
  <c r="O43" i="62"/>
  <c r="O36" i="62"/>
  <c r="O32" i="62"/>
  <c r="O28" i="62"/>
  <c r="O24" i="62"/>
  <c r="O20" i="62"/>
  <c r="O16" i="62"/>
  <c r="O12" i="62"/>
  <c r="U137" i="61"/>
  <c r="U132" i="61"/>
  <c r="U128" i="61"/>
  <c r="U124" i="61"/>
  <c r="U120" i="61"/>
  <c r="U116" i="61"/>
  <c r="U112" i="61"/>
  <c r="U108" i="61"/>
  <c r="U104" i="61"/>
  <c r="U100" i="61"/>
  <c r="U96" i="61"/>
  <c r="U91" i="61"/>
  <c r="U87" i="61"/>
  <c r="U83" i="61"/>
  <c r="U79" i="61"/>
  <c r="U75" i="61"/>
  <c r="U71" i="61"/>
  <c r="U67" i="61"/>
  <c r="U63" i="61"/>
  <c r="U59" i="61"/>
  <c r="U55" i="61"/>
  <c r="U51" i="61"/>
  <c r="U47" i="61"/>
  <c r="U43" i="61"/>
  <c r="U39" i="61"/>
  <c r="U35" i="61"/>
  <c r="U31" i="61"/>
  <c r="U27" i="61"/>
  <c r="U23" i="61"/>
  <c r="U19" i="61"/>
  <c r="U15" i="61"/>
  <c r="U11" i="61"/>
  <c r="R39" i="59"/>
  <c r="R35" i="59"/>
  <c r="R31" i="59"/>
  <c r="R27" i="59"/>
  <c r="R22" i="59"/>
  <c r="R18" i="59"/>
  <c r="R14" i="59"/>
  <c r="S22" i="71"/>
  <c r="P21" i="69"/>
  <c r="O29" i="64"/>
  <c r="N81" i="63"/>
  <c r="N65" i="63"/>
  <c r="N32" i="63"/>
  <c r="O203" i="62"/>
  <c r="O168" i="62"/>
  <c r="O136" i="62"/>
  <c r="O106" i="62"/>
  <c r="O65" i="62"/>
  <c r="O49" i="62"/>
  <c r="O31" i="62"/>
  <c r="O23" i="62"/>
  <c r="O15" i="62"/>
  <c r="U135" i="61"/>
  <c r="U127" i="61"/>
  <c r="U111" i="61"/>
  <c r="U95" i="61"/>
  <c r="U78" i="61"/>
  <c r="U62" i="61"/>
  <c r="U46" i="61"/>
  <c r="U30" i="61"/>
  <c r="U14" i="61"/>
  <c r="R30" i="59"/>
  <c r="R13" i="59"/>
  <c r="U74" i="61"/>
  <c r="U42" i="61"/>
  <c r="R25" i="59"/>
  <c r="U70" i="61"/>
  <c r="U54" i="61"/>
  <c r="R38" i="59"/>
  <c r="U115" i="61"/>
  <c r="U82" i="61"/>
  <c r="U50" i="61"/>
  <c r="R17" i="59"/>
  <c r="U123" i="61"/>
  <c r="U107" i="61"/>
  <c r="U90" i="61"/>
  <c r="U58" i="61"/>
  <c r="U26" i="61"/>
  <c r="R42" i="59"/>
  <c r="U22" i="61"/>
  <c r="R21" i="59"/>
  <c r="U131" i="61"/>
  <c r="U66" i="61"/>
  <c r="U34" i="61"/>
  <c r="R34" i="59"/>
  <c r="U119" i="61"/>
  <c r="U103" i="61"/>
  <c r="U86" i="61"/>
  <c r="U38" i="61"/>
  <c r="U99" i="61"/>
  <c r="U18" i="61"/>
  <c r="D34" i="88"/>
  <c r="D19" i="88"/>
  <c r="D42" i="88"/>
  <c r="D33" i="88"/>
  <c r="D38" i="88"/>
  <c r="D27" i="88"/>
  <c r="D13" i="88"/>
  <c r="D35" i="88"/>
  <c r="D21" i="88"/>
  <c r="D11" i="88"/>
  <c r="D18" i="88"/>
  <c r="D16" i="88"/>
  <c r="D26" i="88"/>
  <c r="D28" i="88"/>
  <c r="D31" i="88"/>
  <c r="D15" i="88"/>
  <c r="D24" i="88"/>
  <c r="D17" i="88"/>
  <c r="D29" i="88"/>
  <c r="D12" i="88"/>
  <c r="D23" i="88"/>
  <c r="D10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4">
    <s v="Migdal Hashkaot Neches Boded"/>
    <s v="{[Time].[Hie Time].[Yom].&amp;[20180331]}"/>
    <s v="{[Medida].[Medida].&amp;[2]}"/>
    <s v="{[Keren].[Keren].[All]}"/>
    <s v="{[Cheshbon KM].[Hie Peilut].[Peilut 7].&amp;[Kod_Peilut_L7_399]&amp;[Kod_Peilut_L6_372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#,0.00"/>
    <s v="[Measures].[c_NB_Achuz_Me_Tik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11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33">
    <mdx n="0" f="s">
      <ms ns="1" c="0"/>
    </mdx>
    <mdx n="0" f="v">
      <t c="8" si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9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9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9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9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9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9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9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9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9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9"/>
      </t>
    </mdx>
    <mdx n="0" f="v">
      <t c="4" si="23">
        <n x="1" s="1"/>
        <n x="2" s="1"/>
        <n x="21"/>
        <n x="22"/>
      </t>
    </mdx>
    <mdx n="0" f="v">
      <t c="4" si="23">
        <n x="1" s="1"/>
        <n x="2" s="1"/>
        <n x="24"/>
        <n x="22"/>
      </t>
    </mdx>
    <mdx n="0" f="v">
      <t c="4" si="23">
        <n x="1" s="1"/>
        <n x="2" s="1"/>
        <n x="25"/>
        <n x="22"/>
      </t>
    </mdx>
    <mdx n="0" f="v">
      <t c="4" si="23">
        <n x="1" s="1"/>
        <n x="2" s="1"/>
        <n x="26"/>
        <n x="22"/>
      </t>
    </mdx>
    <mdx n="0" f="v">
      <t c="4" si="23">
        <n x="1" s="1"/>
        <n x="2" s="1"/>
        <n x="27"/>
        <n x="22"/>
      </t>
    </mdx>
    <mdx n="0" f="v">
      <t c="4" si="23">
        <n x="1" s="1"/>
        <n x="2" s="1"/>
        <n x="28"/>
        <n x="22"/>
      </t>
    </mdx>
    <mdx n="0" f="v">
      <t c="4" si="23">
        <n x="1" s="1"/>
        <n x="2" s="1"/>
        <n x="29"/>
        <n x="22"/>
      </t>
    </mdx>
    <mdx n="0" f="v">
      <t c="4" si="23">
        <n x="1" s="1"/>
        <n x="2" s="1"/>
        <n x="30"/>
        <n x="22"/>
      </t>
    </mdx>
    <mdx n="0" f="v">
      <t c="4" si="23">
        <n x="1" s="1"/>
        <n x="2" s="1"/>
        <n x="31"/>
        <n x="22"/>
      </t>
    </mdx>
    <mdx n="0" f="v">
      <t c="4" si="23">
        <n x="1" s="1"/>
        <n x="2" s="1"/>
        <n x="32"/>
        <n x="22"/>
      </t>
    </mdx>
    <mdx n="0" f="v">
      <t c="4" si="23">
        <n x="1" s="1"/>
        <n x="2" s="1"/>
        <n x="33"/>
        <n x="22"/>
      </t>
    </mdx>
  </mdxMetadata>
  <valueMetadata count="3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</valueMetadata>
</metadata>
</file>

<file path=xl/sharedStrings.xml><?xml version="1.0" encoding="utf-8"?>
<sst xmlns="http://schemas.openxmlformats.org/spreadsheetml/2006/main" count="5492" uniqueCount="1592">
  <si>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</si>
  <si>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</si>
  <si>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</si>
  <si>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</si>
  <si>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</si>
  <si>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</si>
  <si>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</si>
  <si>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</si>
  <si>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</si>
  <si>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</si>
  <si>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</si>
  <si>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</si>
  <si>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</si>
  <si>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</si>
  <si>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</si>
  <si>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</si>
  <si>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</si>
  <si>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</si>
  <si>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</si>
  <si>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</si>
  <si>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</si>
  <si>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</si>
  <si>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</si>
  <si>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</si>
  <si>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</si>
  <si>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</si>
  <si>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</si>
  <si>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</si>
  <si>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</si>
  <si>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</si>
  <si>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</si>
  <si>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</si>
  <si>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</si>
  <si>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</si>
  <si>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</si>
  <si>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</si>
  <si>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</si>
  <si>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</si>
  <si>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</si>
  <si>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</si>
  <si>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</t>
  </si>
  <si>
    <t>סה"כ  פקדונות מעל 3 חודשים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</si>
  <si>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</si>
  <si>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</si>
  <si>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</si>
  <si>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</si>
  <si>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</si>
  <si>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</si>
  <si>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</si>
  <si>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</si>
  <si>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</si>
  <si>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</si>
  <si>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</si>
  <si>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</si>
  <si>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</si>
  <si>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</si>
  <si>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</si>
  <si>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</si>
  <si>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</si>
  <si>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</si>
  <si>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</si>
  <si>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</si>
  <si>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</si>
  <si>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</si>
  <si>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</si>
  <si>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</si>
  <si>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</si>
  <si>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</si>
  <si>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</si>
  <si>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</si>
  <si>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</si>
  <si>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ערד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</si>
  <si>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</si>
  <si>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</si>
  <si>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</si>
  <si>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</si>
  <si>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</si>
  <si>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</si>
  <si>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</si>
  <si>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</si>
  <si>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</si>
  <si>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</si>
  <si>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</si>
  <si>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</si>
  <si>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</si>
  <si>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</si>
  <si>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</si>
  <si>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</si>
  <si>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</si>
  <si>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</si>
  <si>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</si>
  <si>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סה"כ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</si>
  <si>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</si>
  <si>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</si>
  <si>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</si>
  <si>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</si>
  <si>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</si>
  <si>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</si>
  <si>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</si>
  <si>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</si>
  <si>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</si>
  <si>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</si>
  <si>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</si>
  <si>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</si>
  <si>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</si>
  <si>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</si>
  <si>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</si>
  <si>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</si>
  <si>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</si>
  <si>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</si>
  <si>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</si>
  <si>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</si>
  <si>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</si>
  <si>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</si>
  <si>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</si>
  <si>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</si>
  <si>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</si>
  <si>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</si>
  <si>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</si>
  <si>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</si>
  <si>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</si>
  <si>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</si>
  <si>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</si>
  <si>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</si>
  <si>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</si>
  <si>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</si>
  <si>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</si>
  <si>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</si>
  <si>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</si>
  <si>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</si>
  <si>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</si>
  <si>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</si>
  <si>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</si>
  <si>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</si>
  <si>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</si>
  <si>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</si>
  <si>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</si>
  <si>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</si>
  <si>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</si>
  <si>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</si>
  <si>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</si>
  <si>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</si>
  <si>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</si>
  <si>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</si>
  <si>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</si>
  <si>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</si>
  <si>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</si>
  <si>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</si>
  <si>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</si>
  <si>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</si>
  <si>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</si>
  <si>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</si>
  <si>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</si>
  <si>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</si>
  <si>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</si>
  <si>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</si>
  <si>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</si>
  <si>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</si>
  <si>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</si>
  <si>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</si>
  <si>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</si>
  <si>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</si>
  <si>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</si>
  <si>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</si>
  <si>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</si>
  <si>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</si>
  <si>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</si>
  <si>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</si>
  <si>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</si>
  <si>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</si>
  <si>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</si>
  <si>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</si>
  <si>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</si>
  <si>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</si>
  <si>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</si>
  <si>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</si>
  <si>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</si>
  <si>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</si>
  <si>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</si>
  <si>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</si>
  <si>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</si>
  <si>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</si>
  <si>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</si>
  <si>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</si>
  <si>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</si>
  <si>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</si>
  <si>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</si>
  <si>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</si>
  <si>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</si>
  <si>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</si>
  <si>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</si>
  <si>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</si>
  <si>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</si>
  <si>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</si>
  <si>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</si>
  <si>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</si>
  <si>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</si>
  <si>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</si>
  <si>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</si>
  <si>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</si>
  <si>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</si>
  <si>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</si>
  <si>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</si>
  <si>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</si>
  <si>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</si>
  <si>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</si>
  <si>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</si>
  <si>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</si>
  <si>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</si>
  <si>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</si>
  <si>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</si>
  <si>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</si>
  <si>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</si>
  <si>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</si>
  <si>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</si>
  <si>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</si>
  <si>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</si>
  <si>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</si>
  <si>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</si>
  <si>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</si>
  <si>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</si>
  <si>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</si>
  <si>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</si>
  <si>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</si>
  <si>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</si>
  <si>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</si>
  <si>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</si>
  <si>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</si>
  <si>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</si>
  <si>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</si>
  <si>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</si>
  <si>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</si>
  <si>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</si>
  <si>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</si>
  <si>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</si>
  <si>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</si>
  <si>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קרנות הון סיכון</t>
  </si>
  <si>
    <t>סה"כ מט"ח/ מט"ח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</si>
  <si>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</si>
  <si>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</si>
  <si>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</si>
  <si>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</si>
  <si>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</si>
  <si>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</si>
  <si>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</si>
  <si>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</si>
  <si>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</si>
  <si>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</si>
  <si>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</si>
  <si>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</si>
  <si>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</si>
  <si>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</si>
  <si>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</si>
  <si>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</si>
  <si>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</si>
  <si>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</si>
  <si>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</si>
  <si>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</si>
  <si>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</si>
  <si>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</si>
  <si>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</si>
  <si>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</si>
  <si>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</si>
  <si>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31/03/2018</t>
  </si>
  <si>
    <t>מגדל מקפת קרנות פנסיה וקופות גמל בע"מ</t>
  </si>
  <si>
    <t>מקפת אישית - אפיק השקעות מגיל 60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</si>
  <si>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</si>
  <si>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</si>
  <si>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</si>
  <si>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</si>
  <si>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</si>
  <si>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</si>
  <si>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</si>
  <si>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</si>
  <si>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</si>
  <si>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</si>
  <si>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</si>
  <si>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</si>
  <si>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</si>
  <si>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</si>
  <si>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</si>
  <si>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</si>
  <si>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</si>
  <si>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</si>
  <si>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</si>
  <si>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418</t>
  </si>
  <si>
    <t>1108927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</si>
  <si>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</si>
  <si>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</si>
  <si>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</si>
  <si>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</si>
  <si>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</si>
  <si>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</si>
  <si>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</si>
  <si>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</si>
  <si>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</si>
  <si>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</si>
  <si>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</si>
  <si>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</si>
  <si>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1018</t>
  </si>
  <si>
    <t>1136548</t>
  </si>
  <si>
    <t>ממשלתי שקלי 1122</t>
  </si>
  <si>
    <t>1141225</t>
  </si>
  <si>
    <t>ממשלתי שקלי 121</t>
  </si>
  <si>
    <t>1142223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</si>
  <si>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</si>
  <si>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</si>
  <si>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</si>
  <si>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</si>
  <si>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</si>
  <si>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</si>
  <si>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</si>
  <si>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</si>
  <si>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</si>
  <si>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</si>
  <si>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ממשק0120</t>
  </si>
  <si>
    <t>1115773</t>
  </si>
  <si>
    <t>אלה פקדונות אגח ב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</si>
  <si>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</si>
  <si>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</si>
  <si>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</si>
  <si>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</si>
  <si>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</si>
  <si>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</si>
  <si>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</si>
  <si>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</si>
  <si>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</si>
  <si>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</si>
  <si>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</si>
  <si>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</si>
  <si>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</si>
  <si>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</si>
  <si>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</si>
  <si>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</si>
  <si>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</si>
  <si>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אגח 42</t>
  </si>
  <si>
    <t>2310183</t>
  </si>
  <si>
    <t>מזרחי טפחות 35</t>
  </si>
  <si>
    <t>2310118</t>
  </si>
  <si>
    <t>מזרחי טפחות 39</t>
  </si>
  <si>
    <t>2310159</t>
  </si>
  <si>
    <t>פועלים הנפקות אגח 32</t>
  </si>
  <si>
    <t>1940535</t>
  </si>
  <si>
    <t>520000118</t>
  </si>
  <si>
    <t>פועלים הנפקות אגח 34</t>
  </si>
  <si>
    <t>1940576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</si>
  <si>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</si>
  <si>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</si>
  <si>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</si>
  <si>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</si>
  <si>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</si>
  <si>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</si>
  <si>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עזריאלי אגח ד</t>
  </si>
  <si>
    <t>1138650</t>
  </si>
  <si>
    <t>510960719</t>
  </si>
  <si>
    <t>נדלן ובינוי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</si>
  <si>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</si>
  <si>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</si>
  <si>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</si>
  <si>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</si>
  <si>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</si>
  <si>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</si>
  <si>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ה</t>
  </si>
  <si>
    <t>1133487</t>
  </si>
  <si>
    <t>511659401</t>
  </si>
  <si>
    <t>AA.IL</t>
  </si>
  <si>
    <t>אמות אגח ב</t>
  </si>
  <si>
    <t>1126630</t>
  </si>
  <si>
    <t>520026683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</si>
  <si>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</si>
  <si>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</si>
  <si>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</si>
  <si>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</si>
  <si>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</si>
  <si>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</si>
  <si>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</si>
  <si>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</si>
  <si>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</si>
  <si>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</si>
  <si>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הנפק התח כ</t>
  </si>
  <si>
    <t>1121953</t>
  </si>
  <si>
    <t>בינלאומי הנפקות 21</t>
  </si>
  <si>
    <t>1126598</t>
  </si>
  <si>
    <t>דיסק התחייבות י</t>
  </si>
  <si>
    <t>6910129</t>
  </si>
  <si>
    <t>520007030</t>
  </si>
  <si>
    <t>דקאהנ.ק7</t>
  </si>
  <si>
    <t>1119825</t>
  </si>
  <si>
    <t>520019753</t>
  </si>
  <si>
    <t>דקסיה ישראל הנפקות סד י</t>
  </si>
  <si>
    <t>1134147</t>
  </si>
  <si>
    <t>חשמל אגח 27</t>
  </si>
  <si>
    <t>6000210</t>
  </si>
  <si>
    <t>520000472</t>
  </si>
  <si>
    <t>חשמל</t>
  </si>
  <si>
    <t>חשמל אגח 29</t>
  </si>
  <si>
    <t>6000236</t>
  </si>
  <si>
    <t>למן.ק300</t>
  </si>
  <si>
    <t>6040257</t>
  </si>
  <si>
    <t>מליסרון אגח טז*</t>
  </si>
  <si>
    <t>3230265</t>
  </si>
  <si>
    <t>520037789</t>
  </si>
  <si>
    <t>מליסרון אגח יד*</t>
  </si>
  <si>
    <t>3230232</t>
  </si>
  <si>
    <t>פועלים הנפקות שה 1</t>
  </si>
  <si>
    <t>1940444</t>
  </si>
  <si>
    <t>ריט 1 אגח 6*</t>
  </si>
  <si>
    <t>1138544</t>
  </si>
  <si>
    <t>513821488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</si>
  <si>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</si>
  <si>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</si>
  <si>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</si>
  <si>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</si>
  <si>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</si>
  <si>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</si>
  <si>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</si>
  <si>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גב ים     ה*</t>
  </si>
  <si>
    <t>7590110</t>
  </si>
  <si>
    <t>520001736</t>
  </si>
  <si>
    <t>גב ים     ו*</t>
  </si>
  <si>
    <t>7590128</t>
  </si>
  <si>
    <t>גזית גלוב אגח יב</t>
  </si>
  <si>
    <t>1260603</t>
  </si>
  <si>
    <t>520033234</t>
  </si>
  <si>
    <t>גזית גלוב אגח יג</t>
  </si>
  <si>
    <t>1260652</t>
  </si>
  <si>
    <t>גזית גלוב ד</t>
  </si>
  <si>
    <t>1260397</t>
  </si>
  <si>
    <t>גזית גלוב ט</t>
  </si>
  <si>
    <t>1260462</t>
  </si>
  <si>
    <t>הראל הנפקות 6</t>
  </si>
  <si>
    <t>1126069</t>
  </si>
  <si>
    <t>520033986</t>
  </si>
  <si>
    <t>ביטוח</t>
  </si>
  <si>
    <t>הראל הנפקות אגח ה</t>
  </si>
  <si>
    <t>1119221</t>
  </si>
  <si>
    <t>הראל הנפקות ז</t>
  </si>
  <si>
    <t>1126077</t>
  </si>
  <si>
    <t>כלל ביט מימון אגח ג</t>
  </si>
  <si>
    <t>1120120</t>
  </si>
  <si>
    <t>513754069</t>
  </si>
  <si>
    <t>כללביט אגח ט</t>
  </si>
  <si>
    <t>1136050</t>
  </si>
  <si>
    <t>מזרחי COCO 47</t>
  </si>
  <si>
    <t>2310233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</si>
  <si>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</si>
  <si>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</si>
  <si>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</si>
  <si>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</si>
  <si>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</si>
  <si>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</si>
  <si>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סלע קפיטל נדלן אגח ג</t>
  </si>
  <si>
    <t>1138973</t>
  </si>
  <si>
    <t>513992529</t>
  </si>
  <si>
    <t>סלע קפיטל נדלן ב</t>
  </si>
  <si>
    <t>1132927</t>
  </si>
  <si>
    <t>פז נפט סדרה ו*</t>
  </si>
  <si>
    <t>1139542</t>
  </si>
  <si>
    <t>510216054</t>
  </si>
  <si>
    <t>השקעה ואחזקות</t>
  </si>
  <si>
    <t>פניקס הון אגח ב</t>
  </si>
  <si>
    <t>1120799</t>
  </si>
  <si>
    <t>520017450</t>
  </si>
  <si>
    <t>פניקס הון אגח ה</t>
  </si>
  <si>
    <t>1135417</t>
  </si>
  <si>
    <t>ביג אגח ג</t>
  </si>
  <si>
    <t>1106947</t>
  </si>
  <si>
    <t>513623314</t>
  </si>
  <si>
    <t>A+.IL</t>
  </si>
  <si>
    <t>ביג אגח ז</t>
  </si>
  <si>
    <t>1136084</t>
  </si>
  <si>
    <t>ביג אגח ח</t>
  </si>
  <si>
    <t>1138924</t>
  </si>
  <si>
    <t>ביג אגח ט</t>
  </si>
  <si>
    <t>1141050</t>
  </si>
  <si>
    <t>בינל הנפק התח כב (COCO)</t>
  </si>
  <si>
    <t>1138585</t>
  </si>
  <si>
    <t>בינלאומי הנפ התח כג (coco)</t>
  </si>
  <si>
    <t>1142058</t>
  </si>
  <si>
    <t>דיסקונט מנ שה</t>
  </si>
  <si>
    <t>7480098</t>
  </si>
  <si>
    <t>ירושלים הנפקות אגח ט</t>
  </si>
  <si>
    <t>1127422</t>
  </si>
  <si>
    <t>520025636</t>
  </si>
  <si>
    <t>ישרס אגח טו</t>
  </si>
  <si>
    <t>6130207</t>
  </si>
  <si>
    <t>520017807</t>
  </si>
  <si>
    <t>ישרס אגח טז</t>
  </si>
  <si>
    <t>6130223</t>
  </si>
  <si>
    <t>מבני תעשיה אגח יח</t>
  </si>
  <si>
    <t>2260479</t>
  </si>
  <si>
    <t>520024126</t>
  </si>
  <si>
    <t>סלקום אגח ח</t>
  </si>
  <si>
    <t>1132828</t>
  </si>
  <si>
    <t>511930125</t>
  </si>
  <si>
    <t>פנקס.ק1</t>
  </si>
  <si>
    <t>7670102</t>
  </si>
  <si>
    <t>ריבוע נדלן ז</t>
  </si>
  <si>
    <t>1140615</t>
  </si>
  <si>
    <t>513765859</t>
  </si>
  <si>
    <t>אשטרום נכ אג8</t>
  </si>
  <si>
    <t>2510162</t>
  </si>
  <si>
    <t>520036617</t>
  </si>
  <si>
    <t>A.IL</t>
  </si>
  <si>
    <t>גירון אגח ז</t>
  </si>
  <si>
    <t>1142629</t>
  </si>
  <si>
    <t>520044520</t>
  </si>
  <si>
    <t>דיסקונט שטר הון 1</t>
  </si>
  <si>
    <t>6910095</t>
  </si>
  <si>
    <t>מבני תעש אגח כ</t>
  </si>
  <si>
    <t>2260495</t>
  </si>
  <si>
    <t>מבני תעשיה אגח יז</t>
  </si>
  <si>
    <t>2260446</t>
  </si>
  <si>
    <t>אדגר.ק7</t>
  </si>
  <si>
    <t>1820158</t>
  </si>
  <si>
    <t>520035171</t>
  </si>
  <si>
    <t>A-.IL</t>
  </si>
  <si>
    <t>דה לסר אגח ד</t>
  </si>
  <si>
    <t>1132059</t>
  </si>
  <si>
    <t>1427976</t>
  </si>
  <si>
    <t>ירושלים הנפקות נדחה אגח י</t>
  </si>
  <si>
    <t>1127414</t>
  </si>
  <si>
    <t>כלכלית ירושלים אגח טו</t>
  </si>
  <si>
    <t>1980416</t>
  </si>
  <si>
    <t>520017070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</si>
  <si>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</si>
  <si>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</si>
  <si>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</si>
  <si>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</si>
  <si>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</si>
  <si>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</si>
  <si>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</si>
  <si>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</si>
  <si>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</si>
  <si>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בינלאומי סדרה ח</t>
  </si>
  <si>
    <t>1134212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</si>
  <si>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</si>
  <si>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</si>
  <si>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</si>
  <si>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</si>
  <si>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</si>
  <si>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</si>
  <si>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</si>
  <si>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</si>
  <si>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גב ים ח*</t>
  </si>
  <si>
    <t>7590151</t>
  </si>
  <si>
    <t>דיסקונט התחייבות יא</t>
  </si>
  <si>
    <t>6910137</t>
  </si>
  <si>
    <t>חשמל אגח 26</t>
  </si>
  <si>
    <t>6000202</t>
  </si>
  <si>
    <t>לאומי מימון שטר הון סדרה 301</t>
  </si>
  <si>
    <t>6040265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</si>
  <si>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</si>
  <si>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</si>
  <si>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</si>
  <si>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</si>
  <si>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</si>
  <si>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</si>
  <si>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</si>
  <si>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ביטחוניות</t>
  </si>
  <si>
    <t>דה זראסאי אגח ג</t>
  </si>
  <si>
    <t>1137975</t>
  </si>
  <si>
    <t>1744984</t>
  </si>
  <si>
    <t>הפניקס אגח ח</t>
  </si>
  <si>
    <t>1139815</t>
  </si>
  <si>
    <t>הראל הנפקות יב</t>
  </si>
  <si>
    <t>1138163</t>
  </si>
  <si>
    <t>וורטון אגח א</t>
  </si>
  <si>
    <t>1140169</t>
  </si>
  <si>
    <t>1866231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</si>
  <si>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</si>
  <si>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</si>
  <si>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</si>
  <si>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</si>
  <si>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</si>
  <si>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</si>
  <si>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</si>
  <si>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</si>
  <si>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קרסו אגח א</t>
  </si>
  <si>
    <t>1136464</t>
  </si>
  <si>
    <t>514065283</t>
  </si>
  <si>
    <t>דיסקונט התח יב  COCO</t>
  </si>
  <si>
    <t>6910160</t>
  </si>
  <si>
    <t>לייטסטון אגח א</t>
  </si>
  <si>
    <t>1133891</t>
  </si>
  <si>
    <t>1838682</t>
  </si>
  <si>
    <t>מגה אור אגח ה</t>
  </si>
  <si>
    <t>1132687</t>
  </si>
  <si>
    <t>513257873</t>
  </si>
  <si>
    <t>מויניאן אגח א</t>
  </si>
  <si>
    <t>1135656</t>
  </si>
  <si>
    <t>1858676</t>
  </si>
  <si>
    <t>Real Estate</t>
  </si>
  <si>
    <t>ממן אגח ב</t>
  </si>
  <si>
    <t>2380046</t>
  </si>
  <si>
    <t>520036435</t>
  </si>
  <si>
    <t>שרותים</t>
  </si>
  <si>
    <t>מנורה הון הת 5</t>
  </si>
  <si>
    <t>1143411</t>
  </si>
  <si>
    <t>520007469</t>
  </si>
  <si>
    <t>קרסו אגח ב</t>
  </si>
  <si>
    <t>1139591</t>
  </si>
  <si>
    <t>אול יר אגח 3</t>
  </si>
  <si>
    <t>1140136</t>
  </si>
  <si>
    <t>1841580</t>
  </si>
  <si>
    <t>אול יר אגח ה</t>
  </si>
  <si>
    <t>1143304</t>
  </si>
  <si>
    <t>יוניברסל אגח ב</t>
  </si>
  <si>
    <t>1141647</t>
  </si>
  <si>
    <t>511809071</t>
  </si>
  <si>
    <t>Automobiles &amp; Components</t>
  </si>
  <si>
    <t>או.פי.סי אגח א*</t>
  </si>
  <si>
    <t>1141589</t>
  </si>
  <si>
    <t>514401702</t>
  </si>
  <si>
    <t>ENERGY</t>
  </si>
  <si>
    <t>בזן 4</t>
  </si>
  <si>
    <t>2590362</t>
  </si>
  <si>
    <t>520036658</t>
  </si>
  <si>
    <t>בזן אגח ה</t>
  </si>
  <si>
    <t>2590388</t>
  </si>
  <si>
    <t>דה לסר אגח ה</t>
  </si>
  <si>
    <t>1135664</t>
  </si>
  <si>
    <t>אלדן סדרה א</t>
  </si>
  <si>
    <t>1134840</t>
  </si>
  <si>
    <t>510454333</t>
  </si>
  <si>
    <t>BBB+.IL</t>
  </si>
  <si>
    <t>אלדן סדרה ב</t>
  </si>
  <si>
    <t>1138254</t>
  </si>
  <si>
    <t>אלדן סדרה ג</t>
  </si>
  <si>
    <t>1140813</t>
  </si>
  <si>
    <t>ישראמקו א*</t>
  </si>
  <si>
    <t>2320174</t>
  </si>
  <si>
    <t>550010003</t>
  </si>
  <si>
    <t>חיפוש נפט וגז</t>
  </si>
  <si>
    <t>תמר פטרוליום אגח ב</t>
  </si>
  <si>
    <t>1143593</t>
  </si>
  <si>
    <t>515334662</t>
  </si>
  <si>
    <t>סה"כ תל אביב 35</t>
  </si>
  <si>
    <t>אורמת טכנולוגיות*</t>
  </si>
  <si>
    <t>1134402</t>
  </si>
  <si>
    <t>520036716</t>
  </si>
  <si>
    <t>UTILITIES</t>
  </si>
  <si>
    <t>איירפורט סיטי</t>
  </si>
  <si>
    <t>1095835</t>
  </si>
  <si>
    <t>אלביט מערכות</t>
  </si>
  <si>
    <t>1081124</t>
  </si>
  <si>
    <t>520043027</t>
  </si>
  <si>
    <t>אלוני חץ</t>
  </si>
  <si>
    <t>390013</t>
  </si>
  <si>
    <t>520038506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</si>
  <si>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</si>
  <si>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</si>
  <si>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</si>
  <si>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</si>
  <si>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</si>
  <si>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</si>
  <si>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</si>
  <si>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</si>
  <si>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</si>
  <si>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</si>
  <si>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</si>
  <si>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</si>
  <si>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</si>
  <si>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</si>
  <si>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</si>
  <si>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</si>
  <si>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</si>
  <si>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</si>
  <si>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</si>
  <si>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</si>
  <si>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</si>
  <si>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</si>
  <si>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</si>
  <si>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</si>
  <si>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</si>
  <si>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</si>
  <si>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</si>
  <si>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</si>
  <si>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</si>
  <si>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</si>
  <si>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</si>
  <si>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520027830</t>
  </si>
  <si>
    <t>לאומי</t>
  </si>
  <si>
    <t>604611</t>
  </si>
  <si>
    <t>מזור</t>
  </si>
  <si>
    <t>1106855</t>
  </si>
  <si>
    <t>513009043</t>
  </si>
  <si>
    <t>מכשור רפואי</t>
  </si>
  <si>
    <t>מזרחי</t>
  </si>
  <si>
    <t>695437</t>
  </si>
  <si>
    <t>מליסרון*</t>
  </si>
  <si>
    <t>323014</t>
  </si>
  <si>
    <t>נייס</t>
  </si>
  <si>
    <t>273011</t>
  </si>
  <si>
    <t>520036872</t>
  </si>
  <si>
    <t>סודהסטרים אינטרנשיונל</t>
  </si>
  <si>
    <t>1121300</t>
  </si>
  <si>
    <t>513951251</t>
  </si>
  <si>
    <t>Consumer Durables &amp; Apparel</t>
  </si>
  <si>
    <t>סלקום CEL</t>
  </si>
  <si>
    <t>1101534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</si>
  <si>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</si>
  <si>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</si>
  <si>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</si>
  <si>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</si>
  <si>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</si>
  <si>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</si>
  <si>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</si>
  <si>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פרטנר</t>
  </si>
  <si>
    <t>1083484</t>
  </si>
  <si>
    <t>520044314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</si>
  <si>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</si>
  <si>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</si>
  <si>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</si>
  <si>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</si>
  <si>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</si>
  <si>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</si>
  <si>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</si>
  <si>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520022732</t>
  </si>
  <si>
    <t>שטראוס גרופ*</t>
  </si>
  <si>
    <t>746016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</si>
  <si>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</si>
  <si>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</si>
  <si>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</si>
  <si>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</si>
  <si>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</si>
  <si>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</si>
  <si>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</si>
  <si>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</si>
  <si>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</si>
  <si>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</si>
  <si>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</si>
  <si>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</si>
  <si>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</si>
  <si>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</si>
  <si>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</si>
  <si>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</si>
  <si>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</si>
  <si>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</si>
  <si>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</si>
  <si>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520028911</t>
  </si>
  <si>
    <t>אנרגיקס*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</si>
  <si>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</si>
  <si>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</si>
  <si>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</si>
  <si>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</si>
  <si>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</si>
  <si>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</si>
  <si>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</si>
  <si>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</si>
  <si>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</si>
  <si>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בי קומיוניקיישנס</t>
  </si>
  <si>
    <t>1107663</t>
  </si>
  <si>
    <t>514405414</t>
  </si>
  <si>
    <t>גב ים 1*</t>
  </si>
  <si>
    <t>759019</t>
  </si>
  <si>
    <t>דלתא גליל</t>
  </si>
  <si>
    <t>627034</t>
  </si>
  <si>
    <t>520025602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</si>
  <si>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</si>
  <si>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</si>
  <si>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</si>
  <si>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</si>
  <si>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</si>
  <si>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</si>
  <si>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</si>
  <si>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</si>
  <si>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</si>
  <si>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</si>
  <si>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</si>
  <si>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</si>
  <si>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</si>
  <si>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</si>
  <si>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</si>
  <si>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</si>
  <si>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</si>
  <si>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</si>
  <si>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</si>
  <si>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</si>
  <si>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</si>
  <si>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</si>
  <si>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</si>
  <si>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</si>
  <si>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</si>
  <si>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</si>
  <si>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</si>
  <si>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</si>
  <si>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</si>
  <si>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</si>
  <si>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</si>
  <si>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</si>
  <si>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</si>
  <si>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</si>
  <si>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</si>
  <si>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</si>
  <si>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</si>
  <si>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</si>
  <si>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</si>
  <si>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</si>
  <si>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</si>
  <si>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ספאנטק</t>
  </si>
  <si>
    <t>1090117</t>
  </si>
  <si>
    <t>512288713</t>
  </si>
  <si>
    <t>סקופ*</t>
  </si>
  <si>
    <t>288019</t>
  </si>
  <si>
    <t>520037425</t>
  </si>
  <si>
    <t>פוקס ויזל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</si>
  <si>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</si>
  <si>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</si>
  <si>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</si>
  <si>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</si>
  <si>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</si>
  <si>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</si>
  <si>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</si>
  <si>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</si>
  <si>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</si>
  <si>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</si>
  <si>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</si>
  <si>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</si>
  <si>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</si>
  <si>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</si>
  <si>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</si>
  <si>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</si>
  <si>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</si>
  <si>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</si>
  <si>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</si>
  <si>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</si>
  <si>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</si>
  <si>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</si>
  <si>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</si>
  <si>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</t>
  </si>
  <si>
    <t>394015</t>
  </si>
  <si>
    <t>550012777</t>
  </si>
  <si>
    <t>שיכון ובינוי*</t>
  </si>
  <si>
    <t>1081942</t>
  </si>
  <si>
    <t>520036104</t>
  </si>
  <si>
    <t>שפיר הנדסה</t>
  </si>
  <si>
    <t>1133875</t>
  </si>
  <si>
    <t>514892801</t>
  </si>
  <si>
    <t>אוברסיז*</t>
  </si>
  <si>
    <t>1139617</t>
  </si>
  <si>
    <t>510490071</t>
  </si>
  <si>
    <t>אוריין*</t>
  </si>
  <si>
    <t>1103506</t>
  </si>
  <si>
    <t>511068256</t>
  </si>
  <si>
    <t>אינטק פארמה</t>
  </si>
  <si>
    <t>1117795</t>
  </si>
  <si>
    <t>513022780</t>
  </si>
  <si>
    <t>אירונאוטיקס*</t>
  </si>
  <si>
    <t>1141142</t>
  </si>
  <si>
    <t>510422249</t>
  </si>
  <si>
    <t>אלוט תקשורת*</t>
  </si>
  <si>
    <t>1099654</t>
  </si>
  <si>
    <t>512394776</t>
  </si>
  <si>
    <t>אמיליה פיתוח</t>
  </si>
  <si>
    <t>589010</t>
  </si>
  <si>
    <t>520014846</t>
  </si>
  <si>
    <t>ברנמילר*</t>
  </si>
  <si>
    <t>1141530</t>
  </si>
  <si>
    <t>514720374</t>
  </si>
  <si>
    <t>נובולוג</t>
  </si>
  <si>
    <t>1140151</t>
  </si>
  <si>
    <t>510475312</t>
  </si>
  <si>
    <t>פלרם*</t>
  </si>
  <si>
    <t>644013</t>
  </si>
  <si>
    <t>520039843</t>
  </si>
  <si>
    <t>קסטרו*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</si>
  <si>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</si>
  <si>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</si>
  <si>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</si>
  <si>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</si>
  <si>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</si>
  <si>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</si>
  <si>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</si>
  <si>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</si>
  <si>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AMDOCS LTD</t>
  </si>
  <si>
    <t>GB0022569080</t>
  </si>
  <si>
    <t>NYSE</t>
  </si>
  <si>
    <t>בלומברג</t>
  </si>
  <si>
    <t>511251217</t>
  </si>
  <si>
    <t>Software &amp; Services</t>
  </si>
  <si>
    <t>CAESAR STONE SDO</t>
  </si>
  <si>
    <t>IL0011259137</t>
  </si>
  <si>
    <t>NASDAQ</t>
  </si>
  <si>
    <t>511439507</t>
  </si>
  <si>
    <t>MATERIALS</t>
  </si>
  <si>
    <t>CHECK POINT SOFTWARE TECH</t>
  </si>
  <si>
    <t>IL0010824113</t>
  </si>
  <si>
    <t>520042821</t>
  </si>
  <si>
    <t>INTEC PHARMA LTD</t>
  </si>
  <si>
    <t>IL0011177958</t>
  </si>
  <si>
    <t>ITURAN LOCATION AND CONTROL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</si>
  <si>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</si>
  <si>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</si>
  <si>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</si>
  <si>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</si>
  <si>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</si>
  <si>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</si>
  <si>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</si>
  <si>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</si>
  <si>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</si>
  <si>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</si>
  <si>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</si>
  <si>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</si>
  <si>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NOVA MEASURING INSTRUMENTS</t>
  </si>
  <si>
    <t>IL0010845571</t>
  </si>
  <si>
    <t>ORBOTECH LTD</t>
  </si>
  <si>
    <t>IL0010823388</t>
  </si>
  <si>
    <t>520035213</t>
  </si>
  <si>
    <t>Technology Hardware &amp; Equipment</t>
  </si>
  <si>
    <t>ORMAT TECHNOLOGIES INC*</t>
  </si>
  <si>
    <t>US6866881021</t>
  </si>
  <si>
    <t>PERRIGO CO</t>
  </si>
  <si>
    <t>IE00BGH1M568</t>
  </si>
  <si>
    <t>REDHILL BIOPHARMA LTD ADR</t>
  </si>
  <si>
    <t>US7574681034</t>
  </si>
  <si>
    <t>SAPIENS INTERNATIONAL CORP</t>
  </si>
  <si>
    <t>ANN7716A1513</t>
  </si>
  <si>
    <t>sodastream international</t>
  </si>
  <si>
    <t>IL0011213001</t>
  </si>
  <si>
    <t>SOLAREDGE TECHNOLOGIES</t>
  </si>
  <si>
    <t>US83417M1045</t>
  </si>
  <si>
    <t>513865329</t>
  </si>
  <si>
    <t>Semiconductors &amp; Semiconductor</t>
  </si>
  <si>
    <t>TOWER SEMICONDUCTOR LTD</t>
  </si>
  <si>
    <t>IL0010823792</t>
  </si>
  <si>
    <t>VERINT SYSTEMS</t>
  </si>
  <si>
    <t>US92343X1000</t>
  </si>
  <si>
    <t>512704867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</si>
  <si>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</si>
  <si>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</si>
  <si>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</si>
  <si>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</si>
  <si>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</si>
  <si>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</si>
  <si>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</si>
  <si>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</si>
  <si>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</si>
  <si>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ALEXANDRIA REAL ESTATE EQUIT</t>
  </si>
  <si>
    <t>US0152711091</t>
  </si>
  <si>
    <t>ALLIANZ SE REG</t>
  </si>
  <si>
    <t>DE0008404005</t>
  </si>
  <si>
    <t>Insurance</t>
  </si>
  <si>
    <t>ALPHABET INC CL C</t>
  </si>
  <si>
    <t>US02079K1079</t>
  </si>
  <si>
    <t>AMAZON.COM INC</t>
  </si>
  <si>
    <t>US0231351067</t>
  </si>
  <si>
    <t>Retailing</t>
  </si>
  <si>
    <t>AMERICAN EXPRESS</t>
  </si>
  <si>
    <t>US0258161092</t>
  </si>
  <si>
    <t>Diversified Financial Services</t>
  </si>
  <si>
    <t>APPLE INC</t>
  </si>
  <si>
    <t>US0378331005</t>
  </si>
  <si>
    <t>APTIV PLC</t>
  </si>
  <si>
    <t>JE00B783TY65</t>
  </si>
  <si>
    <t>ASOS</t>
  </si>
  <si>
    <t>GB0030927254</t>
  </si>
  <si>
    <t>ASSICURAZIONI GENERALI</t>
  </si>
  <si>
    <t>IT0000062072</t>
  </si>
  <si>
    <t>AXA SA</t>
  </si>
  <si>
    <t>FR0000120628</t>
  </si>
  <si>
    <t>ל.ר.</t>
  </si>
  <si>
    <t>AXEL SPRINGER</t>
  </si>
  <si>
    <t>DE0005501357</t>
  </si>
  <si>
    <t>Media</t>
  </si>
  <si>
    <t>BANCO BRADESCO ADR</t>
  </si>
  <si>
    <t>US0594603039</t>
  </si>
  <si>
    <t>Banks</t>
  </si>
  <si>
    <t>BANK OF AMERICA CORP</t>
  </si>
  <si>
    <t>US0605051046</t>
  </si>
  <si>
    <t>BARCLAYS PLC</t>
  </si>
  <si>
    <t>GB0031348658</t>
  </si>
  <si>
    <t>BECTON DICKINSON AND CO</t>
  </si>
  <si>
    <t>US0758871091</t>
  </si>
  <si>
    <t>BHP BILLITON</t>
  </si>
  <si>
    <t>GB0000566504</t>
  </si>
  <si>
    <t>BLACKROCK</t>
  </si>
  <si>
    <t>US09247X1019</t>
  </si>
  <si>
    <t>BNP PARIBAS</t>
  </si>
  <si>
    <t>FR0000131104</t>
  </si>
  <si>
    <t>BOOKING HOLDINGS INC</t>
  </si>
  <si>
    <t>US09857L1089</t>
  </si>
  <si>
    <t>BOSTON PROPERTIES INC</t>
  </si>
  <si>
    <t>US1011211018</t>
  </si>
  <si>
    <t>BP PLC</t>
  </si>
  <si>
    <t>GB0007980591</t>
  </si>
  <si>
    <t>CARREFOUR SA</t>
  </si>
  <si>
    <t>FR0000120172</t>
  </si>
  <si>
    <t>Food &amp; Staples Retailing</t>
  </si>
  <si>
    <t>CF INDUSTRIES HOLDINGS INC</t>
  </si>
  <si>
    <t>US1252691001</t>
  </si>
  <si>
    <t>CHEVRON CORP</t>
  </si>
  <si>
    <t>US1667641005</t>
  </si>
  <si>
    <t>CHINA CONSTRUCTION BANK H</t>
  </si>
  <si>
    <t>CNE1000002H1</t>
  </si>
  <si>
    <t>HKSE</t>
  </si>
  <si>
    <t>CISCO SYSTEMS</t>
  </si>
  <si>
    <t>US17275R1023</t>
  </si>
  <si>
    <t>CITIGROUP INC</t>
  </si>
  <si>
    <t>US1729674242</t>
  </si>
  <si>
    <t>COMPAGNIE DE SAINT GOBAIN</t>
  </si>
  <si>
    <t>FR0000125007</t>
  </si>
  <si>
    <t>DANONE</t>
  </si>
  <si>
    <t>FR0000120644</t>
  </si>
  <si>
    <t>Food &amp; Beverage &amp; Tobacco</t>
  </si>
  <si>
    <t>DELIVERY HERO AG</t>
  </si>
  <si>
    <t>DE000A2E4K43</t>
  </si>
  <si>
    <t>DELTA AIR LINES</t>
  </si>
  <si>
    <t>US2473617023</t>
  </si>
  <si>
    <t>Transportation</t>
  </si>
  <si>
    <t>DEUTSCHE POST AG REG</t>
  </si>
  <si>
    <t>DE0005552004</t>
  </si>
  <si>
    <t>EIFFAGE</t>
  </si>
  <si>
    <t>FR0000130452</t>
  </si>
  <si>
    <t>ENI SPA</t>
  </si>
  <si>
    <t>IT0003132476</t>
  </si>
  <si>
    <t>ERICSSON LM B SHS</t>
  </si>
  <si>
    <t>SE0000108656</t>
  </si>
  <si>
    <t>EXPEDIA INC</t>
  </si>
  <si>
    <t>US30212P3038</t>
  </si>
  <si>
    <t>EXXON MOBIL CORP</t>
  </si>
  <si>
    <t>US30231G1022</t>
  </si>
  <si>
    <t>FACEBOOK INC A</t>
  </si>
  <si>
    <t>US30303M1027</t>
  </si>
  <si>
    <t>GOLDMAN SACHS GROUP INC</t>
  </si>
  <si>
    <t>US38141G1040</t>
  </si>
  <si>
    <t>IND &amp; COMM BK OF CHINA H</t>
  </si>
  <si>
    <t>CNE1000003G1</t>
  </si>
  <si>
    <t>ITAU UNIBANCO H SPON PRF ADR</t>
  </si>
  <si>
    <t>US4655621062</t>
  </si>
  <si>
    <t>JPMORGAN CHASE</t>
  </si>
  <si>
    <t>US46625H1005</t>
  </si>
  <si>
    <t>JUST EAT PLC</t>
  </si>
  <si>
    <t>GB00BKX5CN86</t>
  </si>
  <si>
    <t>K S AG REG</t>
  </si>
  <si>
    <t>DE000KSAG888</t>
  </si>
  <si>
    <t>KONINKLIJKE PHILIPS NV</t>
  </si>
  <si>
    <t>NL0000009538</t>
  </si>
  <si>
    <t>LLOYDS BANKING GROUP PLC</t>
  </si>
  <si>
    <t>GB0008706128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</si>
  <si>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</si>
  <si>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</si>
  <si>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</si>
  <si>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</si>
  <si>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</si>
  <si>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</si>
  <si>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</si>
  <si>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</si>
  <si>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</si>
  <si>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MOSAIC CO/THE</t>
  </si>
  <si>
    <t>US61945C1036</t>
  </si>
  <si>
    <t>MYLAN</t>
  </si>
  <si>
    <t>NL0011031208</t>
  </si>
  <si>
    <t>Pharmaceuticals&amp; Biotechnology</t>
  </si>
  <si>
    <t>NIKE INC CL B</t>
  </si>
  <si>
    <t>US6541061031</t>
  </si>
  <si>
    <t>NOKIA OYJ</t>
  </si>
  <si>
    <t>FI0009000681</t>
  </si>
  <si>
    <t>NUTRIEN LTD</t>
  </si>
  <si>
    <t>CA67077M1086</t>
  </si>
  <si>
    <t>ORACLE CORP</t>
  </si>
  <si>
    <t>US68389X1054</t>
  </si>
  <si>
    <t>PAYPAL HOLDINGS INC</t>
  </si>
  <si>
    <t>US70450Y1038</t>
  </si>
  <si>
    <t>PFIZER INC</t>
  </si>
  <si>
    <t>US7170811035</t>
  </si>
  <si>
    <t>PROLOGIS INC</t>
  </si>
  <si>
    <t>US74340W1036</t>
  </si>
  <si>
    <t>PUBLICIS GROUPE</t>
  </si>
  <si>
    <t>FR0000130577</t>
  </si>
  <si>
    <t>RIO TINTO PLC</t>
  </si>
  <si>
    <t>GB0007188757</t>
  </si>
  <si>
    <t>ROCHE HOLDING AG GENUSSCHEIN</t>
  </si>
  <si>
    <t>CH0012032048</t>
  </si>
  <si>
    <t>ROYAL DUTCH SHELL PLC A SHS</t>
  </si>
  <si>
    <t>GB00B03MLX29</t>
  </si>
  <si>
    <t>S&amp;P GLOBAL</t>
  </si>
  <si>
    <t>US78409V1044</t>
  </si>
  <si>
    <t>SIEMENS AG REG</t>
  </si>
  <si>
    <t>DE0007236101</t>
  </si>
  <si>
    <t>SL GREEN REALTY CORP</t>
  </si>
  <si>
    <t>US78440X1019</t>
  </si>
  <si>
    <t>SOUTHWEST AIRLINES</t>
  </si>
  <si>
    <t>US8447411088</t>
  </si>
  <si>
    <t>SYNCHRONY FINANCIAL</t>
  </si>
  <si>
    <t>US87165B1035</t>
  </si>
  <si>
    <t>TOTAL SA</t>
  </si>
  <si>
    <t>FR0000120271</t>
  </si>
  <si>
    <t>UNITED CONTINENTAL HOLDINGS</t>
  </si>
  <si>
    <t>US9100471096</t>
  </si>
  <si>
    <t>US BANCORP</t>
  </si>
  <si>
    <t>US9029733048</t>
  </si>
  <si>
    <t>VINCI SA</t>
  </si>
  <si>
    <t>FR0000125486</t>
  </si>
  <si>
    <t>VISA</t>
  </si>
  <si>
    <t>US92826C8394</t>
  </si>
  <si>
    <t>VOLKSWAGEN AG PREF</t>
  </si>
  <si>
    <t>DE0007664039</t>
  </si>
  <si>
    <t>WAL MART STORES INC</t>
  </si>
  <si>
    <t>US9311421039</t>
  </si>
  <si>
    <t>WELLS FARGO &amp; CO</t>
  </si>
  <si>
    <t>US9497461015</t>
  </si>
  <si>
    <t>WPP</t>
  </si>
  <si>
    <t>JE00B8KF9B49</t>
  </si>
  <si>
    <t>ZALANDO</t>
  </si>
  <si>
    <t>DE000ZAL1111</t>
  </si>
  <si>
    <t>הראל סל תא 125</t>
  </si>
  <si>
    <t>1113232</t>
  </si>
  <si>
    <t>514103811</t>
  </si>
  <si>
    <t>מניות</t>
  </si>
  <si>
    <t>פסגות 125.ס2</t>
  </si>
  <si>
    <t>1125327</t>
  </si>
  <si>
    <t>513464289</t>
  </si>
  <si>
    <t>פסגות סל ת"א 125 סד 1 40A</t>
  </si>
  <si>
    <t>1096593</t>
  </si>
  <si>
    <t>פסגות סל תל אביב בנקים סדרה 2</t>
  </si>
  <si>
    <t>1096437</t>
  </si>
  <si>
    <t>קסם תא125</t>
  </si>
  <si>
    <t>1117266</t>
  </si>
  <si>
    <t>520041989</t>
  </si>
  <si>
    <t>תכלית תא 125</t>
  </si>
  <si>
    <t>1091818</t>
  </si>
  <si>
    <t>513540310</t>
  </si>
  <si>
    <t>הראל סל תל בונד 40</t>
  </si>
  <si>
    <t>1113760</t>
  </si>
  <si>
    <t>אג"ח</t>
  </si>
  <si>
    <t>הראל סל תל בונד 60</t>
  </si>
  <si>
    <t>1113257</t>
  </si>
  <si>
    <t>פסגות סל בונד שקלי</t>
  </si>
  <si>
    <t>1116326</t>
  </si>
  <si>
    <t>פסגות תל בונד 60 סדרה 1</t>
  </si>
  <si>
    <t>1109420</t>
  </si>
  <si>
    <t>פסגות תל בונד 60 סדרה 3</t>
  </si>
  <si>
    <t>1134550</t>
  </si>
  <si>
    <t>קסם פח בונד שקלי</t>
  </si>
  <si>
    <t>1116334</t>
  </si>
  <si>
    <t>קסם תל בונד 60</t>
  </si>
  <si>
    <t>1109248</t>
  </si>
  <si>
    <t>תכלית תל בונד 20</t>
  </si>
  <si>
    <t>1109370</t>
  </si>
  <si>
    <t>תכלית תל בונד 20 סד 3</t>
  </si>
  <si>
    <t>1107549</t>
  </si>
  <si>
    <t>תכלית תל בונד 60</t>
  </si>
  <si>
    <t>1109362</t>
  </si>
  <si>
    <t>תכלית תל בונד שקלי</t>
  </si>
  <si>
    <t>1116250</t>
  </si>
  <si>
    <t>AMUNDI ETF MSCI EM ASIA UCIT</t>
  </si>
  <si>
    <t>LU1681044563</t>
  </si>
  <si>
    <t>AMUNDI ETF MSCI EUROPE TELEC</t>
  </si>
  <si>
    <t>FR0010713735</t>
  </si>
  <si>
    <t>CONSUMER DISCRETIONARY SELT</t>
  </si>
  <si>
    <t>US81369Y4070</t>
  </si>
  <si>
    <t>CONSUMER STAPLES SPDR</t>
  </si>
  <si>
    <t>US81369Y3080</t>
  </si>
  <si>
    <t>DAIWA ETF TOPIX</t>
  </si>
  <si>
    <t>JP3027620008</t>
  </si>
  <si>
    <t>DBX FTSE EPRA DEV EUR DR</t>
  </si>
  <si>
    <t>LU0489337690</t>
  </si>
  <si>
    <t>DBX HARVEST CSI 300 1D</t>
  </si>
  <si>
    <t>LU0875160326</t>
  </si>
  <si>
    <t>DBX MSCI EMU 1D</t>
  </si>
  <si>
    <t>LU0846194776</t>
  </si>
  <si>
    <t>DBX MSCI NORDIC 1D</t>
  </si>
  <si>
    <t>IE00B9MRHC27</t>
  </si>
  <si>
    <t>DBX S&amp;P GLOBAL INFRASTRUC 1C</t>
  </si>
  <si>
    <t>LU0322253229</t>
  </si>
  <si>
    <t>ENERGY SELECT SECTOR SPDR</t>
  </si>
  <si>
    <t>US81369Y5069</t>
  </si>
  <si>
    <t>FRANKLIN FTSE BRAZIL ETF</t>
  </si>
  <si>
    <t>US35473P8352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</si>
  <si>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</si>
  <si>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</si>
  <si>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</si>
  <si>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</si>
  <si>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</si>
  <si>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</si>
  <si>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</si>
  <si>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</si>
  <si>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</si>
  <si>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</si>
  <si>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EURO STOXX 50</t>
  </si>
  <si>
    <t>IE00B53L3W79</t>
  </si>
  <si>
    <t>ISHARES CORE MSCI EMERGING</t>
  </si>
  <si>
    <t>US46434G1031</t>
  </si>
  <si>
    <t>ISHARES CRNCY HEDGD MSCI EM</t>
  </si>
  <si>
    <t>US46434G5099</t>
  </si>
  <si>
    <t>ISHARES DJ CONSRU</t>
  </si>
  <si>
    <t>US4642887529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</si>
  <si>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</si>
  <si>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</si>
  <si>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</si>
  <si>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</si>
  <si>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</si>
  <si>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</si>
  <si>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FTSE 100</t>
  </si>
  <si>
    <t>IE0005042456</t>
  </si>
  <si>
    <t>ISHARES FTSE CHINA 25 INDEX</t>
  </si>
  <si>
    <t>US4642871846</t>
  </si>
  <si>
    <t>ISHARES MSCI EMU SML C ACC</t>
  </si>
  <si>
    <t>IE00B3VWMM18</t>
  </si>
  <si>
    <t>ISHARES NASDAQ BIOTECH INDX</t>
  </si>
  <si>
    <t>US4642875565</t>
  </si>
  <si>
    <t>ISHARES S&amp;P LATIN AMERICA 40</t>
  </si>
  <si>
    <t>US4642873909</t>
  </si>
  <si>
    <t>ISHR EUR600 IND GDS&amp;SERV (DE)</t>
  </si>
  <si>
    <t>DE000A0H08J9</t>
  </si>
  <si>
    <t>LYXOR ETF STOXX OIL &amp; GAS</t>
  </si>
  <si>
    <t>FR0010344960</t>
  </si>
  <si>
    <t>LYXOR STOXX BASIC RSRCES</t>
  </si>
  <si>
    <t>FR0010345389</t>
  </si>
  <si>
    <t>LYXOR STOXX EUROPE 600 BKS UCITS</t>
  </si>
  <si>
    <t>FR0010345371</t>
  </si>
  <si>
    <t>LYXOR UCITS ETS EU STOX BANK</t>
  </si>
  <si>
    <t>FR0011645647</t>
  </si>
  <si>
    <t>MARKET VECTORS OIL SERVICE</t>
  </si>
  <si>
    <t>US92189F7188</t>
  </si>
  <si>
    <t>MARKET VECTORS SEMICONDUCTOR</t>
  </si>
  <si>
    <t>US92189F6768</t>
  </si>
  <si>
    <t>SOURCE EURO STOXX OPT BANKS</t>
  </si>
  <si>
    <t>IE00B3Q19T94</t>
  </si>
  <si>
    <t>SOURCE MORNINGSTAR US ENERGY</t>
  </si>
  <si>
    <t>IE00B94ZB998</t>
  </si>
  <si>
    <t>SOURCE S&amp;P 500 UCITS ETF</t>
  </si>
  <si>
    <t>IE00B3YCGJ38</t>
  </si>
  <si>
    <t>SPDR KBW REGIONAL BANKING ET</t>
  </si>
  <si>
    <t>US78464A6982</t>
  </si>
  <si>
    <t>SPDR MSCI EUROPE CONSUMER ST</t>
  </si>
  <si>
    <t>IE00BKWQ0D84</t>
  </si>
  <si>
    <t>SPDR S AND P HOMEBUILDERS ETF</t>
  </si>
  <si>
    <t>US78464A8889</t>
  </si>
  <si>
    <t>UBS ETF MSCI EMU SMALL CAP</t>
  </si>
  <si>
    <t>LU0671493277</t>
  </si>
  <si>
    <t>VANGUARD AUST SHARES IDX ETF</t>
  </si>
  <si>
    <t>AU000000VAS1</t>
  </si>
  <si>
    <t>Vanguard info tech ETF</t>
  </si>
  <si>
    <t>US92204A7028</t>
  </si>
  <si>
    <t>VANGUARD REIT ETF</t>
  </si>
  <si>
    <t>US9229085538</t>
  </si>
  <si>
    <t>VANGUARD S&amp;P 500 ETF</t>
  </si>
  <si>
    <t>US9229083632</t>
  </si>
  <si>
    <t>VANGUARD S&amp;P 500 UCITS ETF</t>
  </si>
  <si>
    <t>IE00B3XXRP09</t>
  </si>
  <si>
    <t>WISDOMTREE INDIA EARNINGS</t>
  </si>
  <si>
    <t>US97717W4226</t>
  </si>
  <si>
    <t>WISDOMTREE JPN S/C DVD FUND</t>
  </si>
  <si>
    <t>US97717W8367</t>
  </si>
  <si>
    <t>AMUNDI ETF EUR HY LIQ BD IBX</t>
  </si>
  <si>
    <t>lu1681040496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</si>
  <si>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</si>
  <si>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</si>
  <si>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</si>
  <si>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</si>
  <si>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</si>
  <si>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</si>
  <si>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</si>
  <si>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</si>
  <si>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</si>
  <si>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</si>
  <si>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</si>
  <si>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</si>
  <si>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</si>
  <si>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</si>
  <si>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</si>
  <si>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</si>
  <si>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UBS LUX BD USD</t>
  </si>
  <si>
    <t>LU0396367608</t>
  </si>
  <si>
    <t>BBB+</t>
  </si>
  <si>
    <t>S&amp;P</t>
  </si>
  <si>
    <t>NOMURA US HIGH YLD BD I USD</t>
  </si>
  <si>
    <t>IE00B3RW8498</t>
  </si>
  <si>
    <t>B+</t>
  </si>
  <si>
    <t>Pioneer Funds US HY</t>
  </si>
  <si>
    <t>LU0132199406</t>
  </si>
  <si>
    <t>ABERDEEN GL LATIN AM EQ I2</t>
  </si>
  <si>
    <t>LU0396315128</t>
  </si>
  <si>
    <t>NR</t>
  </si>
  <si>
    <t>ABERDEEN GL NOR AM SM CP I2A</t>
  </si>
  <si>
    <t>LU0566484704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</si>
  <si>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</si>
  <si>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</si>
  <si>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</si>
  <si>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</si>
  <si>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</si>
  <si>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</si>
  <si>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</si>
  <si>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</si>
  <si>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CS INDEX LUX EQ EMU QB EUR</t>
  </si>
  <si>
    <t>LU1390074414</t>
  </si>
  <si>
    <t>KOTAK FUNDS IND MIDCP  JA USD</t>
  </si>
  <si>
    <t>LU0675383409</t>
  </si>
  <si>
    <t>MARKETFIELD FUND OFFSHORE SP</t>
  </si>
  <si>
    <t>KYG582251891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</si>
  <si>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</si>
  <si>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</si>
  <si>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</si>
  <si>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</si>
  <si>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</si>
  <si>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</si>
  <si>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SEB Fund 1  NORDIC FD  C</t>
  </si>
  <si>
    <t>LU0030165871</t>
  </si>
  <si>
    <t>Tokio Marine Japan</t>
  </si>
  <si>
    <t>IE00BYYTL417</t>
  </si>
  <si>
    <t>VANGUARD EMR MK ST IN USD IN</t>
  </si>
  <si>
    <t>IE0031787223</t>
  </si>
  <si>
    <t>כתבי אופציה בישראל</t>
  </si>
  <si>
    <t>ברנמילר אפ 1*</t>
  </si>
  <si>
    <t>1143494</t>
  </si>
  <si>
    <t>E MINI RUSS 2000 JUN18</t>
  </si>
  <si>
    <t>RTYM8</t>
  </si>
  <si>
    <t>EURO STOXX 50 JUN18</t>
  </si>
  <si>
    <t>VGM8</t>
  </si>
  <si>
    <t>FTSE 100 INDEX FUT JUN18</t>
  </si>
  <si>
    <t>Z M8</t>
  </si>
  <si>
    <t>S&amp;P500 EMINI FUT JUN18</t>
  </si>
  <si>
    <t>ESM8</t>
  </si>
  <si>
    <t>SPI 200 FUTURES JUN18</t>
  </si>
  <si>
    <t>XPM8</t>
  </si>
  <si>
    <t>TOPIX INDX FUTR JUN18</t>
  </si>
  <si>
    <t>TPM8</t>
  </si>
  <si>
    <t>ערד 8786_1/2027</t>
  </si>
  <si>
    <t>71116487</t>
  </si>
  <si>
    <t>ערד 8790 2027 4.8%</t>
  </si>
  <si>
    <t>ערד 8829</t>
  </si>
  <si>
    <t>9882900</t>
  </si>
  <si>
    <t>ערד 8832</t>
  </si>
  <si>
    <t>8831000</t>
  </si>
  <si>
    <t>ערד 8834</t>
  </si>
  <si>
    <t>8834000</t>
  </si>
  <si>
    <t>ערד 8837</t>
  </si>
  <si>
    <t>8837000</t>
  </si>
  <si>
    <t>ערד 8838</t>
  </si>
  <si>
    <t>8838000</t>
  </si>
  <si>
    <t>ערד 8839</t>
  </si>
  <si>
    <t>8839000</t>
  </si>
  <si>
    <t>ערד 8840</t>
  </si>
  <si>
    <t>8840000</t>
  </si>
  <si>
    <t>ערד 8841</t>
  </si>
  <si>
    <t>8841000</t>
  </si>
  <si>
    <t>ערד 8842</t>
  </si>
  <si>
    <t>8842000</t>
  </si>
  <si>
    <t>ערד 8843</t>
  </si>
  <si>
    <t>8843000</t>
  </si>
  <si>
    <t>ערד 8844</t>
  </si>
  <si>
    <t>8844000</t>
  </si>
  <si>
    <t>ערד 8845</t>
  </si>
  <si>
    <t>8845000</t>
  </si>
  <si>
    <t>ערד 8846</t>
  </si>
  <si>
    <t>8846000</t>
  </si>
  <si>
    <t>ערד 8847</t>
  </si>
  <si>
    <t>8847000</t>
  </si>
  <si>
    <t>ערד 8848</t>
  </si>
  <si>
    <t>8848000</t>
  </si>
  <si>
    <t>ערד 8849</t>
  </si>
  <si>
    <t>8849000</t>
  </si>
  <si>
    <t>ערד 8850</t>
  </si>
  <si>
    <t>8850000</t>
  </si>
  <si>
    <t>ערד 8851</t>
  </si>
  <si>
    <t>8851000</t>
  </si>
  <si>
    <t>ערד 8853</t>
  </si>
  <si>
    <t>8853000</t>
  </si>
  <si>
    <t>ערד 8854</t>
  </si>
  <si>
    <t>8854000</t>
  </si>
  <si>
    <t>ערד 8855</t>
  </si>
  <si>
    <t>88550000</t>
  </si>
  <si>
    <t>ערד 8856</t>
  </si>
  <si>
    <t>88560000</t>
  </si>
  <si>
    <t>ערד 8857</t>
  </si>
  <si>
    <t>88570000</t>
  </si>
  <si>
    <t>ערד 8858</t>
  </si>
  <si>
    <t>88580000</t>
  </si>
  <si>
    <t>ערד 8859</t>
  </si>
  <si>
    <t>88590000</t>
  </si>
  <si>
    <t>ערד 8860</t>
  </si>
  <si>
    <t>88600000</t>
  </si>
  <si>
    <t>ערד סדרה 8788 4.8% 2027</t>
  </si>
  <si>
    <t>71116727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</si>
  <si>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</si>
  <si>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</si>
  <si>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</si>
  <si>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</si>
  <si>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</si>
  <si>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</si>
  <si>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</si>
  <si>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</si>
  <si>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</si>
  <si>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</si>
  <si>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</si>
  <si>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אגח ל.ס חשמל 2022</t>
  </si>
  <si>
    <t>6000129</t>
  </si>
  <si>
    <t>נתיבי גז  סדרה א ל.ס 5.6%</t>
  </si>
  <si>
    <t>1103084</t>
  </si>
  <si>
    <t>513436394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</si>
  <si>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</si>
  <si>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</si>
  <si>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</si>
  <si>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</si>
  <si>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</si>
  <si>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</si>
  <si>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</si>
  <si>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אורמת אגח 2*</t>
  </si>
  <si>
    <t>1139161</t>
  </si>
  <si>
    <t>אורמת אגח 3*</t>
  </si>
  <si>
    <t>1139179</t>
  </si>
  <si>
    <t>240 West 35th Street  mkf*</t>
  </si>
  <si>
    <t>494382</t>
  </si>
  <si>
    <t>Eschborn Plaza*</t>
  </si>
  <si>
    <t>Rialto Elite Portfolio makefet*</t>
  </si>
  <si>
    <t>508308</t>
  </si>
  <si>
    <t>ROBIN*</t>
  </si>
  <si>
    <t>505145</t>
  </si>
  <si>
    <t>Sacramento 353*</t>
  </si>
  <si>
    <t>white oak 2*</t>
  </si>
  <si>
    <t>white oak 3 mkf*</t>
  </si>
  <si>
    <t>494381</t>
  </si>
  <si>
    <t>סה"כ קרנות השקעה</t>
  </si>
  <si>
    <t>סה"כ קרנות השקעה בישראל</t>
  </si>
  <si>
    <t>TENE GROWTH CAPITAL IV</t>
  </si>
  <si>
    <t>סה"כ קרנות השקעה בחו"ל</t>
  </si>
  <si>
    <t>Horsley Bridge XII Ventures</t>
  </si>
  <si>
    <t>MAGMA GROWTH EQUITY I</t>
  </si>
  <si>
    <t>Strategic Investors Fund VIII LP</t>
  </si>
  <si>
    <t>Waterton Residential P V XIII</t>
  </si>
  <si>
    <t xml:space="preserve"> ICG SDP III</t>
  </si>
  <si>
    <t>Ares PCS LP*</t>
  </si>
  <si>
    <t>Copenhagen Infrastructure III</t>
  </si>
  <si>
    <t>CRECH V</t>
  </si>
  <si>
    <t>Crescent MPVIIC LP</t>
  </si>
  <si>
    <t>harbourvest part' co inv fund IV</t>
  </si>
  <si>
    <t>HIG harbourvest Tranche B</t>
  </si>
  <si>
    <t>InfraRed Infrastructure Fund V</t>
  </si>
  <si>
    <t>Kartesia Credit Opportunities IV SCS</t>
  </si>
  <si>
    <t>Migdal HarbourVest Tranche B</t>
  </si>
  <si>
    <t>ORCC</t>
  </si>
  <si>
    <t>Permira CSIII LP</t>
  </si>
  <si>
    <t>Warburg Pincus China LP</t>
  </si>
  <si>
    <t>REDHILL WARRANT</t>
  </si>
  <si>
    <t>52290</t>
  </si>
  <si>
    <t>₪ / מט"ח</t>
  </si>
  <si>
    <t>+ILS/-USD 3.4221 19-06-18 (10) --234</t>
  </si>
  <si>
    <t>10000476</t>
  </si>
  <si>
    <t>+ILS/-USD 3.4572 19-06-18 (10) --208</t>
  </si>
  <si>
    <t>10000502</t>
  </si>
  <si>
    <t>+ILS/-USD 3.4722 23-05-18 (10) --123</t>
  </si>
  <si>
    <t>10000519</t>
  </si>
  <si>
    <t>+ILS/-USD 3.4807 05-06-18 (10) --193</t>
  </si>
  <si>
    <t>10000496</t>
  </si>
  <si>
    <t>+ILS/-USD 3.5015 07-05-18 (10) -145</t>
  </si>
  <si>
    <t>10000485</t>
  </si>
  <si>
    <t>+GBP/-USD 1.415 27-06-18 (10) +52</t>
  </si>
  <si>
    <t>10000517</t>
  </si>
  <si>
    <t>+JPY/-USD 105.859 16-04-18 (10) --22.1</t>
  </si>
  <si>
    <t>10000511</t>
  </si>
  <si>
    <t>+USD/-CAD 1.2289 13-06-18 (10) --18</t>
  </si>
  <si>
    <t>10000474</t>
  </si>
  <si>
    <t>+USD/-CAD 1.2444 01-05-18 (10) --13</t>
  </si>
  <si>
    <t>10000445</t>
  </si>
  <si>
    <t>+USD/-CAD 1.2526 01-05-18 (10) --16.4</t>
  </si>
  <si>
    <t>10000435</t>
  </si>
  <si>
    <t>+USD/-EUR 1.2097 10-04-18 (10) +67</t>
  </si>
  <si>
    <t>10000450</t>
  </si>
  <si>
    <t>+USD/-EUR 1.2349 10-04-18 (10) +63.5</t>
  </si>
  <si>
    <t>10000452</t>
  </si>
  <si>
    <t>+USD/-EUR 1.2354 10-04-18 (10) +38.5</t>
  </si>
  <si>
    <t>10000500</t>
  </si>
  <si>
    <t>+USD/-EUR 1.2457 10-04-18 (10) +56</t>
  </si>
  <si>
    <t>10000465</t>
  </si>
  <si>
    <t>+USD/-EUR 1.2459 26-07-18 (10) +129.2</t>
  </si>
  <si>
    <t>10000508</t>
  </si>
  <si>
    <t>+USD/-EUR 1.2497 26-07-18 (10) +132</t>
  </si>
  <si>
    <t>10000510</t>
  </si>
  <si>
    <t>+USD/-EUR 1.2507 10-04-18 (10) +57</t>
  </si>
  <si>
    <t>10000467</t>
  </si>
  <si>
    <t>+USD/-EUR 1.2513 10-04-18 (10) +55</t>
  </si>
  <si>
    <t>10000468</t>
  </si>
  <si>
    <t>+USD/-EUR 1.2571 25-06-18 (10) +121</t>
  </si>
  <si>
    <t>10000471</t>
  </si>
  <si>
    <t>+USD/-GBP 1.3936 27-06-18 (10) +76</t>
  </si>
  <si>
    <t>10000481</t>
  </si>
  <si>
    <t>+USD/-GBP 1.4089 27-06-18 (10) +75.4</t>
  </si>
  <si>
    <t>10000483</t>
  </si>
  <si>
    <t>+USD/-JPY 106.296 09-07-18 (10) --99.4</t>
  </si>
  <si>
    <t>10000498</t>
  </si>
  <si>
    <t>+USD/-JPY 112.358 16-04-18 (10) --58.2</t>
  </si>
  <si>
    <t>10000444</t>
  </si>
  <si>
    <t>+USD/-SEK 8.1166 15-05-18 (10) --664</t>
  </si>
  <si>
    <t>10000437</t>
  </si>
  <si>
    <t>+USD/-SEK 8.1533 15-05-18 (10) --647</t>
  </si>
  <si>
    <t>10000441</t>
  </si>
  <si>
    <t>496761</t>
  </si>
  <si>
    <t/>
  </si>
  <si>
    <t>דולר ניו-זילנד</t>
  </si>
  <si>
    <t>כתר נורבגי</t>
  </si>
  <si>
    <t>רובל רוסי</t>
  </si>
  <si>
    <t>בנק לאומי לישראל בע"מ</t>
  </si>
  <si>
    <t>30110000</t>
  </si>
  <si>
    <t>32010000</t>
  </si>
  <si>
    <t>30310000</t>
  </si>
  <si>
    <t>32610000</t>
  </si>
  <si>
    <t>30710000</t>
  </si>
  <si>
    <t>30210000</t>
  </si>
  <si>
    <t>31010000</t>
  </si>
  <si>
    <t>30810000</t>
  </si>
  <si>
    <t>31110000</t>
  </si>
  <si>
    <t>31210000</t>
  </si>
  <si>
    <t>31710000</t>
  </si>
  <si>
    <t>דירוג פנימי</t>
  </si>
  <si>
    <t>לא</t>
  </si>
  <si>
    <t>507852</t>
  </si>
  <si>
    <t>455531</t>
  </si>
  <si>
    <t>AA</t>
  </si>
  <si>
    <t>כן</t>
  </si>
  <si>
    <t>90136004</t>
  </si>
  <si>
    <t>A+</t>
  </si>
  <si>
    <t>482154</t>
  </si>
  <si>
    <t>482153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</si>
  <si>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</si>
  <si>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</si>
  <si>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</si>
  <si>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</si>
  <si>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</si>
  <si>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</si>
  <si>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</si>
  <si>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</si>
  <si>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465782</t>
  </si>
  <si>
    <t>467404</t>
  </si>
  <si>
    <t>458870</t>
  </si>
  <si>
    <t>458869</t>
  </si>
  <si>
    <t>אורמת דולר</t>
  </si>
  <si>
    <t>508506</t>
  </si>
  <si>
    <t>91102700</t>
  </si>
  <si>
    <t>A</t>
  </si>
  <si>
    <t>91040001</t>
  </si>
  <si>
    <t>91050011</t>
  </si>
  <si>
    <t>91050012</t>
  </si>
  <si>
    <t>91050013</t>
  </si>
  <si>
    <t>90840002</t>
  </si>
  <si>
    <t>90840004</t>
  </si>
  <si>
    <t>90320001</t>
  </si>
  <si>
    <t>90310001</t>
  </si>
  <si>
    <t>485289</t>
  </si>
  <si>
    <t>90840000</t>
  </si>
  <si>
    <t>לאומי 0.33 7.12.17</t>
  </si>
  <si>
    <t>491455</t>
  </si>
  <si>
    <t>לאומי 11.2.18</t>
  </si>
  <si>
    <t>501506</t>
  </si>
  <si>
    <t>לאומי 3.1.18</t>
  </si>
  <si>
    <t>494680</t>
  </si>
  <si>
    <t>לאומי 5.3.18</t>
  </si>
  <si>
    <t>505055</t>
  </si>
  <si>
    <t>פקדון לאומי 2/11/17 0.34%</t>
  </si>
  <si>
    <t>486978</t>
  </si>
  <si>
    <t>נדלן מקרקעין להשכרה - סטריט מול רמת ישי</t>
  </si>
  <si>
    <t>קניון</t>
  </si>
  <si>
    <t>האקליפטוס 3, פינת רח' הצפצפה, א.ת. רמת ישי</t>
  </si>
  <si>
    <t xml:space="preserve"> מסגרת IPM </t>
  </si>
  <si>
    <t>Migdal-HarbourVest 2016 Fund L.P. (Tranche B)</t>
  </si>
  <si>
    <t>Warburg Pincus China I</t>
  </si>
  <si>
    <t>SVB</t>
  </si>
  <si>
    <t>Crescent mezzanine VII</t>
  </si>
  <si>
    <t>Permira</t>
  </si>
  <si>
    <t>ARES private credit solutions</t>
  </si>
  <si>
    <t>harbourvest part' co inv fund IV (Tranche B)</t>
  </si>
  <si>
    <t>waterton</t>
  </si>
  <si>
    <t>Apollo Fund IX</t>
  </si>
  <si>
    <t>ICG SDP III</t>
  </si>
  <si>
    <t>OWEL ROCK</t>
  </si>
  <si>
    <t>LS POWER FUND IV</t>
  </si>
  <si>
    <t>Patria VI</t>
  </si>
  <si>
    <t>סה"כ יתרות התחייבות להשקעה</t>
  </si>
  <si>
    <t>סה"כ בחו"ל</t>
  </si>
  <si>
    <t>פורוורד ריבית</t>
  </si>
  <si>
    <t>גורם 105</t>
  </si>
  <si>
    <t>גורם 38</t>
  </si>
  <si>
    <t>גורם 98</t>
  </si>
  <si>
    <t>גורם 113</t>
  </si>
  <si>
    <t>גורם 104</t>
  </si>
  <si>
    <t>מובטחות משכנתא - גורם 01</t>
  </si>
  <si>
    <t>בבטחונות אחרים - גורם 114</t>
  </si>
  <si>
    <t>בבטחונות אחרים - גורם 94</t>
  </si>
  <si>
    <t>בבטחונות אחרים - גורם 40</t>
  </si>
  <si>
    <t>בבטחונות אחרים - גורם 103</t>
  </si>
  <si>
    <t>בבטחונות אחרים - גורם 96</t>
  </si>
  <si>
    <t>בבטחונות אחרים - גורם 41</t>
  </si>
  <si>
    <t>בבטחונות אחרים - גורם 38</t>
  </si>
  <si>
    <t>בבטחונות אחרים - גורם 98*</t>
  </si>
  <si>
    <t>בבטחונות אחרים-גורם 105</t>
  </si>
  <si>
    <t>בבטחונות אחרים - גורם 104</t>
  </si>
  <si>
    <t>בבטחונות אחרים - גורם 105</t>
  </si>
  <si>
    <t>סה"כ הלוואות בחו"ל</t>
  </si>
  <si>
    <t>סה"כ השקעות אחרות</t>
  </si>
  <si>
    <t>יתרות מזומנים לקבל /לשלם</t>
  </si>
  <si>
    <t>חייבים שונים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</si>
</sst>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 * #,##0.00_ ;_ * \-#,##0.00_ ;_ * &quot;-&quot;??_ ;_ @_ "/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  <numFmt numFmtId="170" formatCode="_-* #,##0.00\ _D_M_-;\-* #,##0.00\ _D_M_-;_-* &quot;-&quot;??\ _D_M_-;_-@_-"/>
    <numFmt numFmtId="171" formatCode="_-&quot;€&quot;\ * #,##0.00_-;\-&quot;€&quot;\ * #,##0.00_-;_-&quot;€&quot;\ * &quot;-&quot;??_-;_-@_-"/>
  </numFmts>
  <fonts count="103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theme="1"/>
      <name val="Arial"/>
      <family val="2"/>
      <scheme val="minor"/>
    </font>
    <font>
      <sz val="10"/>
      <name val="Arial"/>
      <family val="2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theme="1"/>
      <name val="Times New Roman"/>
      <family val="2"/>
      <charset val="177"/>
      <scheme val="major"/>
    </font>
    <font>
      <sz val="11"/>
      <color indexed="8"/>
      <name val="Arial"/>
      <family val="2"/>
      <charset val="177"/>
    </font>
    <font>
      <sz val="11"/>
      <color indexed="9"/>
      <name val="Arial"/>
      <family val="2"/>
      <charset val="177"/>
    </font>
    <font>
      <sz val="11"/>
      <color indexed="20"/>
      <name val="Arial"/>
      <family val="2"/>
      <charset val="177"/>
    </font>
    <font>
      <b/>
      <sz val="11"/>
      <color indexed="52"/>
      <name val="Arial"/>
      <family val="2"/>
      <charset val="177"/>
    </font>
    <font>
      <b/>
      <sz val="11"/>
      <color indexed="9"/>
      <name val="Arial"/>
      <family val="2"/>
      <charset val="177"/>
    </font>
    <font>
      <i/>
      <sz val="11"/>
      <color indexed="23"/>
      <name val="Arial"/>
      <family val="2"/>
      <charset val="177"/>
    </font>
    <font>
      <sz val="11"/>
      <color indexed="17"/>
      <name val="Arial"/>
      <family val="2"/>
      <charset val="177"/>
    </font>
    <font>
      <b/>
      <sz val="15"/>
      <color indexed="56"/>
      <name val="Arial"/>
      <family val="2"/>
      <charset val="177"/>
    </font>
    <font>
      <b/>
      <sz val="13"/>
      <color indexed="56"/>
      <name val="Arial"/>
      <family val="2"/>
      <charset val="177"/>
    </font>
    <font>
      <b/>
      <sz val="11"/>
      <color indexed="56"/>
      <name val="Arial"/>
      <family val="2"/>
      <charset val="177"/>
    </font>
    <font>
      <sz val="11"/>
      <color indexed="62"/>
      <name val="Arial"/>
      <family val="2"/>
      <charset val="177"/>
    </font>
    <font>
      <sz val="11"/>
      <color indexed="52"/>
      <name val="Arial"/>
      <family val="2"/>
      <charset val="177"/>
    </font>
    <font>
      <sz val="11"/>
      <color indexed="60"/>
      <name val="Arial"/>
      <family val="2"/>
      <charset val="177"/>
    </font>
    <font>
      <b/>
      <sz val="11"/>
      <color indexed="63"/>
      <name val="Arial"/>
      <family val="2"/>
      <charset val="177"/>
    </font>
    <font>
      <b/>
      <sz val="18"/>
      <color indexed="56"/>
      <name val="Times New Roman"/>
      <family val="2"/>
      <charset val="177"/>
    </font>
    <font>
      <b/>
      <sz val="11"/>
      <color indexed="8"/>
      <name val="Arial"/>
      <family val="2"/>
      <charset val="177"/>
    </font>
    <font>
      <sz val="11"/>
      <color indexed="10"/>
      <name val="Arial"/>
      <family val="2"/>
      <charset val="177"/>
    </font>
    <font>
      <sz val="10"/>
      <color indexed="9"/>
      <name val="Arial"/>
      <family val="2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i/>
      <sz val="10"/>
      <color indexed="23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53"/>
      <name val="Calibri"/>
      <family val="2"/>
    </font>
    <font>
      <sz val="11"/>
      <color theme="1"/>
      <name val="David"/>
      <family val="2"/>
      <charset val="177"/>
    </font>
  </fonts>
  <fills count="8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3"/>
        <bgColor indexed="23"/>
      </patternFill>
    </fill>
    <fill>
      <patternFill patternType="solid">
        <fgColor indexed="49"/>
        <bgColor indexed="49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9"/>
        <bgColor indexed="9"/>
      </patternFill>
    </fill>
    <fill>
      <patternFill patternType="solid">
        <fgColor indexed="42"/>
        <bgColor indexed="42"/>
      </patternFill>
    </fill>
  </fills>
  <borders count="5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2543">
    <xf numFmtId="0" fontId="0" fillId="0" borderId="0"/>
    <xf numFmtId="164" fontId="26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18" fillId="0" borderId="0"/>
    <xf numFmtId="0" fontId="26" fillId="0" borderId="0"/>
    <xf numFmtId="0" fontId="3" fillId="0" borderId="0"/>
    <xf numFmtId="9" fontId="26" fillId="0" borderId="0" applyFont="0" applyFill="0" applyBorder="0" applyAlignment="0" applyProtection="0"/>
    <xf numFmtId="166" fontId="14" fillId="0" borderId="0" applyFill="0" applyBorder="0" applyProtection="0">
      <alignment horizontal="right"/>
    </xf>
    <xf numFmtId="166" fontId="15" fillId="0" borderId="0" applyFill="0" applyBorder="0" applyProtection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164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" fillId="0" borderId="0"/>
    <xf numFmtId="0" fontId="3" fillId="0" borderId="0"/>
    <xf numFmtId="0" fontId="34" fillId="0" borderId="0" applyNumberFormat="0" applyFill="0" applyBorder="0" applyAlignment="0" applyProtection="0"/>
    <xf numFmtId="0" fontId="35" fillId="0" borderId="34" applyNumberFormat="0" applyFill="0" applyAlignment="0" applyProtection="0"/>
    <xf numFmtId="0" fontId="36" fillId="0" borderId="35" applyNumberFormat="0" applyFill="0" applyAlignment="0" applyProtection="0"/>
    <xf numFmtId="0" fontId="37" fillId="0" borderId="36" applyNumberFormat="0" applyFill="0" applyAlignment="0" applyProtection="0"/>
    <xf numFmtId="0" fontId="37" fillId="0" borderId="0" applyNumberFormat="0" applyFill="0" applyBorder="0" applyAlignment="0" applyProtection="0"/>
    <xf numFmtId="0" fontId="38" fillId="8" borderId="0" applyNumberFormat="0" applyBorder="0" applyAlignment="0" applyProtection="0"/>
    <xf numFmtId="0" fontId="39" fillId="9" borderId="0" applyNumberFormat="0" applyBorder="0" applyAlignment="0" applyProtection="0"/>
    <xf numFmtId="0" fontId="40" fillId="10" borderId="0" applyNumberFormat="0" applyBorder="0" applyAlignment="0" applyProtection="0"/>
    <xf numFmtId="0" fontId="41" fillId="11" borderId="37" applyNumberFormat="0" applyAlignment="0" applyProtection="0"/>
    <xf numFmtId="0" fontId="42" fillId="12" borderId="38" applyNumberFormat="0" applyAlignment="0" applyProtection="0"/>
    <xf numFmtId="0" fontId="43" fillId="12" borderId="37" applyNumberFormat="0" applyAlignment="0" applyProtection="0"/>
    <xf numFmtId="0" fontId="44" fillId="0" borderId="39" applyNumberFormat="0" applyFill="0" applyAlignment="0" applyProtection="0"/>
    <xf numFmtId="0" fontId="45" fillId="13" borderId="40" applyNumberFormat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42" applyNumberFormat="0" applyFill="0" applyAlignment="0" applyProtection="0"/>
    <xf numFmtId="0" fontId="49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49" fillId="38" borderId="0" applyNumberFormat="0" applyBorder="0" applyAlignment="0" applyProtection="0"/>
    <xf numFmtId="0" fontId="2" fillId="0" borderId="0"/>
    <xf numFmtId="0" fontId="33" fillId="0" borderId="0"/>
    <xf numFmtId="164" fontId="2" fillId="0" borderId="0" applyFont="0" applyFill="0" applyBorder="0" applyAlignment="0" applyProtection="0"/>
    <xf numFmtId="0" fontId="77" fillId="63" borderId="0" applyNumberFormat="0" applyBorder="0" applyAlignment="0" applyProtection="0"/>
    <xf numFmtId="0" fontId="77" fillId="58" borderId="0" applyNumberFormat="0" applyBorder="0" applyAlignment="0" applyProtection="0"/>
    <xf numFmtId="0" fontId="2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0" fontId="77" fillId="53" borderId="0" applyNumberFormat="0" applyBorder="0" applyAlignment="0" applyProtection="0"/>
    <xf numFmtId="164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0" fontId="51" fillId="39" borderId="0" applyNumberFormat="0" applyBorder="0" applyAlignment="0" applyProtection="0"/>
    <xf numFmtId="0" fontId="51" fillId="40" borderId="0" applyNumberFormat="0" applyBorder="0" applyAlignment="0" applyProtection="0"/>
    <xf numFmtId="0" fontId="51" fillId="41" borderId="0" applyNumberFormat="0" applyBorder="0" applyAlignment="0" applyProtection="0"/>
    <xf numFmtId="0" fontId="51" fillId="42" borderId="0" applyNumberFormat="0" applyBorder="0" applyAlignment="0" applyProtection="0"/>
    <xf numFmtId="0" fontId="51" fillId="43" borderId="0" applyNumberFormat="0" applyBorder="0" applyAlignment="0" applyProtection="0"/>
    <xf numFmtId="0" fontId="51" fillId="44" borderId="0" applyNumberFormat="0" applyBorder="0" applyAlignment="0" applyProtection="0"/>
    <xf numFmtId="0" fontId="51" fillId="45" borderId="0" applyNumberFormat="0" applyBorder="0" applyAlignment="0" applyProtection="0"/>
    <xf numFmtId="0" fontId="51" fillId="46" borderId="0" applyNumberFormat="0" applyBorder="0" applyAlignment="0" applyProtection="0"/>
    <xf numFmtId="0" fontId="51" fillId="47" borderId="0" applyNumberFormat="0" applyBorder="0" applyAlignment="0" applyProtection="0"/>
    <xf numFmtId="0" fontId="51" fillId="42" borderId="0" applyNumberFormat="0" applyBorder="0" applyAlignment="0" applyProtection="0"/>
    <xf numFmtId="0" fontId="51" fillId="45" borderId="0" applyNumberFormat="0" applyBorder="0" applyAlignment="0" applyProtection="0"/>
    <xf numFmtId="0" fontId="51" fillId="48" borderId="0" applyNumberFormat="0" applyBorder="0" applyAlignment="0" applyProtection="0"/>
    <xf numFmtId="0" fontId="52" fillId="49" borderId="0" applyNumberFormat="0" applyBorder="0" applyAlignment="0" applyProtection="0"/>
    <xf numFmtId="0" fontId="52" fillId="46" borderId="0" applyNumberFormat="0" applyBorder="0" applyAlignment="0" applyProtection="0"/>
    <xf numFmtId="0" fontId="52" fillId="47" borderId="0" applyNumberFormat="0" applyBorder="0" applyAlignment="0" applyProtection="0"/>
    <xf numFmtId="0" fontId="52" fillId="50" borderId="0" applyNumberFormat="0" applyBorder="0" applyAlignment="0" applyProtection="0"/>
    <xf numFmtId="0" fontId="52" fillId="51" borderId="0" applyNumberFormat="0" applyBorder="0" applyAlignment="0" applyProtection="0"/>
    <xf numFmtId="0" fontId="52" fillId="52" borderId="0" applyNumberFormat="0" applyBorder="0" applyAlignment="0" applyProtection="0"/>
    <xf numFmtId="0" fontId="52" fillId="53" borderId="0" applyNumberFormat="0" applyBorder="0" applyAlignment="0" applyProtection="0"/>
    <xf numFmtId="0" fontId="51" fillId="54" borderId="0" applyNumberFormat="0" applyBorder="0" applyAlignment="0" applyProtection="0"/>
    <xf numFmtId="0" fontId="51" fillId="55" borderId="0" applyNumberFormat="0" applyBorder="0" applyAlignment="0" applyProtection="0"/>
    <xf numFmtId="0" fontId="52" fillId="56" borderId="0" applyNumberFormat="0" applyBorder="0" applyAlignment="0" applyProtection="0"/>
    <xf numFmtId="0" fontId="52" fillId="57" borderId="0" applyNumberFormat="0" applyBorder="0" applyAlignment="0" applyProtection="0"/>
    <xf numFmtId="0" fontId="52" fillId="58" borderId="0" applyNumberFormat="0" applyBorder="0" applyAlignment="0" applyProtection="0"/>
    <xf numFmtId="0" fontId="51" fillId="59" borderId="0" applyNumberFormat="0" applyBorder="0" applyAlignment="0" applyProtection="0"/>
    <xf numFmtId="0" fontId="51" fillId="60" borderId="0" applyNumberFormat="0" applyBorder="0" applyAlignment="0" applyProtection="0"/>
    <xf numFmtId="0" fontId="52" fillId="61" borderId="0" applyNumberFormat="0" applyBorder="0" applyAlignment="0" applyProtection="0"/>
    <xf numFmtId="0" fontId="52" fillId="62" borderId="0" applyNumberFormat="0" applyBorder="0" applyAlignment="0" applyProtection="0"/>
    <xf numFmtId="0" fontId="52" fillId="63" borderId="0" applyNumberFormat="0" applyBorder="0" applyAlignment="0" applyProtection="0"/>
    <xf numFmtId="0" fontId="51" fillId="64" borderId="0" applyNumberFormat="0" applyBorder="0" applyAlignment="0" applyProtection="0"/>
    <xf numFmtId="0" fontId="51" fillId="65" borderId="0" applyNumberFormat="0" applyBorder="0" applyAlignment="0" applyProtection="0"/>
    <xf numFmtId="0" fontId="52" fillId="66" borderId="0" applyNumberFormat="0" applyBorder="0" applyAlignment="0" applyProtection="0"/>
    <xf numFmtId="0" fontId="52" fillId="61" borderId="0" applyNumberFormat="0" applyBorder="0" applyAlignment="0" applyProtection="0"/>
    <xf numFmtId="0" fontId="52" fillId="50" borderId="0" applyNumberFormat="0" applyBorder="0" applyAlignment="0" applyProtection="0"/>
    <xf numFmtId="0" fontId="51" fillId="65" borderId="0" applyNumberFormat="0" applyBorder="0" applyAlignment="0" applyProtection="0"/>
    <xf numFmtId="0" fontId="51" fillId="66" borderId="0" applyNumberFormat="0" applyBorder="0" applyAlignment="0" applyProtection="0"/>
    <xf numFmtId="0" fontId="52" fillId="66" borderId="0" applyNumberFormat="0" applyBorder="0" applyAlignment="0" applyProtection="0"/>
    <xf numFmtId="0" fontId="52" fillId="67" borderId="0" applyNumberFormat="0" applyBorder="0" applyAlignment="0" applyProtection="0"/>
    <xf numFmtId="0" fontId="52" fillId="51" borderId="0" applyNumberFormat="0" applyBorder="0" applyAlignment="0" applyProtection="0"/>
    <xf numFmtId="0" fontId="51" fillId="54" borderId="0" applyNumberFormat="0" applyBorder="0" applyAlignment="0" applyProtection="0"/>
    <xf numFmtId="0" fontId="51" fillId="55" borderId="0" applyNumberFormat="0" applyBorder="0" applyAlignment="0" applyProtection="0"/>
    <xf numFmtId="0" fontId="52" fillId="55" borderId="0" applyNumberFormat="0" applyBorder="0" applyAlignment="0" applyProtection="0"/>
    <xf numFmtId="0" fontId="52" fillId="68" borderId="0" applyNumberFormat="0" applyBorder="0" applyAlignment="0" applyProtection="0"/>
    <xf numFmtId="0" fontId="52" fillId="69" borderId="0" applyNumberFormat="0" applyBorder="0" applyAlignment="0" applyProtection="0"/>
    <xf numFmtId="0" fontId="51" fillId="70" borderId="0" applyNumberFormat="0" applyBorder="0" applyAlignment="0" applyProtection="0"/>
    <xf numFmtId="0" fontId="51" fillId="60" borderId="0" applyNumberFormat="0" applyBorder="0" applyAlignment="0" applyProtection="0"/>
    <xf numFmtId="0" fontId="52" fillId="71" borderId="0" applyNumberFormat="0" applyBorder="0" applyAlignment="0" applyProtection="0"/>
    <xf numFmtId="0" fontId="52" fillId="72" borderId="0" applyNumberFormat="0" applyBorder="0" applyAlignment="0" applyProtection="0"/>
    <xf numFmtId="0" fontId="53" fillId="40" borderId="0" applyNumberFormat="0" applyBorder="0" applyAlignment="0" applyProtection="0"/>
    <xf numFmtId="0" fontId="54" fillId="73" borderId="43" applyNumberFormat="0" applyAlignment="0" applyProtection="0"/>
    <xf numFmtId="0" fontId="55" fillId="74" borderId="44" applyNumberFormat="0" applyAlignment="0" applyProtection="0"/>
    <xf numFmtId="164" fontId="3" fillId="0" borderId="0" applyFont="0" applyFill="0" applyBorder="0" applyAlignment="0" applyProtection="0"/>
    <xf numFmtId="0" fontId="56" fillId="75" borderId="0" applyNumberFormat="0" applyBorder="0" applyAlignment="0" applyProtection="0"/>
    <xf numFmtId="0" fontId="56" fillId="76" borderId="0" applyNumberFormat="0" applyBorder="0" applyAlignment="0" applyProtection="0"/>
    <xf numFmtId="0" fontId="56" fillId="77" borderId="0" applyNumberFormat="0" applyBorder="0" applyAlignment="0" applyProtection="0"/>
    <xf numFmtId="0" fontId="57" fillId="0" borderId="0" applyNumberFormat="0" applyFill="0" applyBorder="0" applyAlignment="0" applyProtection="0"/>
    <xf numFmtId="0" fontId="58" fillId="41" borderId="0" applyNumberFormat="0" applyBorder="0" applyAlignment="0" applyProtection="0"/>
    <xf numFmtId="0" fontId="59" fillId="0" borderId="45" applyNumberFormat="0" applyFill="0" applyAlignment="0" applyProtection="0"/>
    <xf numFmtId="0" fontId="60" fillId="0" borderId="46" applyNumberFormat="0" applyFill="0" applyAlignment="0" applyProtection="0"/>
    <xf numFmtId="0" fontId="61" fillId="0" borderId="47" applyNumberFormat="0" applyFill="0" applyAlignment="0" applyProtection="0"/>
    <xf numFmtId="0" fontId="61" fillId="0" borderId="0" applyNumberFormat="0" applyFill="0" applyBorder="0" applyAlignment="0" applyProtection="0"/>
    <xf numFmtId="0" fontId="62" fillId="44" borderId="43" applyNumberFormat="0" applyAlignment="0" applyProtection="0"/>
    <xf numFmtId="0" fontId="63" fillId="0" borderId="48" applyNumberFormat="0" applyFill="0" applyAlignment="0" applyProtection="0"/>
    <xf numFmtId="0" fontId="64" fillId="7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9" borderId="49" applyNumberFormat="0" applyFont="0" applyAlignment="0" applyProtection="0"/>
    <xf numFmtId="0" fontId="65" fillId="73" borderId="50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" fontId="66" fillId="78" borderId="51" applyNumberFormat="0" applyProtection="0">
      <alignment vertical="center"/>
    </xf>
    <xf numFmtId="4" fontId="67" fillId="78" borderId="51" applyNumberFormat="0" applyProtection="0">
      <alignment vertical="center"/>
    </xf>
    <xf numFmtId="4" fontId="66" fillId="78" borderId="51" applyNumberFormat="0" applyProtection="0">
      <alignment horizontal="left" vertical="center" indent="1"/>
    </xf>
    <xf numFmtId="0" fontId="66" fillId="78" borderId="51" applyNumberFormat="0" applyProtection="0">
      <alignment horizontal="left" vertical="top" indent="1"/>
    </xf>
    <xf numFmtId="4" fontId="66" fillId="80" borderId="0" applyNumberFormat="0" applyProtection="0">
      <alignment horizontal="left" vertical="center" indent="1"/>
    </xf>
    <xf numFmtId="4" fontId="50" fillId="40" borderId="51" applyNumberFormat="0" applyProtection="0">
      <alignment horizontal="right" vertical="center"/>
    </xf>
    <xf numFmtId="4" fontId="50" fillId="46" borderId="51" applyNumberFormat="0" applyProtection="0">
      <alignment horizontal="right" vertical="center"/>
    </xf>
    <xf numFmtId="4" fontId="50" fillId="58" borderId="51" applyNumberFormat="0" applyProtection="0">
      <alignment horizontal="right" vertical="center"/>
    </xf>
    <xf numFmtId="4" fontId="50" fillId="48" borderId="51" applyNumberFormat="0" applyProtection="0">
      <alignment horizontal="right" vertical="center"/>
    </xf>
    <xf numFmtId="4" fontId="50" fillId="52" borderId="51" applyNumberFormat="0" applyProtection="0">
      <alignment horizontal="right" vertical="center"/>
    </xf>
    <xf numFmtId="4" fontId="50" fillId="69" borderId="51" applyNumberFormat="0" applyProtection="0">
      <alignment horizontal="right" vertical="center"/>
    </xf>
    <xf numFmtId="4" fontId="50" fillId="63" borderId="51" applyNumberFormat="0" applyProtection="0">
      <alignment horizontal="right" vertical="center"/>
    </xf>
    <xf numFmtId="4" fontId="50" fillId="81" borderId="51" applyNumberFormat="0" applyProtection="0">
      <alignment horizontal="right" vertical="center"/>
    </xf>
    <xf numFmtId="4" fontId="50" fillId="47" borderId="51" applyNumberFormat="0" applyProtection="0">
      <alignment horizontal="right" vertical="center"/>
    </xf>
    <xf numFmtId="4" fontId="66" fillId="82" borderId="52" applyNumberFormat="0" applyProtection="0">
      <alignment horizontal="left" vertical="center" indent="1"/>
    </xf>
    <xf numFmtId="4" fontId="50" fillId="83" borderId="0" applyNumberFormat="0" applyProtection="0">
      <alignment horizontal="left" vertical="center" indent="1"/>
    </xf>
    <xf numFmtId="4" fontId="68" fillId="84" borderId="0" applyNumberFormat="0" applyProtection="0">
      <alignment horizontal="left" vertical="center" indent="1"/>
    </xf>
    <xf numFmtId="4" fontId="50" fillId="80" borderId="51" applyNumberFormat="0" applyProtection="0">
      <alignment horizontal="right" vertical="center"/>
    </xf>
    <xf numFmtId="4" fontId="50" fillId="83" borderId="0" applyNumberFormat="0" applyProtection="0">
      <alignment horizontal="left" vertical="center" indent="1"/>
    </xf>
    <xf numFmtId="4" fontId="50" fillId="80" borderId="0" applyNumberFormat="0" applyProtection="0">
      <alignment horizontal="left" vertical="center" indent="1"/>
    </xf>
    <xf numFmtId="0" fontId="3" fillId="84" borderId="51" applyNumberFormat="0" applyProtection="0">
      <alignment horizontal="left" vertical="center" indent="1"/>
    </xf>
    <xf numFmtId="0" fontId="3" fillId="84" borderId="51" applyNumberFormat="0" applyProtection="0">
      <alignment horizontal="left" vertical="top" indent="1"/>
    </xf>
    <xf numFmtId="0" fontId="3" fillId="80" borderId="51" applyNumberFormat="0" applyProtection="0">
      <alignment horizontal="left" vertical="center" indent="1"/>
    </xf>
    <xf numFmtId="0" fontId="3" fillId="80" borderId="51" applyNumberFormat="0" applyProtection="0">
      <alignment horizontal="left" vertical="top" indent="1"/>
    </xf>
    <xf numFmtId="0" fontId="3" fillId="45" borderId="51" applyNumberFormat="0" applyProtection="0">
      <alignment horizontal="left" vertical="center" indent="1"/>
    </xf>
    <xf numFmtId="0" fontId="3" fillId="45" borderId="51" applyNumberFormat="0" applyProtection="0">
      <alignment horizontal="left" vertical="top" indent="1"/>
    </xf>
    <xf numFmtId="0" fontId="3" fillId="83" borderId="51" applyNumberFormat="0" applyProtection="0">
      <alignment horizontal="left" vertical="center" indent="1"/>
    </xf>
    <xf numFmtId="0" fontId="3" fillId="83" borderId="51" applyNumberFormat="0" applyProtection="0">
      <alignment horizontal="left" vertical="top" indent="1"/>
    </xf>
    <xf numFmtId="0" fontId="3" fillId="85" borderId="33" applyNumberFormat="0">
      <protection locked="0"/>
    </xf>
    <xf numFmtId="4" fontId="50" fillId="79" borderId="51" applyNumberFormat="0" applyProtection="0">
      <alignment vertical="center"/>
    </xf>
    <xf numFmtId="4" fontId="69" fillId="79" borderId="51" applyNumberFormat="0" applyProtection="0">
      <alignment vertical="center"/>
    </xf>
    <xf numFmtId="4" fontId="50" fillId="79" borderId="51" applyNumberFormat="0" applyProtection="0">
      <alignment horizontal="left" vertical="center" indent="1"/>
    </xf>
    <xf numFmtId="0" fontId="50" fillId="79" borderId="51" applyNumberFormat="0" applyProtection="0">
      <alignment horizontal="left" vertical="top" indent="1"/>
    </xf>
    <xf numFmtId="4" fontId="50" fillId="83" borderId="51" applyNumberFormat="0" applyProtection="0">
      <alignment horizontal="right" vertical="center"/>
    </xf>
    <xf numFmtId="4" fontId="69" fillId="83" borderId="51" applyNumberFormat="0" applyProtection="0">
      <alignment horizontal="right" vertical="center"/>
    </xf>
    <xf numFmtId="4" fontId="50" fillId="80" borderId="51" applyNumberFormat="0" applyProtection="0">
      <alignment horizontal="left" vertical="center" indent="1"/>
    </xf>
    <xf numFmtId="0" fontId="50" fillId="80" borderId="51" applyNumberFormat="0" applyProtection="0">
      <alignment horizontal="left" vertical="top" indent="1"/>
    </xf>
    <xf numFmtId="4" fontId="70" fillId="86" borderId="0" applyNumberFormat="0" applyProtection="0">
      <alignment horizontal="left" vertical="center" indent="1"/>
    </xf>
    <xf numFmtId="4" fontId="71" fillId="83" borderId="51" applyNumberFormat="0" applyProtection="0">
      <alignment horizontal="right" vertical="center"/>
    </xf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56" fillId="0" borderId="53" applyNumberFormat="0" applyFill="0" applyAlignment="0" applyProtection="0"/>
    <xf numFmtId="0" fontId="74" fillId="0" borderId="0" applyNumberFormat="0" applyFill="0" applyBorder="0" applyAlignment="0" applyProtection="0"/>
    <xf numFmtId="0" fontId="3" fillId="0" borderId="0"/>
    <xf numFmtId="0" fontId="3" fillId="0" borderId="0"/>
    <xf numFmtId="0" fontId="75" fillId="16" borderId="0" applyNumberFormat="0" applyBorder="0" applyAlignment="0" applyProtection="0"/>
    <xf numFmtId="0" fontId="75" fillId="20" borderId="0" applyNumberFormat="0" applyBorder="0" applyAlignment="0" applyProtection="0"/>
    <xf numFmtId="0" fontId="75" fillId="24" borderId="0" applyNumberFormat="0" applyBorder="0" applyAlignment="0" applyProtection="0"/>
    <xf numFmtId="0" fontId="75" fillId="28" borderId="0" applyNumberFormat="0" applyBorder="0" applyAlignment="0" applyProtection="0"/>
    <xf numFmtId="0" fontId="75" fillId="32" borderId="0" applyNumberFormat="0" applyBorder="0" applyAlignment="0" applyProtection="0"/>
    <xf numFmtId="0" fontId="75" fillId="36" borderId="0" applyNumberFormat="0" applyBorder="0" applyAlignment="0" applyProtection="0"/>
    <xf numFmtId="0" fontId="75" fillId="17" borderId="0" applyNumberFormat="0" applyBorder="0" applyAlignment="0" applyProtection="0"/>
    <xf numFmtId="0" fontId="75" fillId="21" borderId="0" applyNumberFormat="0" applyBorder="0" applyAlignment="0" applyProtection="0"/>
    <xf numFmtId="0" fontId="75" fillId="25" borderId="0" applyNumberFormat="0" applyBorder="0" applyAlignment="0" applyProtection="0"/>
    <xf numFmtId="0" fontId="75" fillId="29" borderId="0" applyNumberFormat="0" applyBorder="0" applyAlignment="0" applyProtection="0"/>
    <xf numFmtId="0" fontId="75" fillId="33" borderId="0" applyNumberFormat="0" applyBorder="0" applyAlignment="0" applyProtection="0"/>
    <xf numFmtId="0" fontId="75" fillId="37" borderId="0" applyNumberFormat="0" applyBorder="0" applyAlignment="0" applyProtection="0"/>
    <xf numFmtId="164" fontId="75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5" fillId="0" borderId="0"/>
    <xf numFmtId="0" fontId="75" fillId="14" borderId="41" applyNumberFormat="0" applyFont="0" applyAlignment="0" applyProtection="0"/>
    <xf numFmtId="0" fontId="75" fillId="14" borderId="41" applyNumberFormat="0" applyFont="0" applyAlignment="0" applyProtection="0"/>
    <xf numFmtId="0" fontId="2" fillId="0" borderId="0"/>
    <xf numFmtId="0" fontId="2" fillId="0" borderId="0"/>
    <xf numFmtId="0" fontId="33" fillId="0" borderId="0"/>
    <xf numFmtId="164" fontId="2" fillId="0" borderId="0" applyFont="0" applyFill="0" applyBorder="0" applyAlignment="0" applyProtection="0"/>
    <xf numFmtId="0" fontId="77" fillId="69" borderId="0" applyNumberFormat="0" applyBorder="0" applyAlignment="0" applyProtection="0"/>
    <xf numFmtId="0" fontId="77" fillId="51" borderId="0" applyNumberFormat="0" applyBorder="0" applyAlignment="0" applyProtection="0"/>
    <xf numFmtId="0" fontId="77" fillId="50" borderId="0" applyNumberFormat="0" applyBorder="0" applyAlignment="0" applyProtection="0"/>
    <xf numFmtId="0" fontId="33" fillId="0" borderId="0"/>
    <xf numFmtId="0" fontId="76" fillId="43" borderId="0" applyNumberFormat="0" applyBorder="0" applyAlignment="0" applyProtection="0"/>
    <xf numFmtId="0" fontId="76" fillId="47" borderId="0" applyNumberFormat="0" applyBorder="0" applyAlignment="0" applyProtection="0"/>
    <xf numFmtId="0" fontId="76" fillId="45" borderId="0" applyNumberFormat="0" applyBorder="0" applyAlignment="0" applyProtection="0"/>
    <xf numFmtId="0" fontId="76" fillId="44" borderId="0" applyNumberFormat="0" applyBorder="0" applyAlignment="0" applyProtection="0"/>
    <xf numFmtId="0" fontId="76" fillId="40" borderId="0" applyNumberFormat="0" applyBorder="0" applyAlignment="0" applyProtection="0"/>
    <xf numFmtId="0" fontId="76" fillId="46" borderId="0" applyNumberFormat="0" applyBorder="0" applyAlignment="0" applyProtection="0"/>
    <xf numFmtId="0" fontId="76" fillId="42" borderId="0" applyNumberFormat="0" applyBorder="0" applyAlignment="0" applyProtection="0"/>
    <xf numFmtId="0" fontId="76" fillId="42" borderId="0" applyNumberFormat="0" applyBorder="0" applyAlignment="0" applyProtection="0"/>
    <xf numFmtId="164" fontId="3" fillId="0" borderId="0" applyFont="0" applyFill="0" applyBorder="0" applyAlignment="0" applyProtection="0"/>
    <xf numFmtId="0" fontId="76" fillId="39" borderId="0" applyNumberFormat="0" applyBorder="0" applyAlignment="0" applyProtection="0"/>
    <xf numFmtId="0" fontId="76" fillId="41" borderId="0" applyNumberFormat="0" applyBorder="0" applyAlignment="0" applyProtection="0"/>
    <xf numFmtId="0" fontId="76" fillId="45" borderId="0" applyNumberFormat="0" applyBorder="0" applyAlignment="0" applyProtection="0"/>
    <xf numFmtId="0" fontId="76" fillId="48" borderId="0" applyNumberFormat="0" applyBorder="0" applyAlignment="0" applyProtection="0"/>
    <xf numFmtId="0" fontId="77" fillId="49" borderId="0" applyNumberFormat="0" applyBorder="0" applyAlignment="0" applyProtection="0"/>
    <xf numFmtId="0" fontId="77" fillId="46" borderId="0" applyNumberFormat="0" applyBorder="0" applyAlignment="0" applyProtection="0"/>
    <xf numFmtId="0" fontId="77" fillId="47" borderId="0" applyNumberFormat="0" applyBorder="0" applyAlignment="0" applyProtection="0"/>
    <xf numFmtId="0" fontId="77" fillId="50" borderId="0" applyNumberFormat="0" applyBorder="0" applyAlignment="0" applyProtection="0"/>
    <xf numFmtId="0" fontId="77" fillId="51" borderId="0" applyNumberFormat="0" applyBorder="0" applyAlignment="0" applyProtection="0"/>
    <xf numFmtId="0" fontId="77" fillId="52" borderId="0" applyNumberFormat="0" applyBorder="0" applyAlignment="0" applyProtection="0"/>
    <xf numFmtId="0" fontId="77" fillId="53" borderId="0" applyNumberFormat="0" applyBorder="0" applyAlignment="0" applyProtection="0"/>
    <xf numFmtId="0" fontId="77" fillId="58" borderId="0" applyNumberFormat="0" applyBorder="0" applyAlignment="0" applyProtection="0"/>
    <xf numFmtId="0" fontId="77" fillId="63" borderId="0" applyNumberFormat="0" applyBorder="0" applyAlignment="0" applyProtection="0"/>
    <xf numFmtId="0" fontId="77" fillId="50" borderId="0" applyNumberFormat="0" applyBorder="0" applyAlignment="0" applyProtection="0"/>
    <xf numFmtId="0" fontId="77" fillId="51" borderId="0" applyNumberFormat="0" applyBorder="0" applyAlignment="0" applyProtection="0"/>
    <xf numFmtId="0" fontId="77" fillId="69" borderId="0" applyNumberFormat="0" applyBorder="0" applyAlignment="0" applyProtection="0"/>
    <xf numFmtId="0" fontId="78" fillId="40" borderId="0" applyNumberFormat="0" applyBorder="0" applyAlignment="0" applyProtection="0"/>
    <xf numFmtId="0" fontId="79" fillId="73" borderId="43" applyNumberFormat="0" applyAlignment="0" applyProtection="0"/>
    <xf numFmtId="0" fontId="80" fillId="74" borderId="44" applyNumberFormat="0" applyAlignment="0" applyProtection="0"/>
    <xf numFmtId="164" fontId="3" fillId="0" borderId="0" applyFont="0" applyFill="0" applyBorder="0" applyAlignment="0" applyProtection="0"/>
    <xf numFmtId="0" fontId="81" fillId="0" borderId="0" applyNumberFormat="0" applyFill="0" applyBorder="0" applyAlignment="0" applyProtection="0"/>
    <xf numFmtId="0" fontId="82" fillId="41" borderId="0" applyNumberFormat="0" applyBorder="0" applyAlignment="0" applyProtection="0"/>
    <xf numFmtId="0" fontId="83" fillId="0" borderId="45" applyNumberFormat="0" applyFill="0" applyAlignment="0" applyProtection="0"/>
    <xf numFmtId="0" fontId="84" fillId="0" borderId="46" applyNumberFormat="0" applyFill="0" applyAlignment="0" applyProtection="0"/>
    <xf numFmtId="0" fontId="85" fillId="0" borderId="47" applyNumberFormat="0" applyFill="0" applyAlignment="0" applyProtection="0"/>
    <xf numFmtId="0" fontId="85" fillId="0" borderId="0" applyNumberFormat="0" applyFill="0" applyBorder="0" applyAlignment="0" applyProtection="0"/>
    <xf numFmtId="0" fontId="86" fillId="44" borderId="43" applyNumberFormat="0" applyAlignment="0" applyProtection="0"/>
    <xf numFmtId="0" fontId="87" fillId="0" borderId="48" applyNumberFormat="0" applyFill="0" applyAlignment="0" applyProtection="0"/>
    <xf numFmtId="0" fontId="88" fillId="78" borderId="0" applyNumberFormat="0" applyBorder="0" applyAlignment="0" applyProtection="0"/>
    <xf numFmtId="0" fontId="89" fillId="73" borderId="50" applyNumberFormat="0" applyAlignment="0" applyProtection="0"/>
    <xf numFmtId="0" fontId="90" fillId="0" borderId="0" applyNumberFormat="0" applyFill="0" applyBorder="0" applyAlignment="0" applyProtection="0"/>
    <xf numFmtId="0" fontId="91" fillId="0" borderId="53" applyNumberFormat="0" applyFill="0" applyAlignment="0" applyProtection="0"/>
    <xf numFmtId="0" fontId="92" fillId="0" borderId="0" applyNumberFormat="0" applyFill="0" applyBorder="0" applyAlignment="0" applyProtection="0"/>
    <xf numFmtId="0" fontId="3" fillId="0" borderId="0"/>
    <xf numFmtId="0" fontId="50" fillId="80" borderId="0" applyNumberFormat="0" applyBorder="0" applyAlignment="0" applyProtection="0"/>
    <xf numFmtId="0" fontId="50" fillId="46" borderId="0" applyNumberFormat="0" applyBorder="0" applyAlignment="0" applyProtection="0"/>
    <xf numFmtId="0" fontId="50" fillId="79" borderId="0" applyNumberFormat="0" applyBorder="0" applyAlignment="0" applyProtection="0"/>
    <xf numFmtId="0" fontId="50" fillId="85" borderId="0" applyNumberFormat="0" applyBorder="0" applyAlignment="0" applyProtection="0"/>
    <xf numFmtId="0" fontId="50" fillId="45" borderId="0" applyNumberFormat="0" applyBorder="0" applyAlignment="0" applyProtection="0"/>
    <xf numFmtId="0" fontId="50" fillId="40" borderId="0" applyNumberFormat="0" applyBorder="0" applyAlignment="0" applyProtection="0"/>
    <xf numFmtId="0" fontId="50" fillId="84" borderId="0" applyNumberFormat="0" applyBorder="0" applyAlignment="0" applyProtection="0"/>
    <xf numFmtId="0" fontId="50" fillId="46" borderId="0" applyNumberFormat="0" applyBorder="0" applyAlignment="0" applyProtection="0"/>
    <xf numFmtId="0" fontId="50" fillId="63" borderId="0" applyNumberFormat="0" applyBorder="0" applyAlignment="0" applyProtection="0"/>
    <xf numFmtId="0" fontId="50" fillId="73" borderId="0" applyNumberFormat="0" applyBorder="0" applyAlignment="0" applyProtection="0"/>
    <xf numFmtId="0" fontId="50" fillId="84" borderId="0" applyNumberFormat="0" applyBorder="0" applyAlignment="0" applyProtection="0"/>
    <xf numFmtId="0" fontId="50" fillId="44" borderId="0" applyNumberFormat="0" applyBorder="0" applyAlignment="0" applyProtection="0"/>
    <xf numFmtId="0" fontId="93" fillId="84" borderId="0" applyNumberFormat="0" applyBorder="0" applyAlignment="0" applyProtection="0"/>
    <xf numFmtId="0" fontId="93" fillId="46" borderId="0" applyNumberFormat="0" applyBorder="0" applyAlignment="0" applyProtection="0"/>
    <xf numFmtId="0" fontId="93" fillId="63" borderId="0" applyNumberFormat="0" applyBorder="0" applyAlignment="0" applyProtection="0"/>
    <xf numFmtId="0" fontId="93" fillId="73" borderId="0" applyNumberFormat="0" applyBorder="0" applyAlignment="0" applyProtection="0"/>
    <xf numFmtId="0" fontId="93" fillId="84" borderId="0" applyNumberFormat="0" applyBorder="0" applyAlignment="0" applyProtection="0"/>
    <xf numFmtId="0" fontId="93" fillId="44" borderId="0" applyNumberFormat="0" applyBorder="0" applyAlignment="0" applyProtection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61" borderId="0" applyNumberFormat="0" applyBorder="0" applyAlignment="0" applyProtection="0"/>
    <xf numFmtId="0" fontId="52" fillId="67" borderId="0" applyNumberFormat="0" applyBorder="0" applyAlignment="0" applyProtection="0"/>
    <xf numFmtId="0" fontId="52" fillId="68" borderId="0" applyNumberFormat="0" applyBorder="0" applyAlignment="0" applyProtection="0"/>
    <xf numFmtId="0" fontId="52" fillId="72" borderId="0" applyNumberFormat="0" applyBorder="0" applyAlignment="0" applyProtection="0"/>
    <xf numFmtId="0" fontId="94" fillId="60" borderId="0" applyNumberFormat="0" applyBorder="0" applyAlignment="0" applyProtection="0"/>
    <xf numFmtId="0" fontId="95" fillId="87" borderId="43" applyNumberFormat="0" applyAlignment="0" applyProtection="0"/>
    <xf numFmtId="0" fontId="55" fillId="61" borderId="44" applyNumberFormat="0" applyAlignment="0" applyProtection="0"/>
    <xf numFmtId="170" fontId="3" fillId="0" borderId="0" applyFont="0" applyFill="0" applyBorder="0" applyAlignment="0" applyProtection="0"/>
    <xf numFmtId="0" fontId="96" fillId="0" borderId="0" applyNumberFormat="0" applyFill="0" applyBorder="0" applyAlignment="0" applyProtection="0"/>
    <xf numFmtId="0" fontId="58" fillId="88" borderId="0" applyNumberFormat="0" applyBorder="0" applyAlignment="0" applyProtection="0"/>
    <xf numFmtId="0" fontId="97" fillId="0" borderId="54" applyNumberFormat="0" applyFill="0" applyAlignment="0" applyProtection="0"/>
    <xf numFmtId="0" fontId="98" fillId="0" borderId="46" applyNumberFormat="0" applyFill="0" applyAlignment="0" applyProtection="0"/>
    <xf numFmtId="0" fontId="99" fillId="0" borderId="55" applyNumberFormat="0" applyFill="0" applyAlignment="0" applyProtection="0"/>
    <xf numFmtId="0" fontId="99" fillId="0" borderId="0" applyNumberFormat="0" applyFill="0" applyBorder="0" applyAlignment="0" applyProtection="0"/>
    <xf numFmtId="0" fontId="100" fillId="71" borderId="43" applyNumberFormat="0" applyAlignment="0" applyProtection="0"/>
    <xf numFmtId="0" fontId="101" fillId="0" borderId="56" applyNumberFormat="0" applyFill="0" applyAlignment="0" applyProtection="0"/>
    <xf numFmtId="0" fontId="64" fillId="71" borderId="0" applyNumberFormat="0" applyBorder="0" applyAlignment="0" applyProtection="0"/>
    <xf numFmtId="0" fontId="3" fillId="70" borderId="49" applyNumberFormat="0" applyFont="0" applyAlignment="0" applyProtection="0"/>
    <xf numFmtId="0" fontId="65" fillId="87" borderId="50" applyNumberFormat="0" applyAlignment="0" applyProtection="0"/>
    <xf numFmtId="0" fontId="77" fillId="69" borderId="0" applyNumberFormat="0" applyBorder="0" applyAlignment="0" applyProtection="0"/>
    <xf numFmtId="0" fontId="77" fillId="51" borderId="0" applyNumberFormat="0" applyBorder="0" applyAlignment="0" applyProtection="0"/>
    <xf numFmtId="0" fontId="77" fillId="50" borderId="0" applyNumberFormat="0" applyBorder="0" applyAlignment="0" applyProtection="0"/>
    <xf numFmtId="0" fontId="77" fillId="63" borderId="0" applyNumberFormat="0" applyBorder="0" applyAlignment="0" applyProtection="0"/>
    <xf numFmtId="0" fontId="77" fillId="58" borderId="0" applyNumberFormat="0" applyBorder="0" applyAlignment="0" applyProtection="0"/>
    <xf numFmtId="0" fontId="77" fillId="53" borderId="0" applyNumberFormat="0" applyBorder="0" applyAlignment="0" applyProtection="0"/>
    <xf numFmtId="0" fontId="72" fillId="0" borderId="0" applyNumberFormat="0" applyFill="0" applyBorder="0" applyAlignment="0" applyProtection="0"/>
    <xf numFmtId="0" fontId="56" fillId="0" borderId="57" applyNumberFormat="0" applyFill="0" applyAlignment="0" applyProtection="0"/>
    <xf numFmtId="0" fontId="74" fillId="0" borderId="0" applyNumberFormat="0" applyFill="0" applyBorder="0" applyAlignment="0" applyProtection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61" borderId="0" applyNumberFormat="0" applyBorder="0" applyAlignment="0" applyProtection="0"/>
    <xf numFmtId="0" fontId="52" fillId="67" borderId="0" applyNumberFormat="0" applyBorder="0" applyAlignment="0" applyProtection="0"/>
    <xf numFmtId="0" fontId="52" fillId="68" borderId="0" applyNumberFormat="0" applyBorder="0" applyAlignment="0" applyProtection="0"/>
    <xf numFmtId="0" fontId="52" fillId="72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15" fillId="0" borderId="0" applyFill="0" applyBorder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2" fillId="72" borderId="0" applyNumberFormat="0" applyBorder="0" applyAlignment="0" applyProtection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61" borderId="0" applyNumberFormat="0" applyBorder="0" applyAlignment="0" applyProtection="0"/>
    <xf numFmtId="0" fontId="52" fillId="67" borderId="0" applyNumberFormat="0" applyBorder="0" applyAlignment="0" applyProtection="0"/>
    <xf numFmtId="0" fontId="52" fillId="61" borderId="0" applyNumberFormat="0" applyBorder="0" applyAlignment="0" applyProtection="0"/>
    <xf numFmtId="0" fontId="52" fillId="68" borderId="0" applyNumberFormat="0" applyBorder="0" applyAlignment="0" applyProtection="0"/>
    <xf numFmtId="0" fontId="2" fillId="0" borderId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72" borderId="0" applyNumberFormat="0" applyBorder="0" applyAlignment="0" applyProtection="0"/>
    <xf numFmtId="0" fontId="52" fillId="67" borderId="0" applyNumberFormat="0" applyBorder="0" applyAlignment="0" applyProtection="0"/>
    <xf numFmtId="0" fontId="52" fillId="68" borderId="0" applyNumberFormat="0" applyBorder="0" applyAlignment="0" applyProtection="0"/>
    <xf numFmtId="9" fontId="3" fillId="0" borderId="0" applyFont="0" applyFill="0" applyBorder="0" applyAlignment="0" applyProtection="0"/>
    <xf numFmtId="0" fontId="52" fillId="61" borderId="0" applyNumberFormat="0" applyBorder="0" applyAlignment="0" applyProtection="0"/>
    <xf numFmtId="0" fontId="52" fillId="72" borderId="0" applyNumberFormat="0" applyBorder="0" applyAlignment="0" applyProtection="0"/>
    <xf numFmtId="0" fontId="52" fillId="68" borderId="0" applyNumberFormat="0" applyBorder="0" applyAlignment="0" applyProtection="0"/>
    <xf numFmtId="0" fontId="52" fillId="67" borderId="0" applyNumberFormat="0" applyBorder="0" applyAlignment="0" applyProtection="0"/>
    <xf numFmtId="0" fontId="52" fillId="62" borderId="0" applyNumberFormat="0" applyBorder="0" applyAlignment="0" applyProtection="0"/>
    <xf numFmtId="0" fontId="52" fillId="57" borderId="0" applyNumberFormat="0" applyBorder="0" applyAlignment="0" applyProtection="0"/>
    <xf numFmtId="0" fontId="3" fillId="0" borderId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61" borderId="0" applyNumberFormat="0" applyBorder="0" applyAlignment="0" applyProtection="0"/>
    <xf numFmtId="0" fontId="52" fillId="67" borderId="0" applyNumberFormat="0" applyBorder="0" applyAlignment="0" applyProtection="0"/>
    <xf numFmtId="0" fontId="52" fillId="68" borderId="0" applyNumberFormat="0" applyBorder="0" applyAlignment="0" applyProtection="0"/>
    <xf numFmtId="0" fontId="52" fillId="72" borderId="0" applyNumberFormat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170" fontId="3" fillId="0" borderId="0" applyFont="0" applyFill="0" applyBorder="0" applyAlignment="0" applyProtection="0"/>
    <xf numFmtId="0" fontId="49" fillId="18" borderId="0" applyNumberFormat="0" applyBorder="0" applyAlignment="0" applyProtection="0"/>
    <xf numFmtId="0" fontId="49" fillId="22" borderId="0" applyNumberFormat="0" applyBorder="0" applyAlignment="0" applyProtection="0"/>
    <xf numFmtId="0" fontId="49" fillId="26" borderId="0" applyNumberFormat="0" applyBorder="0" applyAlignment="0" applyProtection="0"/>
    <xf numFmtId="0" fontId="49" fillId="30" borderId="0" applyNumberFormat="0" applyBorder="0" applyAlignment="0" applyProtection="0"/>
    <xf numFmtId="0" fontId="49" fillId="34" borderId="0" applyNumberFormat="0" applyBorder="0" applyAlignment="0" applyProtection="0"/>
    <xf numFmtId="0" fontId="49" fillId="38" borderId="0" applyNumberFormat="0" applyBorder="0" applyAlignment="0" applyProtection="0"/>
    <xf numFmtId="0" fontId="79" fillId="73" borderId="43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86" fillId="44" borderId="43" applyNumberFormat="0" applyAlignment="0" applyProtection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79" borderId="49" applyNumberFormat="0" applyFont="0" applyAlignment="0" applyProtection="0"/>
    <xf numFmtId="0" fontId="89" fillId="73" borderId="50" applyNumberFormat="0" applyAlignment="0" applyProtection="0"/>
    <xf numFmtId="0" fontId="91" fillId="0" borderId="53" applyNumberFormat="0" applyFill="0" applyAlignment="0" applyProtection="0"/>
    <xf numFmtId="0" fontId="49" fillId="15" borderId="0" applyNumberFormat="0" applyBorder="0" applyAlignment="0" applyProtection="0"/>
    <xf numFmtId="0" fontId="49" fillId="19" borderId="0" applyNumberFormat="0" applyBorder="0" applyAlignment="0" applyProtection="0"/>
    <xf numFmtId="0" fontId="49" fillId="23" borderId="0" applyNumberFormat="0" applyBorder="0" applyAlignment="0" applyProtection="0"/>
    <xf numFmtId="0" fontId="49" fillId="27" borderId="0" applyNumberFormat="0" applyBorder="0" applyAlignment="0" applyProtection="0"/>
    <xf numFmtId="0" fontId="49" fillId="31" borderId="0" applyNumberFormat="0" applyBorder="0" applyAlignment="0" applyProtection="0"/>
    <xf numFmtId="0" fontId="49" fillId="35" borderId="0" applyNumberFormat="0" applyBorder="0" applyAlignment="0" applyProtection="0"/>
    <xf numFmtId="0" fontId="2" fillId="14" borderId="41" applyNumberFormat="0" applyFont="0" applyAlignment="0" applyProtection="0"/>
    <xf numFmtId="0" fontId="2" fillId="14" borderId="41" applyNumberFormat="0" applyFont="0" applyAlignment="0" applyProtection="0"/>
    <xf numFmtId="0" fontId="2" fillId="14" borderId="41" applyNumberFormat="0" applyFont="0" applyAlignment="0" applyProtection="0"/>
    <xf numFmtId="0" fontId="2" fillId="14" borderId="41" applyNumberFormat="0" applyFont="0" applyAlignment="0" applyProtection="0"/>
    <xf numFmtId="0" fontId="76" fillId="79" borderId="49" applyNumberFormat="0" applyFont="0" applyAlignment="0" applyProtection="0"/>
    <xf numFmtId="0" fontId="2" fillId="14" borderId="41" applyNumberFormat="0" applyFont="0" applyAlignment="0" applyProtection="0"/>
    <xf numFmtId="0" fontId="43" fillId="12" borderId="37" applyNumberFormat="0" applyAlignment="0" applyProtection="0"/>
    <xf numFmtId="0" fontId="79" fillId="73" borderId="43" applyNumberFormat="0" applyAlignment="0" applyProtection="0"/>
    <xf numFmtId="0" fontId="38" fillId="8" borderId="0" applyNumberFormat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35" fillId="0" borderId="34" applyNumberFormat="0" applyFill="0" applyAlignment="0" applyProtection="0"/>
    <xf numFmtId="0" fontId="36" fillId="0" borderId="35" applyNumberFormat="0" applyFill="0" applyAlignment="0" applyProtection="0"/>
    <xf numFmtId="0" fontId="37" fillId="0" borderId="36" applyNumberFormat="0" applyFill="0" applyAlignment="0" applyProtection="0"/>
    <xf numFmtId="0" fontId="3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0" fillId="10" borderId="0" applyNumberFormat="0" applyBorder="0" applyAlignment="0" applyProtection="0"/>
    <xf numFmtId="0" fontId="48" fillId="0" borderId="42" applyNumberFormat="0" applyFill="0" applyAlignment="0" applyProtection="0"/>
    <xf numFmtId="0" fontId="91" fillId="0" borderId="53" applyNumberFormat="0" applyFill="0" applyAlignment="0" applyProtection="0"/>
    <xf numFmtId="0" fontId="42" fillId="12" borderId="38" applyNumberFormat="0" applyAlignment="0" applyProtection="0"/>
    <xf numFmtId="0" fontId="89" fillId="73" borderId="50" applyNumberFormat="0" applyAlignment="0" applyProtection="0"/>
    <xf numFmtId="0" fontId="41" fillId="11" borderId="37" applyNumberFormat="0" applyAlignment="0" applyProtection="0"/>
    <xf numFmtId="0" fontId="86" fillId="44" borderId="43" applyNumberFormat="0" applyAlignment="0" applyProtection="0"/>
    <xf numFmtId="0" fontId="39" fillId="9" borderId="0" applyNumberFormat="0" applyBorder="0" applyAlignment="0" applyProtection="0"/>
    <xf numFmtId="0" fontId="45" fillId="13" borderId="40" applyNumberFormat="0" applyAlignment="0" applyProtection="0"/>
    <xf numFmtId="0" fontId="44" fillId="0" borderId="39" applyNumberFormat="0" applyFill="0" applyAlignment="0" applyProtection="0"/>
    <xf numFmtId="0" fontId="3" fillId="0" borderId="0"/>
    <xf numFmtId="0" fontId="3" fillId="14" borderId="41" applyNumberFormat="0" applyFont="0" applyAlignment="0" applyProtection="0"/>
    <xf numFmtId="0" fontId="2" fillId="0" borderId="0"/>
    <xf numFmtId="0" fontId="2" fillId="0" borderId="0"/>
    <xf numFmtId="0" fontId="3" fillId="0" borderId="0"/>
    <xf numFmtId="0" fontId="91" fillId="0" borderId="53" applyNumberFormat="0" applyFill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61" borderId="0" applyNumberFormat="0" applyBorder="0" applyAlignment="0" applyProtection="0"/>
    <xf numFmtId="0" fontId="52" fillId="67" borderId="0" applyNumberFormat="0" applyBorder="0" applyAlignment="0" applyProtection="0"/>
    <xf numFmtId="0" fontId="52" fillId="68" borderId="0" applyNumberFormat="0" applyBorder="0" applyAlignment="0" applyProtection="0"/>
    <xf numFmtId="0" fontId="52" fillId="72" borderId="0" applyNumberFormat="0" applyBorder="0" applyAlignment="0" applyProtection="0"/>
    <xf numFmtId="0" fontId="78" fillId="40" borderId="0" applyNumberFormat="0" applyBorder="0" applyAlignment="0" applyProtection="0"/>
    <xf numFmtId="0" fontId="80" fillId="74" borderId="44" applyNumberFormat="0" applyAlignment="0" applyProtection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67" borderId="0" applyNumberFormat="0" applyBorder="0" applyAlignment="0" applyProtection="0"/>
    <xf numFmtId="0" fontId="76" fillId="39" borderId="0" applyNumberFormat="0" applyBorder="0" applyAlignment="0" applyProtection="0"/>
    <xf numFmtId="0" fontId="76" fillId="41" borderId="0" applyNumberFormat="0" applyBorder="0" applyAlignment="0" applyProtection="0"/>
    <xf numFmtId="0" fontId="76" fillId="43" borderId="0" applyNumberFormat="0" applyBorder="0" applyAlignment="0" applyProtection="0"/>
    <xf numFmtId="0" fontId="76" fillId="47" borderId="0" applyNumberFormat="0" applyBorder="0" applyAlignment="0" applyProtection="0"/>
    <xf numFmtId="0" fontId="77" fillId="49" borderId="0" applyNumberFormat="0" applyBorder="0" applyAlignment="0" applyProtection="0"/>
    <xf numFmtId="0" fontId="77" fillId="51" borderId="0" applyNumberFormat="0" applyBorder="0" applyAlignment="0" applyProtection="0"/>
    <xf numFmtId="0" fontId="77" fillId="63" borderId="0" applyNumberFormat="0" applyBorder="0" applyAlignment="0" applyProtection="0"/>
    <xf numFmtId="0" fontId="85" fillId="0" borderId="0" applyNumberFormat="0" applyFill="0" applyBorder="0" applyAlignment="0" applyProtection="0"/>
    <xf numFmtId="0" fontId="3" fillId="79" borderId="49" applyNumberFormat="0" applyFont="0" applyAlignment="0" applyProtection="0"/>
    <xf numFmtId="0" fontId="89" fillId="73" borderId="50" applyNumberFormat="0" applyAlignment="0" applyProtection="0"/>
    <xf numFmtId="0" fontId="84" fillId="0" borderId="46" applyNumberFormat="0" applyFill="0" applyAlignment="0" applyProtection="0"/>
    <xf numFmtId="0" fontId="3" fillId="0" borderId="0"/>
    <xf numFmtId="0" fontId="52" fillId="61" borderId="0" applyNumberFormat="0" applyBorder="0" applyAlignment="0" applyProtection="0"/>
    <xf numFmtId="0" fontId="52" fillId="68" borderId="0" applyNumberFormat="0" applyBorder="0" applyAlignment="0" applyProtection="0"/>
    <xf numFmtId="0" fontId="52" fillId="72" borderId="0" applyNumberFormat="0" applyBorder="0" applyAlignment="0" applyProtection="0"/>
    <xf numFmtId="0" fontId="76" fillId="40" borderId="0" applyNumberFormat="0" applyBorder="0" applyAlignment="0" applyProtection="0"/>
    <xf numFmtId="0" fontId="76" fillId="45" borderId="0" applyNumberFormat="0" applyBorder="0" applyAlignment="0" applyProtection="0"/>
    <xf numFmtId="0" fontId="76" fillId="45" borderId="0" applyNumberFormat="0" applyBorder="0" applyAlignment="0" applyProtection="0"/>
    <xf numFmtId="0" fontId="77" fillId="47" borderId="0" applyNumberFormat="0" applyBorder="0" applyAlignment="0" applyProtection="0"/>
    <xf numFmtId="0" fontId="77" fillId="53" borderId="0" applyNumberFormat="0" applyBorder="0" applyAlignment="0" applyProtection="0"/>
    <xf numFmtId="0" fontId="77" fillId="51" borderId="0" applyNumberFormat="0" applyBorder="0" applyAlignment="0" applyProtection="0"/>
    <xf numFmtId="0" fontId="82" fillId="41" borderId="0" applyNumberFormat="0" applyBorder="0" applyAlignment="0" applyProtection="0"/>
    <xf numFmtId="0" fontId="87" fillId="0" borderId="48" applyNumberFormat="0" applyFill="0" applyAlignment="0" applyProtection="0"/>
    <xf numFmtId="0" fontId="90" fillId="0" borderId="0" applyNumberFormat="0" applyFill="0" applyBorder="0" applyAlignment="0" applyProtection="0"/>
    <xf numFmtId="0" fontId="76" fillId="42" borderId="0" applyNumberFormat="0" applyBorder="0" applyAlignment="0" applyProtection="0"/>
    <xf numFmtId="0" fontId="76" fillId="44" borderId="0" applyNumberFormat="0" applyBorder="0" applyAlignment="0" applyProtection="0"/>
    <xf numFmtId="0" fontId="76" fillId="46" borderId="0" applyNumberFormat="0" applyBorder="0" applyAlignment="0" applyProtection="0"/>
    <xf numFmtId="0" fontId="76" fillId="42" borderId="0" applyNumberFormat="0" applyBorder="0" applyAlignment="0" applyProtection="0"/>
    <xf numFmtId="0" fontId="76" fillId="48" borderId="0" applyNumberFormat="0" applyBorder="0" applyAlignment="0" applyProtection="0"/>
    <xf numFmtId="0" fontId="77" fillId="46" borderId="0" applyNumberFormat="0" applyBorder="0" applyAlignment="0" applyProtection="0"/>
    <xf numFmtId="0" fontId="77" fillId="50" borderId="0" applyNumberFormat="0" applyBorder="0" applyAlignment="0" applyProtection="0"/>
    <xf numFmtId="0" fontId="77" fillId="52" borderId="0" applyNumberFormat="0" applyBorder="0" applyAlignment="0" applyProtection="0"/>
    <xf numFmtId="0" fontId="77" fillId="58" borderId="0" applyNumberFormat="0" applyBorder="0" applyAlignment="0" applyProtection="0"/>
    <xf numFmtId="0" fontId="77" fillId="50" borderId="0" applyNumberFormat="0" applyBorder="0" applyAlignment="0" applyProtection="0"/>
    <xf numFmtId="0" fontId="77" fillId="69" borderId="0" applyNumberFormat="0" applyBorder="0" applyAlignment="0" applyProtection="0"/>
    <xf numFmtId="0" fontId="79" fillId="73" borderId="43" applyNumberFormat="0" applyAlignment="0" applyProtection="0"/>
    <xf numFmtId="0" fontId="81" fillId="0" borderId="0" applyNumberFormat="0" applyFill="0" applyBorder="0" applyAlignment="0" applyProtection="0"/>
    <xf numFmtId="0" fontId="83" fillId="0" borderId="45" applyNumberFormat="0" applyFill="0" applyAlignment="0" applyProtection="0"/>
    <xf numFmtId="0" fontId="85" fillId="0" borderId="47" applyNumberFormat="0" applyFill="0" applyAlignment="0" applyProtection="0"/>
    <xf numFmtId="0" fontId="86" fillId="44" borderId="43" applyNumberFormat="0" applyAlignment="0" applyProtection="0"/>
    <xf numFmtId="0" fontId="88" fillId="78" borderId="0" applyNumberFormat="0" applyBorder="0" applyAlignment="0" applyProtection="0"/>
    <xf numFmtId="0" fontId="91" fillId="0" borderId="53" applyNumberFormat="0" applyFill="0" applyAlignment="0" applyProtection="0"/>
    <xf numFmtId="0" fontId="92" fillId="0" borderId="0" applyNumberFormat="0" applyFill="0" applyBorder="0" applyAlignment="0" applyProtection="0"/>
    <xf numFmtId="170" fontId="3" fillId="0" borderId="0" applyFont="0" applyFill="0" applyBorder="0" applyAlignment="0" applyProtection="0"/>
    <xf numFmtId="0" fontId="77" fillId="53" borderId="0" applyNumberFormat="0" applyBorder="0" applyAlignment="0" applyProtection="0"/>
    <xf numFmtId="0" fontId="77" fillId="58" borderId="0" applyNumberFormat="0" applyBorder="0" applyAlignment="0" applyProtection="0"/>
    <xf numFmtId="0" fontId="77" fillId="63" borderId="0" applyNumberFormat="0" applyBorder="0" applyAlignment="0" applyProtection="0"/>
    <xf numFmtId="0" fontId="77" fillId="50" borderId="0" applyNumberFormat="0" applyBorder="0" applyAlignment="0" applyProtection="0"/>
    <xf numFmtId="0" fontId="77" fillId="51" borderId="0" applyNumberFormat="0" applyBorder="0" applyAlignment="0" applyProtection="0"/>
    <xf numFmtId="0" fontId="77" fillId="69" borderId="0" applyNumberFormat="0" applyBorder="0" applyAlignment="0" applyProtection="0"/>
    <xf numFmtId="0" fontId="52" fillId="68" borderId="0" applyNumberFormat="0" applyBorder="0" applyAlignment="0" applyProtection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61" borderId="0" applyNumberFormat="0" applyBorder="0" applyAlignment="0" applyProtection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67" borderId="0" applyNumberFormat="0" applyBorder="0" applyAlignment="0" applyProtection="0"/>
    <xf numFmtId="0" fontId="52" fillId="61" borderId="0" applyNumberFormat="0" applyBorder="0" applyAlignment="0" applyProtection="0"/>
    <xf numFmtId="0" fontId="52" fillId="57" borderId="0" applyNumberFormat="0" applyBorder="0" applyAlignment="0" applyProtection="0"/>
    <xf numFmtId="0" fontId="52" fillId="68" borderId="0" applyNumberFormat="0" applyBorder="0" applyAlignment="0" applyProtection="0"/>
    <xf numFmtId="0" fontId="52" fillId="67" borderId="0" applyNumberFormat="0" applyBorder="0" applyAlignment="0" applyProtection="0"/>
    <xf numFmtId="0" fontId="52" fillId="62" borderId="0" applyNumberFormat="0" applyBorder="0" applyAlignment="0" applyProtection="0"/>
    <xf numFmtId="0" fontId="52" fillId="68" borderId="0" applyNumberFormat="0" applyBorder="0" applyAlignment="0" applyProtection="0"/>
    <xf numFmtId="0" fontId="52" fillId="72" borderId="0" applyNumberFormat="0" applyBorder="0" applyAlignment="0" applyProtection="0"/>
    <xf numFmtId="0" fontId="52" fillId="61" borderId="0" applyNumberFormat="0" applyBorder="0" applyAlignment="0" applyProtection="0"/>
    <xf numFmtId="0" fontId="52" fillId="72" borderId="0" applyNumberFormat="0" applyBorder="0" applyAlignment="0" applyProtection="0"/>
    <xf numFmtId="0" fontId="52" fillId="67" borderId="0" applyNumberFormat="0" applyBorder="0" applyAlignment="0" applyProtection="0"/>
    <xf numFmtId="0" fontId="52" fillId="72" borderId="0" applyNumberFormat="0" applyBorder="0" applyAlignment="0" applyProtection="0"/>
    <xf numFmtId="0" fontId="52" fillId="72" borderId="0" applyNumberFormat="0" applyBorder="0" applyAlignment="0" applyProtection="0"/>
    <xf numFmtId="0" fontId="52" fillId="72" borderId="0" applyNumberFormat="0" applyBorder="0" applyAlignment="0" applyProtection="0"/>
    <xf numFmtId="0" fontId="52" fillId="62" borderId="0" applyNumberFormat="0" applyBorder="0" applyAlignment="0" applyProtection="0"/>
    <xf numFmtId="0" fontId="52" fillId="68" borderId="0" applyNumberFormat="0" applyBorder="0" applyAlignment="0" applyProtection="0"/>
    <xf numFmtId="0" fontId="52" fillId="57" borderId="0" applyNumberFormat="0" applyBorder="0" applyAlignment="0" applyProtection="0"/>
    <xf numFmtId="0" fontId="52" fillId="67" borderId="0" applyNumberFormat="0" applyBorder="0" applyAlignment="0" applyProtection="0"/>
    <xf numFmtId="0" fontId="52" fillId="61" borderId="0" applyNumberFormat="0" applyBorder="0" applyAlignment="0" applyProtection="0"/>
    <xf numFmtId="0" fontId="52" fillId="62" borderId="0" applyNumberFormat="0" applyBorder="0" applyAlignment="0" applyProtection="0"/>
    <xf numFmtId="0" fontId="52" fillId="57" borderId="0" applyNumberFormat="0" applyBorder="0" applyAlignment="0" applyProtection="0"/>
    <xf numFmtId="0" fontId="52" fillId="68" borderId="0" applyNumberFormat="0" applyBorder="0" applyAlignment="0" applyProtection="0"/>
    <xf numFmtId="0" fontId="52" fillId="67" borderId="0" applyNumberFormat="0" applyBorder="0" applyAlignment="0" applyProtection="0"/>
    <xf numFmtId="0" fontId="52" fillId="61" borderId="0" applyNumberFormat="0" applyBorder="0" applyAlignment="0" applyProtection="0"/>
    <xf numFmtId="0" fontId="3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6" fillId="39" borderId="0" applyNumberFormat="0" applyBorder="0" applyAlignment="0" applyProtection="0"/>
    <xf numFmtId="0" fontId="76" fillId="40" borderId="0" applyNumberFormat="0" applyBorder="0" applyAlignment="0" applyProtection="0"/>
    <xf numFmtId="0" fontId="76" fillId="41" borderId="0" applyNumberFormat="0" applyBorder="0" applyAlignment="0" applyProtection="0"/>
    <xf numFmtId="0" fontId="76" fillId="42" borderId="0" applyNumberFormat="0" applyBorder="0" applyAlignment="0" applyProtection="0"/>
    <xf numFmtId="0" fontId="76" fillId="43" borderId="0" applyNumberFormat="0" applyBorder="0" applyAlignment="0" applyProtection="0"/>
    <xf numFmtId="0" fontId="76" fillId="44" borderId="0" applyNumberFormat="0" applyBorder="0" applyAlignment="0" applyProtection="0"/>
    <xf numFmtId="0" fontId="76" fillId="45" borderId="0" applyNumberFormat="0" applyBorder="0" applyAlignment="0" applyProtection="0"/>
    <xf numFmtId="0" fontId="76" fillId="46" borderId="0" applyNumberFormat="0" applyBorder="0" applyAlignment="0" applyProtection="0"/>
    <xf numFmtId="0" fontId="76" fillId="47" borderId="0" applyNumberFormat="0" applyBorder="0" applyAlignment="0" applyProtection="0"/>
    <xf numFmtId="0" fontId="76" fillId="42" borderId="0" applyNumberFormat="0" applyBorder="0" applyAlignment="0" applyProtection="0"/>
    <xf numFmtId="0" fontId="76" fillId="45" borderId="0" applyNumberFormat="0" applyBorder="0" applyAlignment="0" applyProtection="0"/>
    <xf numFmtId="0" fontId="76" fillId="48" borderId="0" applyNumberFormat="0" applyBorder="0" applyAlignment="0" applyProtection="0"/>
    <xf numFmtId="0" fontId="77" fillId="49" borderId="0" applyNumberFormat="0" applyBorder="0" applyAlignment="0" applyProtection="0"/>
    <xf numFmtId="0" fontId="77" fillId="46" borderId="0" applyNumberFormat="0" applyBorder="0" applyAlignment="0" applyProtection="0"/>
    <xf numFmtId="0" fontId="77" fillId="47" borderId="0" applyNumberFormat="0" applyBorder="0" applyAlignment="0" applyProtection="0"/>
    <xf numFmtId="0" fontId="77" fillId="50" borderId="0" applyNumberFormat="0" applyBorder="0" applyAlignment="0" applyProtection="0"/>
    <xf numFmtId="0" fontId="77" fillId="51" borderId="0" applyNumberFormat="0" applyBorder="0" applyAlignment="0" applyProtection="0"/>
    <xf numFmtId="0" fontId="77" fillId="52" borderId="0" applyNumberFormat="0" applyBorder="0" applyAlignment="0" applyProtection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61" borderId="0" applyNumberFormat="0" applyBorder="0" applyAlignment="0" applyProtection="0"/>
    <xf numFmtId="0" fontId="52" fillId="67" borderId="0" applyNumberFormat="0" applyBorder="0" applyAlignment="0" applyProtection="0"/>
    <xf numFmtId="0" fontId="52" fillId="68" borderId="0" applyNumberFormat="0" applyBorder="0" applyAlignment="0" applyProtection="0"/>
    <xf numFmtId="0" fontId="52" fillId="72" borderId="0" applyNumberFormat="0" applyBorder="0" applyAlignment="0" applyProtection="0"/>
    <xf numFmtId="171" fontId="3" fillId="0" borderId="0" applyFont="0" applyFill="0" applyBorder="0" applyAlignment="0" applyProtection="0"/>
    <xf numFmtId="0" fontId="52" fillId="72" borderId="0" applyNumberFormat="0" applyBorder="0" applyAlignment="0" applyProtection="0"/>
    <xf numFmtId="0" fontId="52" fillId="68" borderId="0" applyNumberFormat="0" applyBorder="0" applyAlignment="0" applyProtection="0"/>
    <xf numFmtId="0" fontId="52" fillId="67" borderId="0" applyNumberFormat="0" applyBorder="0" applyAlignment="0" applyProtection="0"/>
    <xf numFmtId="0" fontId="52" fillId="61" borderId="0" applyNumberFormat="0" applyBorder="0" applyAlignment="0" applyProtection="0"/>
    <xf numFmtId="0" fontId="77" fillId="53" borderId="0" applyNumberFormat="0" applyBorder="0" applyAlignment="0" applyProtection="0"/>
    <xf numFmtId="0" fontId="77" fillId="58" borderId="0" applyNumberFormat="0" applyBorder="0" applyAlignment="0" applyProtection="0"/>
    <xf numFmtId="0" fontId="77" fillId="63" borderId="0" applyNumberFormat="0" applyBorder="0" applyAlignment="0" applyProtection="0"/>
    <xf numFmtId="0" fontId="77" fillId="50" borderId="0" applyNumberFormat="0" applyBorder="0" applyAlignment="0" applyProtection="0"/>
    <xf numFmtId="0" fontId="77" fillId="51" borderId="0" applyNumberFormat="0" applyBorder="0" applyAlignment="0" applyProtection="0"/>
    <xf numFmtId="0" fontId="77" fillId="69" borderId="0" applyNumberFormat="0" applyBorder="0" applyAlignment="0" applyProtection="0"/>
    <xf numFmtId="0" fontId="52" fillId="57" borderId="0" applyNumberFormat="0" applyBorder="0" applyAlignment="0" applyProtection="0"/>
    <xf numFmtId="0" fontId="82" fillId="41" borderId="0" applyNumberFormat="0" applyBorder="0" applyAlignment="0" applyProtection="0"/>
    <xf numFmtId="0" fontId="92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3" fillId="0" borderId="45" applyNumberFormat="0" applyFill="0" applyAlignment="0" applyProtection="0"/>
    <xf numFmtId="0" fontId="84" fillId="0" borderId="46" applyNumberFormat="0" applyFill="0" applyAlignment="0" applyProtection="0"/>
    <xf numFmtId="0" fontId="85" fillId="0" borderId="47" applyNumberFormat="0" applyFill="0" applyAlignment="0" applyProtection="0"/>
    <xf numFmtId="0" fontId="85" fillId="0" borderId="0" applyNumberFormat="0" applyFill="0" applyBorder="0" applyAlignment="0" applyProtection="0"/>
    <xf numFmtId="0" fontId="88" fillId="78" borderId="0" applyNumberFormat="0" applyBorder="0" applyAlignment="0" applyProtection="0"/>
    <xf numFmtId="0" fontId="78" fillId="40" borderId="0" applyNumberFormat="0" applyBorder="0" applyAlignment="0" applyProtection="0"/>
    <xf numFmtId="0" fontId="80" fillId="74" borderId="44" applyNumberFormat="0" applyAlignment="0" applyProtection="0"/>
    <xf numFmtId="0" fontId="87" fillId="0" borderId="48" applyNumberFormat="0" applyFill="0" applyAlignment="0" applyProtection="0"/>
    <xf numFmtId="170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4" fontId="50" fillId="83" borderId="0" applyNumberFormat="0" applyProtection="0">
      <alignment horizontal="left" vertical="center" indent="1"/>
    </xf>
    <xf numFmtId="4" fontId="50" fillId="80" borderId="0" applyNumberFormat="0" applyProtection="0">
      <alignment horizontal="left" vertical="center" indent="1"/>
    </xf>
    <xf numFmtId="0" fontId="3" fillId="84" borderId="51" applyNumberFormat="0" applyProtection="0">
      <alignment horizontal="left" vertical="center" indent="1"/>
    </xf>
    <xf numFmtId="0" fontId="3" fillId="84" borderId="51" applyNumberFormat="0" applyProtection="0">
      <alignment horizontal="left" vertical="top" indent="1"/>
    </xf>
    <xf numFmtId="0" fontId="3" fillId="80" borderId="51" applyNumberFormat="0" applyProtection="0">
      <alignment horizontal="left" vertical="center" indent="1"/>
    </xf>
    <xf numFmtId="0" fontId="3" fillId="80" borderId="51" applyNumberFormat="0" applyProtection="0">
      <alignment horizontal="left" vertical="top" indent="1"/>
    </xf>
    <xf numFmtId="0" fontId="3" fillId="45" borderId="51" applyNumberFormat="0" applyProtection="0">
      <alignment horizontal="left" vertical="center" indent="1"/>
    </xf>
    <xf numFmtId="0" fontId="3" fillId="45" borderId="51" applyNumberFormat="0" applyProtection="0">
      <alignment horizontal="left" vertical="top" indent="1"/>
    </xf>
    <xf numFmtId="0" fontId="3" fillId="83" borderId="51" applyNumberFormat="0" applyProtection="0">
      <alignment horizontal="left" vertical="center" indent="1"/>
    </xf>
    <xf numFmtId="0" fontId="3" fillId="83" borderId="51" applyNumberFormat="0" applyProtection="0">
      <alignment horizontal="left" vertical="top" indent="1"/>
    </xf>
    <xf numFmtId="0" fontId="3" fillId="85" borderId="33" applyNumberFormat="0">
      <protection locked="0"/>
    </xf>
    <xf numFmtId="0" fontId="52" fillId="62" borderId="0" applyNumberFormat="0" applyBorder="0" applyAlignment="0" applyProtection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61" borderId="0" applyNumberFormat="0" applyBorder="0" applyAlignment="0" applyProtection="0"/>
    <xf numFmtId="0" fontId="52" fillId="67" borderId="0" applyNumberFormat="0" applyBorder="0" applyAlignment="0" applyProtection="0"/>
    <xf numFmtId="0" fontId="52" fillId="68" borderId="0" applyNumberFormat="0" applyBorder="0" applyAlignment="0" applyProtection="0"/>
    <xf numFmtId="0" fontId="52" fillId="72" borderId="0" applyNumberFormat="0" applyBorder="0" applyAlignment="0" applyProtection="0"/>
    <xf numFmtId="0" fontId="52" fillId="72" borderId="0" applyNumberFormat="0" applyBorder="0" applyAlignment="0" applyProtection="0"/>
    <xf numFmtId="0" fontId="52" fillId="68" borderId="0" applyNumberFormat="0" applyBorder="0" applyAlignment="0" applyProtection="0"/>
    <xf numFmtId="0" fontId="52" fillId="67" borderId="0" applyNumberFormat="0" applyBorder="0" applyAlignment="0" applyProtection="0"/>
    <xf numFmtId="0" fontId="52" fillId="61" borderId="0" applyNumberFormat="0" applyBorder="0" applyAlignment="0" applyProtection="0"/>
    <xf numFmtId="0" fontId="52" fillId="62" borderId="0" applyNumberFormat="0" applyBorder="0" applyAlignment="0" applyProtection="0"/>
    <xf numFmtId="0" fontId="52" fillId="57" borderId="0" applyNumberFormat="0" applyBorder="0" applyAlignment="0" applyProtection="0"/>
    <xf numFmtId="170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61" borderId="0" applyNumberFormat="0" applyBorder="0" applyAlignment="0" applyProtection="0"/>
    <xf numFmtId="0" fontId="2" fillId="0" borderId="0"/>
    <xf numFmtId="0" fontId="52" fillId="67" borderId="0" applyNumberFormat="0" applyBorder="0" applyAlignment="0" applyProtection="0"/>
    <xf numFmtId="0" fontId="52" fillId="68" borderId="0" applyNumberFormat="0" applyBorder="0" applyAlignment="0" applyProtection="0"/>
    <xf numFmtId="0" fontId="52" fillId="72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3" fillId="0" borderId="0"/>
    <xf numFmtId="0" fontId="52" fillId="72" borderId="0" applyNumberFormat="0" applyBorder="0" applyAlignment="0" applyProtection="0"/>
    <xf numFmtId="0" fontId="52" fillId="68" borderId="0" applyNumberFormat="0" applyBorder="0" applyAlignment="0" applyProtection="0"/>
    <xf numFmtId="0" fontId="52" fillId="67" borderId="0" applyNumberFormat="0" applyBorder="0" applyAlignment="0" applyProtection="0"/>
    <xf numFmtId="0" fontId="3" fillId="0" borderId="0"/>
    <xf numFmtId="0" fontId="52" fillId="61" borderId="0" applyNumberFormat="0" applyBorder="0" applyAlignment="0" applyProtection="0"/>
    <xf numFmtId="0" fontId="52" fillId="62" borderId="0" applyNumberFormat="0" applyBorder="0" applyAlignment="0" applyProtection="0"/>
    <xf numFmtId="9" fontId="3" fillId="0" borderId="0" applyFont="0" applyFill="0" applyBorder="0" applyAlignment="0" applyProtection="0"/>
    <xf numFmtId="0" fontId="52" fillId="57" borderId="0" applyNumberFormat="0" applyBorder="0" applyAlignment="0" applyProtection="0"/>
    <xf numFmtId="164" fontId="3" fillId="0" borderId="0" applyFont="0" applyFill="0" applyBorder="0" applyAlignment="0" applyProtection="0"/>
    <xf numFmtId="0" fontId="91" fillId="0" borderId="53" applyNumberFormat="0" applyFill="0" applyAlignment="0" applyProtection="0"/>
    <xf numFmtId="0" fontId="3" fillId="0" borderId="0"/>
    <xf numFmtId="0" fontId="2" fillId="0" borderId="0"/>
    <xf numFmtId="0" fontId="3" fillId="0" borderId="0"/>
    <xf numFmtId="0" fontId="3" fillId="0" borderId="0"/>
    <xf numFmtId="0" fontId="91" fillId="0" borderId="53" applyNumberFormat="0" applyFill="0" applyAlignment="0" applyProtection="0"/>
    <xf numFmtId="0" fontId="3" fillId="0" borderId="0"/>
    <xf numFmtId="164" fontId="2" fillId="0" borderId="0" applyFont="0" applyFill="0" applyBorder="0" applyAlignment="0" applyProtection="0"/>
    <xf numFmtId="0" fontId="2" fillId="0" borderId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3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61" borderId="0" applyNumberFormat="0" applyBorder="0" applyAlignment="0" applyProtection="0"/>
    <xf numFmtId="0" fontId="52" fillId="67" borderId="0" applyNumberFormat="0" applyBorder="0" applyAlignment="0" applyProtection="0"/>
    <xf numFmtId="0" fontId="52" fillId="68" borderId="0" applyNumberFormat="0" applyBorder="0" applyAlignment="0" applyProtection="0"/>
    <xf numFmtId="0" fontId="52" fillId="72" borderId="0" applyNumberFormat="0" applyBorder="0" applyAlignment="0" applyProtection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61" borderId="0" applyNumberFormat="0" applyBorder="0" applyAlignment="0" applyProtection="0"/>
    <xf numFmtId="0" fontId="52" fillId="67" borderId="0" applyNumberFormat="0" applyBorder="0" applyAlignment="0" applyProtection="0"/>
    <xf numFmtId="0" fontId="52" fillId="68" borderId="0" applyNumberFormat="0" applyBorder="0" applyAlignment="0" applyProtection="0"/>
    <xf numFmtId="0" fontId="52" fillId="72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62" borderId="0" applyNumberFormat="0" applyBorder="0" applyAlignment="0" applyProtection="0"/>
    <xf numFmtId="0" fontId="52" fillId="61" borderId="0" applyNumberFormat="0" applyBorder="0" applyAlignment="0" applyProtection="0"/>
    <xf numFmtId="0" fontId="52" fillId="61" borderId="0" applyNumberFormat="0" applyBorder="0" applyAlignment="0" applyProtection="0"/>
    <xf numFmtId="0" fontId="52" fillId="67" borderId="0" applyNumberFormat="0" applyBorder="0" applyAlignment="0" applyProtection="0"/>
    <xf numFmtId="0" fontId="52" fillId="68" borderId="0" applyNumberFormat="0" applyBorder="0" applyAlignment="0" applyProtection="0"/>
    <xf numFmtId="0" fontId="52" fillId="72" borderId="0" applyNumberFormat="0" applyBorder="0" applyAlignment="0" applyProtection="0"/>
    <xf numFmtId="0" fontId="52" fillId="72" borderId="0" applyNumberFormat="0" applyBorder="0" applyAlignment="0" applyProtection="0"/>
    <xf numFmtId="0" fontId="52" fillId="68" borderId="0" applyNumberFormat="0" applyBorder="0" applyAlignment="0" applyProtection="0"/>
    <xf numFmtId="0" fontId="52" fillId="67" borderId="0" applyNumberFormat="0" applyBorder="0" applyAlignment="0" applyProtection="0"/>
    <xf numFmtId="0" fontId="52" fillId="72" borderId="0" applyNumberFormat="0" applyBorder="0" applyAlignment="0" applyProtection="0"/>
    <xf numFmtId="0" fontId="52" fillId="68" borderId="0" applyNumberFormat="0" applyBorder="0" applyAlignment="0" applyProtection="0"/>
    <xf numFmtId="0" fontId="52" fillId="68" borderId="0" applyNumberFormat="0" applyBorder="0" applyAlignment="0" applyProtection="0"/>
    <xf numFmtId="0" fontId="52" fillId="67" borderId="0" applyNumberFormat="0" applyBorder="0" applyAlignment="0" applyProtection="0"/>
    <xf numFmtId="0" fontId="52" fillId="61" borderId="0" applyNumberFormat="0" applyBorder="0" applyAlignment="0" applyProtection="0"/>
    <xf numFmtId="0" fontId="52" fillId="62" borderId="0" applyNumberFormat="0" applyBorder="0" applyAlignment="0" applyProtection="0"/>
    <xf numFmtId="0" fontId="52" fillId="61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67" borderId="0" applyNumberFormat="0" applyBorder="0" applyAlignment="0" applyProtection="0"/>
    <xf numFmtId="0" fontId="52" fillId="68" borderId="0" applyNumberFormat="0" applyBorder="0" applyAlignment="0" applyProtection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67" borderId="0" applyNumberFormat="0" applyBorder="0" applyAlignment="0" applyProtection="0"/>
    <xf numFmtId="0" fontId="52" fillId="62" borderId="0" applyNumberFormat="0" applyBorder="0" applyAlignment="0" applyProtection="0"/>
    <xf numFmtId="0" fontId="52" fillId="72" borderId="0" applyNumberFormat="0" applyBorder="0" applyAlignment="0" applyProtection="0"/>
    <xf numFmtId="0" fontId="52" fillId="61" borderId="0" applyNumberFormat="0" applyBorder="0" applyAlignment="0" applyProtection="0"/>
    <xf numFmtId="0" fontId="52" fillId="72" borderId="0" applyNumberFormat="0" applyBorder="0" applyAlignment="0" applyProtection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61" borderId="0" applyNumberFormat="0" applyBorder="0" applyAlignment="0" applyProtection="0"/>
    <xf numFmtId="0" fontId="52" fillId="67" borderId="0" applyNumberFormat="0" applyBorder="0" applyAlignment="0" applyProtection="0"/>
    <xf numFmtId="0" fontId="52" fillId="68" borderId="0" applyNumberFormat="0" applyBorder="0" applyAlignment="0" applyProtection="0"/>
    <xf numFmtId="0" fontId="52" fillId="72" borderId="0" applyNumberFormat="0" applyBorder="0" applyAlignment="0" applyProtection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61" borderId="0" applyNumberFormat="0" applyBorder="0" applyAlignment="0" applyProtection="0"/>
    <xf numFmtId="0" fontId="52" fillId="61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8" borderId="0" applyNumberFormat="0" applyBorder="0" applyAlignment="0" applyProtection="0"/>
    <xf numFmtId="0" fontId="52" fillId="68" borderId="0" applyNumberFormat="0" applyBorder="0" applyAlignment="0" applyProtection="0"/>
    <xf numFmtId="0" fontId="52" fillId="72" borderId="0" applyNumberFormat="0" applyBorder="0" applyAlignment="0" applyProtection="0"/>
    <xf numFmtId="0" fontId="52" fillId="72" borderId="0" applyNumberFormat="0" applyBorder="0" applyAlignment="0" applyProtection="0"/>
    <xf numFmtId="0" fontId="52" fillId="72" borderId="0" applyNumberFormat="0" applyBorder="0" applyAlignment="0" applyProtection="0"/>
    <xf numFmtId="0" fontId="52" fillId="68" borderId="0" applyNumberFormat="0" applyBorder="0" applyAlignment="0" applyProtection="0"/>
    <xf numFmtId="0" fontId="3" fillId="0" borderId="0"/>
    <xf numFmtId="0" fontId="52" fillId="67" borderId="0" applyNumberFormat="0" applyBorder="0" applyAlignment="0" applyProtection="0"/>
    <xf numFmtId="9" fontId="3" fillId="0" borderId="0" applyFont="0" applyFill="0" applyBorder="0" applyAlignment="0" applyProtection="0"/>
    <xf numFmtId="0" fontId="52" fillId="61" borderId="0" applyNumberFormat="0" applyBorder="0" applyAlignment="0" applyProtection="0"/>
    <xf numFmtId="0" fontId="52" fillId="62" borderId="0" applyNumberFormat="0" applyBorder="0" applyAlignment="0" applyProtection="0"/>
    <xf numFmtId="0" fontId="52" fillId="57" borderId="0" applyNumberFormat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3" fillId="0" borderId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62" borderId="0" applyNumberFormat="0" applyBorder="0" applyAlignment="0" applyProtection="0"/>
    <xf numFmtId="0" fontId="52" fillId="61" borderId="0" applyNumberFormat="0" applyBorder="0" applyAlignment="0" applyProtection="0"/>
    <xf numFmtId="0" fontId="52" fillId="61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8" borderId="0" applyNumberFormat="0" applyBorder="0" applyAlignment="0" applyProtection="0"/>
    <xf numFmtId="0" fontId="52" fillId="68" borderId="0" applyNumberFormat="0" applyBorder="0" applyAlignment="0" applyProtection="0"/>
    <xf numFmtId="0" fontId="52" fillId="72" borderId="0" applyNumberFormat="0" applyBorder="0" applyAlignment="0" applyProtection="0"/>
    <xf numFmtId="0" fontId="52" fillId="72" borderId="0" applyNumberFormat="0" applyBorder="0" applyAlignment="0" applyProtection="0"/>
    <xf numFmtId="164" fontId="3" fillId="0" borderId="0" applyFont="0" applyFill="0" applyBorder="0" applyAlignment="0" applyProtection="0"/>
    <xf numFmtId="0" fontId="52" fillId="72" borderId="0" applyNumberFormat="0" applyBorder="0" applyAlignment="0" applyProtection="0"/>
    <xf numFmtId="0" fontId="52" fillId="67" borderId="0" applyNumberFormat="0" applyBorder="0" applyAlignment="0" applyProtection="0"/>
    <xf numFmtId="0" fontId="52" fillId="57" borderId="0" applyNumberFormat="0" applyBorder="0" applyAlignment="0" applyProtection="0"/>
    <xf numFmtId="0" fontId="52" fillId="72" borderId="0" applyNumberFormat="0" applyBorder="0" applyAlignment="0" applyProtection="0"/>
    <xf numFmtId="0" fontId="52" fillId="68" borderId="0" applyNumberFormat="0" applyBorder="0" applyAlignment="0" applyProtection="0"/>
    <xf numFmtId="0" fontId="52" fillId="67" borderId="0" applyNumberFormat="0" applyBorder="0" applyAlignment="0" applyProtection="0"/>
    <xf numFmtId="0" fontId="52" fillId="61" borderId="0" applyNumberFormat="0" applyBorder="0" applyAlignment="0" applyProtection="0"/>
    <xf numFmtId="0" fontId="52" fillId="62" borderId="0" applyNumberFormat="0" applyBorder="0" applyAlignment="0" applyProtection="0"/>
    <xf numFmtId="0" fontId="52" fillId="57" borderId="0" applyNumberFormat="0" applyBorder="0" applyAlignment="0" applyProtection="0"/>
    <xf numFmtId="164" fontId="3" fillId="0" borderId="0" applyFont="0" applyFill="0" applyBorder="0" applyAlignment="0" applyProtection="0"/>
    <xf numFmtId="0" fontId="52" fillId="61" borderId="0" applyNumberFormat="0" applyBorder="0" applyAlignment="0" applyProtection="0"/>
    <xf numFmtId="0" fontId="52" fillId="62" borderId="0" applyNumberFormat="0" applyBorder="0" applyAlignment="0" applyProtection="0"/>
    <xf numFmtId="0" fontId="52" fillId="68" borderId="0" applyNumberFormat="0" applyBorder="0" applyAlignment="0" applyProtection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61" borderId="0" applyNumberFormat="0" applyBorder="0" applyAlignment="0" applyProtection="0"/>
    <xf numFmtId="0" fontId="52" fillId="67" borderId="0" applyNumberFormat="0" applyBorder="0" applyAlignment="0" applyProtection="0"/>
    <xf numFmtId="0" fontId="52" fillId="68" borderId="0" applyNumberFormat="0" applyBorder="0" applyAlignment="0" applyProtection="0"/>
    <xf numFmtId="0" fontId="52" fillId="72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62" borderId="0" applyNumberFormat="0" applyBorder="0" applyAlignment="0" applyProtection="0"/>
    <xf numFmtId="0" fontId="52" fillId="61" borderId="0" applyNumberFormat="0" applyBorder="0" applyAlignment="0" applyProtection="0"/>
    <xf numFmtId="0" fontId="52" fillId="62" borderId="0" applyNumberFormat="0" applyBorder="0" applyAlignment="0" applyProtection="0"/>
    <xf numFmtId="0" fontId="52" fillId="67" borderId="0" applyNumberFormat="0" applyBorder="0" applyAlignment="0" applyProtection="0"/>
    <xf numFmtId="0" fontId="52" fillId="61" borderId="0" applyNumberFormat="0" applyBorder="0" applyAlignment="0" applyProtection="0"/>
    <xf numFmtId="0" fontId="52" fillId="61" borderId="0" applyNumberFormat="0" applyBorder="0" applyAlignment="0" applyProtection="0"/>
    <xf numFmtId="0" fontId="52" fillId="68" borderId="0" applyNumberFormat="0" applyBorder="0" applyAlignment="0" applyProtection="0"/>
    <xf numFmtId="0" fontId="52" fillId="67" borderId="0" applyNumberFormat="0" applyBorder="0" applyAlignment="0" applyProtection="0"/>
    <xf numFmtId="0" fontId="52" fillId="72" borderId="0" applyNumberFormat="0" applyBorder="0" applyAlignment="0" applyProtection="0"/>
    <xf numFmtId="0" fontId="52" fillId="67" borderId="0" applyNumberFormat="0" applyBorder="0" applyAlignment="0" applyProtection="0"/>
    <xf numFmtId="0" fontId="52" fillId="68" borderId="0" applyNumberFormat="0" applyBorder="0" applyAlignment="0" applyProtection="0"/>
    <xf numFmtId="0" fontId="52" fillId="68" borderId="0" applyNumberFormat="0" applyBorder="0" applyAlignment="0" applyProtection="0"/>
    <xf numFmtId="0" fontId="52" fillId="67" borderId="0" applyNumberFormat="0" applyBorder="0" applyAlignment="0" applyProtection="0"/>
    <xf numFmtId="0" fontId="52" fillId="72" borderId="0" applyNumberFormat="0" applyBorder="0" applyAlignment="0" applyProtection="0"/>
    <xf numFmtId="0" fontId="52" fillId="68" borderId="0" applyNumberFormat="0" applyBorder="0" applyAlignment="0" applyProtection="0"/>
    <xf numFmtId="0" fontId="52" fillId="61" borderId="0" applyNumberFormat="0" applyBorder="0" applyAlignment="0" applyProtection="0"/>
    <xf numFmtId="0" fontId="52" fillId="67" borderId="0" applyNumberFormat="0" applyBorder="0" applyAlignment="0" applyProtection="0"/>
    <xf numFmtId="0" fontId="52" fillId="62" borderId="0" applyNumberFormat="0" applyBorder="0" applyAlignment="0" applyProtection="0"/>
    <xf numFmtId="0" fontId="52" fillId="61" borderId="0" applyNumberFormat="0" applyBorder="0" applyAlignment="0" applyProtection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57" borderId="0" applyNumberFormat="0" applyBorder="0" applyAlignment="0" applyProtection="0"/>
    <xf numFmtId="0" fontId="52" fillId="72" borderId="0" applyNumberFormat="0" applyBorder="0" applyAlignment="0" applyProtection="0"/>
    <xf numFmtId="0" fontId="52" fillId="68" borderId="0" applyNumberFormat="0" applyBorder="0" applyAlignment="0" applyProtection="0"/>
    <xf numFmtId="0" fontId="52" fillId="72" borderId="0" applyNumberFormat="0" applyBorder="0" applyAlignment="0" applyProtection="0"/>
    <xf numFmtId="0" fontId="52" fillId="72" borderId="0" applyNumberFormat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77" fillId="69" borderId="0" applyNumberFormat="0" applyBorder="0" applyAlignment="0" applyProtection="0"/>
    <xf numFmtId="0" fontId="77" fillId="63" borderId="0" applyNumberFormat="0" applyBorder="0" applyAlignment="0" applyProtection="0"/>
    <xf numFmtId="0" fontId="77" fillId="51" borderId="0" applyNumberFormat="0" applyBorder="0" applyAlignment="0" applyProtection="0"/>
    <xf numFmtId="0" fontId="77" fillId="58" borderId="0" applyNumberFormat="0" applyBorder="0" applyAlignment="0" applyProtection="0"/>
    <xf numFmtId="0" fontId="77" fillId="50" borderId="0" applyNumberFormat="0" applyBorder="0" applyAlignment="0" applyProtection="0"/>
    <xf numFmtId="0" fontId="77" fillId="53" borderId="0" applyNumberFormat="0" applyBorder="0" applyAlignment="0" applyProtection="0"/>
    <xf numFmtId="0" fontId="51" fillId="39" borderId="0" applyNumberFormat="0" applyBorder="0" applyAlignment="0" applyProtection="0"/>
    <xf numFmtId="0" fontId="51" fillId="40" borderId="0" applyNumberFormat="0" applyBorder="0" applyAlignment="0" applyProtection="0"/>
    <xf numFmtId="0" fontId="51" fillId="41" borderId="0" applyNumberFormat="0" applyBorder="0" applyAlignment="0" applyProtection="0"/>
    <xf numFmtId="0" fontId="51" fillId="42" borderId="0" applyNumberFormat="0" applyBorder="0" applyAlignment="0" applyProtection="0"/>
    <xf numFmtId="0" fontId="51" fillId="43" borderId="0" applyNumberFormat="0" applyBorder="0" applyAlignment="0" applyProtection="0"/>
    <xf numFmtId="0" fontId="51" fillId="44" borderId="0" applyNumberFormat="0" applyBorder="0" applyAlignment="0" applyProtection="0"/>
    <xf numFmtId="0" fontId="51" fillId="45" borderId="0" applyNumberFormat="0" applyBorder="0" applyAlignment="0" applyProtection="0"/>
    <xf numFmtId="0" fontId="51" fillId="46" borderId="0" applyNumberFormat="0" applyBorder="0" applyAlignment="0" applyProtection="0"/>
    <xf numFmtId="0" fontId="51" fillId="47" borderId="0" applyNumberFormat="0" applyBorder="0" applyAlignment="0" applyProtection="0"/>
    <xf numFmtId="0" fontId="51" fillId="42" borderId="0" applyNumberFormat="0" applyBorder="0" applyAlignment="0" applyProtection="0"/>
    <xf numFmtId="0" fontId="51" fillId="45" borderId="0" applyNumberFormat="0" applyBorder="0" applyAlignment="0" applyProtection="0"/>
    <xf numFmtId="0" fontId="51" fillId="48" borderId="0" applyNumberFormat="0" applyBorder="0" applyAlignment="0" applyProtection="0"/>
    <xf numFmtId="0" fontId="52" fillId="49" borderId="0" applyNumberFormat="0" applyBorder="0" applyAlignment="0" applyProtection="0"/>
    <xf numFmtId="0" fontId="52" fillId="46" borderId="0" applyNumberFormat="0" applyBorder="0" applyAlignment="0" applyProtection="0"/>
    <xf numFmtId="0" fontId="52" fillId="47" borderId="0" applyNumberFormat="0" applyBorder="0" applyAlignment="0" applyProtection="0"/>
    <xf numFmtId="0" fontId="52" fillId="50" borderId="0" applyNumberFormat="0" applyBorder="0" applyAlignment="0" applyProtection="0"/>
    <xf numFmtId="0" fontId="52" fillId="51" borderId="0" applyNumberFormat="0" applyBorder="0" applyAlignment="0" applyProtection="0"/>
    <xf numFmtId="0" fontId="52" fillId="52" borderId="0" applyNumberFormat="0" applyBorder="0" applyAlignment="0" applyProtection="0"/>
    <xf numFmtId="0" fontId="52" fillId="53" borderId="0" applyNumberFormat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52" fillId="58" borderId="0" applyNumberFormat="0" applyBorder="0" applyAlignment="0" applyProtection="0"/>
    <xf numFmtId="0" fontId="52" fillId="63" borderId="0" applyNumberFormat="0" applyBorder="0" applyAlignment="0" applyProtection="0"/>
    <xf numFmtId="0" fontId="52" fillId="50" borderId="0" applyNumberFormat="0" applyBorder="0" applyAlignment="0" applyProtection="0"/>
    <xf numFmtId="0" fontId="52" fillId="51" borderId="0" applyNumberFormat="0" applyBorder="0" applyAlignment="0" applyProtection="0"/>
    <xf numFmtId="0" fontId="52" fillId="69" borderId="0" applyNumberFormat="0" applyBorder="0" applyAlignment="0" applyProtection="0"/>
    <xf numFmtId="0" fontId="53" fillId="40" borderId="0" applyNumberFormat="0" applyBorder="0" applyAlignment="0" applyProtection="0"/>
    <xf numFmtId="0" fontId="54" fillId="73" borderId="43" applyNumberFormat="0" applyAlignment="0" applyProtection="0"/>
    <xf numFmtId="0" fontId="55" fillId="74" borderId="44" applyNumberFormat="0" applyAlignment="0" applyProtection="0"/>
    <xf numFmtId="164" fontId="3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8" fillId="41" borderId="0" applyNumberFormat="0" applyBorder="0" applyAlignment="0" applyProtection="0"/>
    <xf numFmtId="0" fontId="59" fillId="0" borderId="45" applyNumberFormat="0" applyFill="0" applyAlignment="0" applyProtection="0"/>
    <xf numFmtId="0" fontId="60" fillId="0" borderId="46" applyNumberFormat="0" applyFill="0" applyAlignment="0" applyProtection="0"/>
    <xf numFmtId="0" fontId="61" fillId="0" borderId="47" applyNumberFormat="0" applyFill="0" applyAlignment="0" applyProtection="0"/>
    <xf numFmtId="0" fontId="61" fillId="0" borderId="0" applyNumberFormat="0" applyFill="0" applyBorder="0" applyAlignment="0" applyProtection="0"/>
    <xf numFmtId="0" fontId="62" fillId="44" borderId="43" applyNumberFormat="0" applyAlignment="0" applyProtection="0"/>
    <xf numFmtId="0" fontId="63" fillId="0" borderId="48" applyNumberFormat="0" applyFill="0" applyAlignment="0" applyProtection="0"/>
    <xf numFmtId="0" fontId="64" fillId="78" borderId="0" applyNumberFormat="0" applyBorder="0" applyAlignment="0" applyProtection="0"/>
    <xf numFmtId="0" fontId="3" fillId="0" borderId="0"/>
    <xf numFmtId="0" fontId="65" fillId="73" borderId="50" applyNumberFormat="0" applyAlignment="0" applyProtection="0"/>
    <xf numFmtId="9" fontId="3" fillId="0" borderId="0" applyFont="0" applyFill="0" applyBorder="0" applyAlignment="0" applyProtection="0"/>
    <xf numFmtId="0" fontId="52" fillId="50" borderId="0" applyNumberFormat="0" applyBorder="0" applyAlignment="0" applyProtection="0"/>
    <xf numFmtId="0" fontId="52" fillId="53" borderId="0" applyNumberFormat="0" applyBorder="0" applyAlignment="0" applyProtection="0"/>
    <xf numFmtId="0" fontId="52" fillId="53" borderId="0" applyNumberFormat="0" applyBorder="0" applyAlignment="0" applyProtection="0"/>
    <xf numFmtId="0" fontId="52" fillId="58" borderId="0" applyNumberFormat="0" applyBorder="0" applyAlignment="0" applyProtection="0"/>
    <xf numFmtId="0" fontId="52" fillId="63" borderId="0" applyNumberFormat="0" applyBorder="0" applyAlignment="0" applyProtection="0"/>
    <xf numFmtId="0" fontId="73" fillId="0" borderId="0" applyNumberFormat="0" applyFill="0" applyBorder="0" applyAlignment="0" applyProtection="0"/>
    <xf numFmtId="0" fontId="56" fillId="0" borderId="53" applyNumberFormat="0" applyFill="0" applyAlignment="0" applyProtection="0"/>
    <xf numFmtId="0" fontId="75" fillId="16" borderId="0" applyNumberFormat="0" applyBorder="0" applyAlignment="0" applyProtection="0"/>
    <xf numFmtId="0" fontId="75" fillId="20" borderId="0" applyNumberFormat="0" applyBorder="0" applyAlignment="0" applyProtection="0"/>
    <xf numFmtId="0" fontId="75" fillId="24" borderId="0" applyNumberFormat="0" applyBorder="0" applyAlignment="0" applyProtection="0"/>
    <xf numFmtId="0" fontId="75" fillId="28" borderId="0" applyNumberFormat="0" applyBorder="0" applyAlignment="0" applyProtection="0"/>
    <xf numFmtId="0" fontId="75" fillId="32" borderId="0" applyNumberFormat="0" applyBorder="0" applyAlignment="0" applyProtection="0"/>
    <xf numFmtId="0" fontId="75" fillId="36" borderId="0" applyNumberFormat="0" applyBorder="0" applyAlignment="0" applyProtection="0"/>
    <xf numFmtId="0" fontId="75" fillId="17" borderId="0" applyNumberFormat="0" applyBorder="0" applyAlignment="0" applyProtection="0"/>
    <xf numFmtId="0" fontId="75" fillId="21" borderId="0" applyNumberFormat="0" applyBorder="0" applyAlignment="0" applyProtection="0"/>
    <xf numFmtId="0" fontId="75" fillId="25" borderId="0" applyNumberFormat="0" applyBorder="0" applyAlignment="0" applyProtection="0"/>
    <xf numFmtId="0" fontId="75" fillId="29" borderId="0" applyNumberFormat="0" applyBorder="0" applyAlignment="0" applyProtection="0"/>
    <xf numFmtId="0" fontId="75" fillId="33" borderId="0" applyNumberFormat="0" applyBorder="0" applyAlignment="0" applyProtection="0"/>
    <xf numFmtId="0" fontId="75" fillId="37" borderId="0" applyNumberFormat="0" applyBorder="0" applyAlignment="0" applyProtection="0"/>
    <xf numFmtId="164" fontId="75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5" fillId="0" borderId="0"/>
    <xf numFmtId="0" fontId="75" fillId="14" borderId="41" applyNumberFormat="0" applyFont="0" applyAlignment="0" applyProtection="0"/>
    <xf numFmtId="0" fontId="75" fillId="14" borderId="41" applyNumberFormat="0" applyFont="0" applyAlignment="0" applyProtection="0"/>
    <xf numFmtId="164" fontId="2" fillId="0" borderId="0" applyFont="0" applyFill="0" applyBorder="0" applyAlignment="0" applyProtection="0"/>
    <xf numFmtId="0" fontId="3" fillId="0" borderId="0"/>
    <xf numFmtId="164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2" fillId="50" borderId="0" applyNumberFormat="0" applyBorder="0" applyAlignment="0" applyProtection="0"/>
    <xf numFmtId="0" fontId="3" fillId="0" borderId="0"/>
    <xf numFmtId="0" fontId="3" fillId="0" borderId="0"/>
    <xf numFmtId="0" fontId="3" fillId="79" borderId="49" applyNumberFormat="0" applyFont="0" applyAlignment="0" applyProtection="0"/>
    <xf numFmtId="0" fontId="3" fillId="79" borderId="49" applyNumberFormat="0" applyFont="0" applyAlignment="0" applyProtection="0"/>
    <xf numFmtId="0" fontId="3" fillId="79" borderId="49" applyNumberFormat="0" applyFon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79" borderId="49" applyNumberFormat="0" applyFont="0" applyAlignment="0" applyProtection="0"/>
    <xf numFmtId="164" fontId="2" fillId="0" borderId="0" applyFont="0" applyFill="0" applyBorder="0" applyAlignment="0" applyProtection="0"/>
    <xf numFmtId="0" fontId="75" fillId="0" borderId="0"/>
    <xf numFmtId="0" fontId="56" fillId="0" borderId="53" applyNumberFormat="0" applyFill="0" applyAlignment="0" applyProtection="0"/>
    <xf numFmtId="0" fontId="52" fillId="53" borderId="0" applyNumberFormat="0" applyBorder="0" applyAlignment="0" applyProtection="0"/>
    <xf numFmtId="0" fontId="52" fillId="69" borderId="0" applyNumberFormat="0" applyBorder="0" applyAlignment="0" applyProtection="0"/>
    <xf numFmtId="0" fontId="33" fillId="0" borderId="0"/>
    <xf numFmtId="164" fontId="2" fillId="0" borderId="0" applyFont="0" applyFill="0" applyBorder="0" applyAlignment="0" applyProtection="0"/>
    <xf numFmtId="164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2" fillId="0" borderId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3" fillId="0" borderId="0"/>
    <xf numFmtId="0" fontId="33" fillId="0" borderId="0"/>
    <xf numFmtId="0" fontId="52" fillId="69" borderId="0" applyNumberFormat="0" applyBorder="0" applyAlignment="0" applyProtection="0"/>
    <xf numFmtId="0" fontId="2" fillId="0" borderId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2" fillId="69" borderId="0" applyNumberFormat="0" applyBorder="0" applyAlignment="0" applyProtection="0"/>
    <xf numFmtId="0" fontId="2" fillId="14" borderId="41" applyNumberFormat="0" applyFont="0" applyAlignment="0" applyProtection="0"/>
    <xf numFmtId="0" fontId="2" fillId="14" borderId="41" applyNumberFormat="0" applyFont="0" applyAlignment="0" applyProtection="0"/>
    <xf numFmtId="0" fontId="52" fillId="50" borderId="0" applyNumberFormat="0" applyBorder="0" applyAlignment="0" applyProtection="0"/>
    <xf numFmtId="0" fontId="76" fillId="79" borderId="49" applyNumberFormat="0" applyFont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58" borderId="0" applyNumberFormat="0" applyBorder="0" applyAlignment="0" applyProtection="0"/>
    <xf numFmtId="0" fontId="52" fillId="69" borderId="0" applyNumberFormat="0" applyBorder="0" applyAlignment="0" applyProtection="0"/>
    <xf numFmtId="0" fontId="2" fillId="0" borderId="0"/>
    <xf numFmtId="0" fontId="3" fillId="0" borderId="0"/>
    <xf numFmtId="0" fontId="52" fillId="63" borderId="0" applyNumberFormat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52" fillId="51" borderId="0" applyNumberFormat="0" applyBorder="0" applyAlignment="0" applyProtection="0"/>
    <xf numFmtId="0" fontId="52" fillId="53" borderId="0" applyNumberFormat="0" applyBorder="0" applyAlignment="0" applyProtection="0"/>
    <xf numFmtId="0" fontId="52" fillId="63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2" fillId="51" borderId="0" applyNumberFormat="0" applyBorder="0" applyAlignment="0" applyProtection="0"/>
    <xf numFmtId="0" fontId="3" fillId="0" borderId="0"/>
    <xf numFmtId="0" fontId="52" fillId="58" borderId="0" applyNumberFormat="0" applyBorder="0" applyAlignment="0" applyProtection="0"/>
    <xf numFmtId="9" fontId="3" fillId="0" borderId="0" applyFont="0" applyFill="0" applyBorder="0" applyAlignment="0" applyProtection="0"/>
    <xf numFmtId="0" fontId="52" fillId="51" borderId="0" applyNumberFormat="0" applyBorder="0" applyAlignment="0" applyProtection="0"/>
    <xf numFmtId="0" fontId="3" fillId="0" borderId="0"/>
    <xf numFmtId="0" fontId="52" fillId="53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2" fillId="14" borderId="41" applyNumberFormat="0" applyFont="0" applyAlignment="0" applyProtection="0"/>
    <xf numFmtId="9" fontId="3" fillId="0" borderId="0" applyFont="0" applyFill="0" applyBorder="0" applyAlignment="0" applyProtection="0"/>
    <xf numFmtId="0" fontId="52" fillId="69" borderId="0" applyNumberFormat="0" applyBorder="0" applyAlignment="0" applyProtection="0"/>
    <xf numFmtId="0" fontId="52" fillId="50" borderId="0" applyNumberFormat="0" applyBorder="0" applyAlignment="0" applyProtection="0"/>
    <xf numFmtId="0" fontId="52" fillId="58" borderId="0" applyNumberFormat="0" applyBorder="0" applyAlignment="0" applyProtection="0"/>
    <xf numFmtId="0" fontId="52" fillId="58" borderId="0" applyNumberFormat="0" applyBorder="0" applyAlignment="0" applyProtection="0"/>
    <xf numFmtId="0" fontId="52" fillId="50" borderId="0" applyNumberFormat="0" applyBorder="0" applyAlignment="0" applyProtection="0"/>
    <xf numFmtId="0" fontId="52" fillId="51" borderId="0" applyNumberFormat="0" applyBorder="0" applyAlignment="0" applyProtection="0"/>
    <xf numFmtId="0" fontId="52" fillId="51" borderId="0" applyNumberFormat="0" applyBorder="0" applyAlignment="0" applyProtection="0"/>
    <xf numFmtId="0" fontId="52" fillId="50" borderId="0" applyNumberFormat="0" applyBorder="0" applyAlignment="0" applyProtection="0"/>
    <xf numFmtId="0" fontId="52" fillId="69" borderId="0" applyNumberFormat="0" applyBorder="0" applyAlignment="0" applyProtection="0"/>
    <xf numFmtId="0" fontId="52" fillId="53" borderId="0" applyNumberFormat="0" applyBorder="0" applyAlignment="0" applyProtection="0"/>
    <xf numFmtId="0" fontId="52" fillId="58" borderId="0" applyNumberFormat="0" applyBorder="0" applyAlignment="0" applyProtection="0"/>
    <xf numFmtId="0" fontId="52" fillId="51" borderId="0" applyNumberFormat="0" applyBorder="0" applyAlignment="0" applyProtection="0"/>
    <xf numFmtId="0" fontId="52" fillId="58" borderId="0" applyNumberFormat="0" applyBorder="0" applyAlignment="0" applyProtection="0"/>
    <xf numFmtId="0" fontId="52" fillId="50" borderId="0" applyNumberFormat="0" applyBorder="0" applyAlignment="0" applyProtection="0"/>
    <xf numFmtId="0" fontId="52" fillId="63" borderId="0" applyNumberFormat="0" applyBorder="0" applyAlignment="0" applyProtection="0"/>
    <xf numFmtId="0" fontId="52" fillId="51" borderId="0" applyNumberFormat="0" applyBorder="0" applyAlignment="0" applyProtection="0"/>
    <xf numFmtId="0" fontId="52" fillId="63" borderId="0" applyNumberFormat="0" applyBorder="0" applyAlignment="0" applyProtection="0"/>
    <xf numFmtId="0" fontId="52" fillId="53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52" fillId="69" borderId="0" applyNumberFormat="0" applyBorder="0" applyAlignment="0" applyProtection="0"/>
    <xf numFmtId="0" fontId="52" fillId="53" borderId="0" applyNumberFormat="0" applyBorder="0" applyAlignment="0" applyProtection="0"/>
    <xf numFmtId="0" fontId="52" fillId="53" borderId="0" applyNumberFormat="0" applyBorder="0" applyAlignment="0" applyProtection="0"/>
    <xf numFmtId="0" fontId="52" fillId="51" borderId="0" applyNumberFormat="0" applyBorder="0" applyAlignment="0" applyProtection="0"/>
    <xf numFmtId="0" fontId="52" fillId="53" borderId="0" applyNumberFormat="0" applyBorder="0" applyAlignment="0" applyProtection="0"/>
    <xf numFmtId="0" fontId="52" fillId="58" borderId="0" applyNumberFormat="0" applyBorder="0" applyAlignment="0" applyProtection="0"/>
    <xf numFmtId="0" fontId="52" fillId="63" borderId="0" applyNumberFormat="0" applyBorder="0" applyAlignment="0" applyProtection="0"/>
    <xf numFmtId="0" fontId="52" fillId="50" borderId="0" applyNumberFormat="0" applyBorder="0" applyAlignment="0" applyProtection="0"/>
    <xf numFmtId="0" fontId="52" fillId="50" borderId="0" applyNumberFormat="0" applyBorder="0" applyAlignment="0" applyProtection="0"/>
    <xf numFmtId="0" fontId="52" fillId="51" borderId="0" applyNumberFormat="0" applyBorder="0" applyAlignment="0" applyProtection="0"/>
    <xf numFmtId="0" fontId="52" fillId="69" borderId="0" applyNumberFormat="0" applyBorder="0" applyAlignment="0" applyProtection="0"/>
    <xf numFmtId="0" fontId="52" fillId="63" borderId="0" applyNumberFormat="0" applyBorder="0" applyAlignment="0" applyProtection="0"/>
    <xf numFmtId="0" fontId="77" fillId="50" borderId="0" applyNumberFormat="0" applyBorder="0" applyAlignment="0" applyProtection="0"/>
    <xf numFmtId="0" fontId="52" fillId="51" borderId="0" applyNumberFormat="0" applyBorder="0" applyAlignment="0" applyProtection="0"/>
    <xf numFmtId="0" fontId="77" fillId="53" borderId="0" applyNumberFormat="0" applyBorder="0" applyAlignment="0" applyProtection="0"/>
    <xf numFmtId="0" fontId="52" fillId="58" borderId="0" applyNumberFormat="0" applyBorder="0" applyAlignment="0" applyProtection="0"/>
    <xf numFmtId="0" fontId="77" fillId="51" borderId="0" applyNumberFormat="0" applyBorder="0" applyAlignment="0" applyProtection="0"/>
    <xf numFmtId="0" fontId="52" fillId="69" borderId="0" applyNumberFormat="0" applyBorder="0" applyAlignment="0" applyProtection="0"/>
    <xf numFmtId="0" fontId="52" fillId="50" borderId="0" applyNumberFormat="0" applyBorder="0" applyAlignment="0" applyProtection="0"/>
    <xf numFmtId="0" fontId="52" fillId="58" borderId="0" applyNumberFormat="0" applyBorder="0" applyAlignment="0" applyProtection="0"/>
    <xf numFmtId="0" fontId="52" fillId="50" borderId="0" applyNumberFormat="0" applyBorder="0" applyAlignment="0" applyProtection="0"/>
    <xf numFmtId="164" fontId="3" fillId="0" borderId="0" applyFont="0" applyFill="0" applyBorder="0" applyAlignment="0" applyProtection="0"/>
    <xf numFmtId="0" fontId="77" fillId="69" borderId="0" applyNumberFormat="0" applyBorder="0" applyAlignment="0" applyProtection="0"/>
    <xf numFmtId="0" fontId="52" fillId="58" borderId="0" applyNumberFormat="0" applyBorder="0" applyAlignment="0" applyProtection="0"/>
    <xf numFmtId="0" fontId="52" fillId="63" borderId="0" applyNumberFormat="0" applyBorder="0" applyAlignment="0" applyProtection="0"/>
    <xf numFmtId="0" fontId="52" fillId="58" borderId="0" applyNumberFormat="0" applyBorder="0" applyAlignment="0" applyProtection="0"/>
    <xf numFmtId="0" fontId="52" fillId="51" borderId="0" applyNumberFormat="0" applyBorder="0" applyAlignment="0" applyProtection="0"/>
    <xf numFmtId="0" fontId="52" fillId="69" borderId="0" applyNumberFormat="0" applyBorder="0" applyAlignment="0" applyProtection="0"/>
    <xf numFmtId="0" fontId="2" fillId="0" borderId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53" borderId="0" applyNumberFormat="0" applyBorder="0" applyAlignment="0" applyProtection="0"/>
    <xf numFmtId="164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2" fillId="53" borderId="0" applyNumberFormat="0" applyBorder="0" applyAlignment="0" applyProtection="0"/>
    <xf numFmtId="0" fontId="52" fillId="51" borderId="0" applyNumberFormat="0" applyBorder="0" applyAlignment="0" applyProtection="0"/>
    <xf numFmtId="0" fontId="77" fillId="58" borderId="0" applyNumberFormat="0" applyBorder="0" applyAlignment="0" applyProtection="0"/>
    <xf numFmtId="0" fontId="52" fillId="69" borderId="0" applyNumberFormat="0" applyBorder="0" applyAlignment="0" applyProtection="0"/>
    <xf numFmtId="0" fontId="77" fillId="63" borderId="0" applyNumberFormat="0" applyBorder="0" applyAlignment="0" applyProtection="0"/>
    <xf numFmtId="0" fontId="77" fillId="58" borderId="0" applyNumberFormat="0" applyBorder="0" applyAlignment="0" applyProtection="0"/>
    <xf numFmtId="0" fontId="2" fillId="0" borderId="0"/>
    <xf numFmtId="0" fontId="77" fillId="63" borderId="0" applyNumberFormat="0" applyBorder="0" applyAlignment="0" applyProtection="0"/>
    <xf numFmtId="0" fontId="52" fillId="50" borderId="0" applyNumberFormat="0" applyBorder="0" applyAlignment="0" applyProtection="0"/>
    <xf numFmtId="0" fontId="52" fillId="69" borderId="0" applyNumberFormat="0" applyBorder="0" applyAlignment="0" applyProtection="0"/>
    <xf numFmtId="0" fontId="77" fillId="53" borderId="0" applyNumberFormat="0" applyBorder="0" applyAlignment="0" applyProtection="0"/>
    <xf numFmtId="0" fontId="77" fillId="50" borderId="0" applyNumberFormat="0" applyBorder="0" applyAlignment="0" applyProtection="0"/>
    <xf numFmtId="0" fontId="77" fillId="69" borderId="0" applyNumberFormat="0" applyBorder="0" applyAlignment="0" applyProtection="0"/>
    <xf numFmtId="0" fontId="2" fillId="0" borderId="0"/>
    <xf numFmtId="0" fontId="77" fillId="69" borderId="0" applyNumberFormat="0" applyBorder="0" applyAlignment="0" applyProtection="0"/>
    <xf numFmtId="0" fontId="77" fillId="63" borderId="0" applyNumberFormat="0" applyBorder="0" applyAlignment="0" applyProtection="0"/>
    <xf numFmtId="0" fontId="77" fillId="51" borderId="0" applyNumberFormat="0" applyBorder="0" applyAlignment="0" applyProtection="0"/>
    <xf numFmtId="0" fontId="77" fillId="58" borderId="0" applyNumberFormat="0" applyBorder="0" applyAlignment="0" applyProtection="0"/>
    <xf numFmtId="0" fontId="77" fillId="50" borderId="0" applyNumberFormat="0" applyBorder="0" applyAlignment="0" applyProtection="0"/>
    <xf numFmtId="0" fontId="77" fillId="53" borderId="0" applyNumberFormat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7" fillId="51" borderId="0" applyNumberFormat="0" applyBorder="0" applyAlignment="0" applyProtection="0"/>
    <xf numFmtId="0" fontId="77" fillId="69" borderId="0" applyNumberFormat="0" applyBorder="0" applyAlignment="0" applyProtection="0"/>
    <xf numFmtId="0" fontId="77" fillId="63" borderId="0" applyNumberFormat="0" applyBorder="0" applyAlignment="0" applyProtection="0"/>
    <xf numFmtId="0" fontId="77" fillId="51" borderId="0" applyNumberFormat="0" applyBorder="0" applyAlignment="0" applyProtection="0"/>
    <xf numFmtId="0" fontId="77" fillId="58" borderId="0" applyNumberFormat="0" applyBorder="0" applyAlignment="0" applyProtection="0"/>
    <xf numFmtId="0" fontId="77" fillId="50" borderId="0" applyNumberFormat="0" applyBorder="0" applyAlignment="0" applyProtection="0"/>
    <xf numFmtId="0" fontId="77" fillId="53" borderId="0" applyNumberFormat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0" fontId="77" fillId="53" borderId="0" applyNumberFormat="0" applyBorder="0" applyAlignment="0" applyProtection="0"/>
    <xf numFmtId="0" fontId="77" fillId="58" borderId="0" applyNumberFormat="0" applyBorder="0" applyAlignment="0" applyProtection="0"/>
    <xf numFmtId="0" fontId="77" fillId="63" borderId="0" applyNumberFormat="0" applyBorder="0" applyAlignment="0" applyProtection="0"/>
    <xf numFmtId="0" fontId="77" fillId="50" borderId="0" applyNumberFormat="0" applyBorder="0" applyAlignment="0" applyProtection="0"/>
    <xf numFmtId="0" fontId="77" fillId="51" borderId="0" applyNumberFormat="0" applyBorder="0" applyAlignment="0" applyProtection="0"/>
    <xf numFmtId="0" fontId="77" fillId="69" borderId="0" applyNumberFormat="0" applyBorder="0" applyAlignment="0" applyProtection="0"/>
    <xf numFmtId="43" fontId="3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41" applyNumberFormat="0" applyFont="0" applyAlignment="0" applyProtection="0"/>
    <xf numFmtId="0" fontId="1" fillId="14" borderId="41" applyNumberFormat="0" applyFont="0" applyAlignment="0" applyProtection="0"/>
    <xf numFmtId="0" fontId="1" fillId="14" borderId="41" applyNumberFormat="0" applyFont="0" applyAlignment="0" applyProtection="0"/>
    <xf numFmtId="0" fontId="1" fillId="14" borderId="41" applyNumberFormat="0" applyFont="0" applyAlignment="0" applyProtection="0"/>
    <xf numFmtId="0" fontId="1" fillId="14" borderId="41" applyNumberFormat="0" applyFont="0" applyAlignment="0" applyProtection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41" applyNumberFormat="0" applyFont="0" applyAlignment="0" applyProtection="0"/>
    <xf numFmtId="0" fontId="1" fillId="14" borderId="41" applyNumberFormat="0" applyFont="0" applyAlignment="0" applyProtection="0"/>
    <xf numFmtId="0" fontId="1" fillId="14" borderId="41" applyNumberFormat="0" applyFont="0" applyAlignment="0" applyProtection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14" borderId="41" applyNumberFormat="0" applyFon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3" fillId="0" borderId="0" applyFont="0" applyFill="0" applyBorder="0" applyAlignment="0" applyProtection="0"/>
    <xf numFmtId="0" fontId="52" fillId="50" borderId="0" applyNumberFormat="0" applyBorder="0" applyAlignment="0" applyProtection="0"/>
    <xf numFmtId="0" fontId="1" fillId="33" borderId="0" applyNumberFormat="0" applyBorder="0" applyAlignment="0" applyProtection="0"/>
    <xf numFmtId="0" fontId="52" fillId="58" borderId="0" applyNumberFormat="0" applyBorder="0" applyAlignment="0" applyProtection="0"/>
    <xf numFmtId="0" fontId="52" fillId="53" borderId="0" applyNumberFormat="0" applyBorder="0" applyAlignment="0" applyProtection="0"/>
    <xf numFmtId="0" fontId="1" fillId="25" borderId="0" applyNumberFormat="0" applyBorder="0" applyAlignment="0" applyProtection="0"/>
    <xf numFmtId="0" fontId="1" fillId="16" borderId="0" applyNumberFormat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52" fillId="63" borderId="0" applyNumberFormat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2" fillId="53" borderId="0" applyNumberFormat="0" applyBorder="0" applyAlignment="0" applyProtection="0"/>
    <xf numFmtId="0" fontId="52" fillId="58" borderId="0" applyNumberFormat="0" applyBorder="0" applyAlignment="0" applyProtection="0"/>
    <xf numFmtId="164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0" borderId="0"/>
    <xf numFmtId="0" fontId="1" fillId="28" borderId="0" applyNumberFormat="0" applyBorder="0" applyAlignment="0" applyProtection="0"/>
    <xf numFmtId="0" fontId="52" fillId="50" borderId="0" applyNumberFormat="0" applyBorder="0" applyAlignment="0" applyProtection="0"/>
    <xf numFmtId="0" fontId="1" fillId="21" borderId="0" applyNumberFormat="0" applyBorder="0" applyAlignment="0" applyProtection="0"/>
    <xf numFmtId="0" fontId="1" fillId="20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52" fillId="51" borderId="0" applyNumberFormat="0" applyBorder="0" applyAlignment="0" applyProtection="0"/>
    <xf numFmtId="164" fontId="3" fillId="0" borderId="0" applyFont="0" applyFill="0" applyBorder="0" applyAlignment="0" applyProtection="0"/>
    <xf numFmtId="0" fontId="52" fillId="69" borderId="0" applyNumberFormat="0" applyBorder="0" applyAlignment="0" applyProtection="0"/>
    <xf numFmtId="0" fontId="1" fillId="29" borderId="0" applyNumberFormat="0" applyBorder="0" applyAlignment="0" applyProtection="0"/>
    <xf numFmtId="0" fontId="52" fillId="63" borderId="0" applyNumberFormat="0" applyBorder="0" applyAlignment="0" applyProtection="0"/>
    <xf numFmtId="164" fontId="1" fillId="0" borderId="0" applyFont="0" applyFill="0" applyBorder="0" applyAlignment="0" applyProtection="0"/>
    <xf numFmtId="0" fontId="1" fillId="36" borderId="0" applyNumberFormat="0" applyBorder="0" applyAlignment="0" applyProtection="0"/>
    <xf numFmtId="164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2" fillId="51" borderId="0" applyNumberFormat="0" applyBorder="0" applyAlignment="0" applyProtection="0"/>
    <xf numFmtId="0" fontId="52" fillId="69" borderId="0" applyNumberFormat="0" applyBorder="0" applyAlignment="0" applyProtection="0"/>
    <xf numFmtId="0" fontId="1" fillId="32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1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41" applyNumberFormat="0" applyFont="0" applyAlignment="0" applyProtection="0"/>
    <xf numFmtId="0" fontId="1" fillId="14" borderId="41" applyNumberFormat="0" applyFont="0" applyAlignment="0" applyProtection="0"/>
    <xf numFmtId="0" fontId="1" fillId="14" borderId="41" applyNumberFormat="0" applyFont="0" applyAlignment="0" applyProtection="0"/>
    <xf numFmtId="0" fontId="1" fillId="14" borderId="41" applyNumberFormat="0" applyFont="0" applyAlignment="0" applyProtection="0"/>
    <xf numFmtId="0" fontId="1" fillId="14" borderId="41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41" applyNumberFormat="0" applyFont="0" applyAlignment="0" applyProtection="0"/>
    <xf numFmtId="0" fontId="1" fillId="14" borderId="41" applyNumberFormat="0" applyFont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1" applyNumberFormat="0" applyFont="0" applyAlignment="0" applyProtection="0"/>
    <xf numFmtId="0" fontId="52" fillId="53" borderId="0" applyNumberFormat="0" applyBorder="0" applyAlignment="0" applyProtection="0"/>
    <xf numFmtId="0" fontId="52" fillId="58" borderId="0" applyNumberFormat="0" applyBorder="0" applyAlignment="0" applyProtection="0"/>
    <xf numFmtId="0" fontId="52" fillId="63" borderId="0" applyNumberFormat="0" applyBorder="0" applyAlignment="0" applyProtection="0"/>
    <xf numFmtId="0" fontId="52" fillId="50" borderId="0" applyNumberFormat="0" applyBorder="0" applyAlignment="0" applyProtection="0"/>
    <xf numFmtId="0" fontId="52" fillId="51" borderId="0" applyNumberFormat="0" applyBorder="0" applyAlignment="0" applyProtection="0"/>
    <xf numFmtId="0" fontId="52" fillId="69" borderId="0" applyNumberFormat="0" applyBorder="0" applyAlignment="0" applyProtection="0"/>
    <xf numFmtId="170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0" fontId="1" fillId="0" borderId="0"/>
    <xf numFmtId="0" fontId="1" fillId="37" borderId="0" applyNumberFormat="0" applyBorder="0" applyAlignment="0" applyProtection="0"/>
    <xf numFmtId="0" fontId="1" fillId="0" borderId="0"/>
    <xf numFmtId="0" fontId="77" fillId="63" borderId="0" applyNumberFormat="0" applyBorder="0" applyAlignment="0" applyProtection="0"/>
    <xf numFmtId="0" fontId="52" fillId="50" borderId="0" applyNumberFormat="0" applyBorder="0" applyAlignment="0" applyProtection="0"/>
    <xf numFmtId="0" fontId="1" fillId="14" borderId="41" applyNumberFormat="0" applyFont="0" applyAlignment="0" applyProtection="0"/>
    <xf numFmtId="0" fontId="1" fillId="17" borderId="0" applyNumberFormat="0" applyBorder="0" applyAlignment="0" applyProtection="0"/>
    <xf numFmtId="0" fontId="1" fillId="0" borderId="0"/>
    <xf numFmtId="0" fontId="52" fillId="53" borderId="0" applyNumberFormat="0" applyBorder="0" applyAlignment="0" applyProtection="0"/>
    <xf numFmtId="0" fontId="77" fillId="5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33" borderId="0" applyNumberFormat="0" applyBorder="0" applyAlignment="0" applyProtection="0"/>
    <xf numFmtId="0" fontId="1" fillId="21" borderId="0" applyNumberFormat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52" fillId="53" borderId="0" applyNumberFormat="0" applyBorder="0" applyAlignment="0" applyProtection="0"/>
    <xf numFmtId="0" fontId="1" fillId="0" borderId="0"/>
    <xf numFmtId="0" fontId="52" fillId="58" borderId="0" applyNumberFormat="0" applyBorder="0" applyAlignment="0" applyProtection="0"/>
    <xf numFmtId="0" fontId="52" fillId="63" borderId="0" applyNumberFormat="0" applyBorder="0" applyAlignment="0" applyProtection="0"/>
    <xf numFmtId="43" fontId="3" fillId="0" borderId="0" applyFont="0" applyFill="0" applyBorder="0" applyAlignment="0" applyProtection="0"/>
    <xf numFmtId="0" fontId="1" fillId="20" borderId="0" applyNumberFormat="0" applyBorder="0" applyAlignment="0" applyProtection="0"/>
    <xf numFmtId="0" fontId="52" fillId="63" borderId="0" applyNumberFormat="0" applyBorder="0" applyAlignment="0" applyProtection="0"/>
    <xf numFmtId="0" fontId="1" fillId="0" borderId="0"/>
    <xf numFmtId="0" fontId="1" fillId="24" borderId="0" applyNumberFormat="0" applyBorder="0" applyAlignment="0" applyProtection="0"/>
    <xf numFmtId="0" fontId="1" fillId="21" borderId="0" applyNumberFormat="0" applyBorder="0" applyAlignment="0" applyProtection="0"/>
    <xf numFmtId="0" fontId="52" fillId="50" borderId="0" applyNumberFormat="0" applyBorder="0" applyAlignment="0" applyProtection="0"/>
    <xf numFmtId="0" fontId="1" fillId="29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52" fillId="51" borderId="0" applyNumberFormat="0" applyBorder="0" applyAlignment="0" applyProtection="0"/>
    <xf numFmtId="0" fontId="52" fillId="69" borderId="0" applyNumberFormat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0" fontId="1" fillId="32" borderId="0" applyNumberFormat="0" applyBorder="0" applyAlignment="0" applyProtection="0"/>
    <xf numFmtId="0" fontId="1" fillId="24" borderId="0" applyNumberFormat="0" applyBorder="0" applyAlignment="0" applyProtection="0"/>
    <xf numFmtId="0" fontId="52" fillId="5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64" fontId="75" fillId="0" borderId="0" applyFont="0" applyFill="0" applyBorder="0" applyAlignment="0" applyProtection="0"/>
    <xf numFmtId="0" fontId="1" fillId="20" borderId="0" applyNumberFormat="0" applyBorder="0" applyAlignment="0" applyProtection="0"/>
    <xf numFmtId="9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0" borderId="0"/>
    <xf numFmtId="0" fontId="1" fillId="33" borderId="0" applyNumberFormat="0" applyBorder="0" applyAlignment="0" applyProtection="0"/>
    <xf numFmtId="164" fontId="3" fillId="0" borderId="0" applyFont="0" applyFill="0" applyBorder="0" applyAlignment="0" applyProtection="0"/>
    <xf numFmtId="0" fontId="52" fillId="69" borderId="0" applyNumberFormat="0" applyBorder="0" applyAlignment="0" applyProtection="0"/>
    <xf numFmtId="0" fontId="52" fillId="51" borderId="0" applyNumberFormat="0" applyBorder="0" applyAlignment="0" applyProtection="0"/>
    <xf numFmtId="0" fontId="1" fillId="21" borderId="0" applyNumberFormat="0" applyBorder="0" applyAlignment="0" applyProtection="0"/>
    <xf numFmtId="0" fontId="1" fillId="0" borderId="0"/>
    <xf numFmtId="164" fontId="3" fillId="0" borderId="0" applyFont="0" applyFill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164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0" borderId="0"/>
    <xf numFmtId="0" fontId="1" fillId="24" borderId="0" applyNumberFormat="0" applyBorder="0" applyAlignment="0" applyProtection="0"/>
    <xf numFmtId="0" fontId="1" fillId="0" borderId="0"/>
    <xf numFmtId="0" fontId="1" fillId="21" borderId="0" applyNumberFormat="0" applyBorder="0" applyAlignment="0" applyProtection="0"/>
    <xf numFmtId="164" fontId="1" fillId="0" borderId="0" applyFont="0" applyFill="0" applyBorder="0" applyAlignment="0" applyProtection="0"/>
    <xf numFmtId="0" fontId="52" fillId="63" borderId="0" applyNumberFormat="0" applyBorder="0" applyAlignment="0" applyProtection="0"/>
    <xf numFmtId="0" fontId="1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16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24" borderId="0" applyNumberFormat="0" applyBorder="0" applyAlignment="0" applyProtection="0"/>
    <xf numFmtId="0" fontId="52" fillId="69" borderId="0" applyNumberFormat="0" applyBorder="0" applyAlignment="0" applyProtection="0"/>
    <xf numFmtId="0" fontId="52" fillId="58" borderId="0" applyNumberFormat="0" applyBorder="0" applyAlignment="0" applyProtection="0"/>
    <xf numFmtId="0" fontId="1" fillId="25" borderId="0" applyNumberFormat="0" applyBorder="0" applyAlignment="0" applyProtection="0"/>
    <xf numFmtId="0" fontId="1" fillId="14" borderId="41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52" fillId="69" borderId="0" applyNumberFormat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21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33" borderId="0" applyNumberFormat="0" applyBorder="0" applyAlignment="0" applyProtection="0"/>
    <xf numFmtId="43" fontId="3" fillId="0" borderId="0" applyFont="0" applyFill="0" applyBorder="0" applyAlignment="0" applyProtection="0"/>
    <xf numFmtId="0" fontId="1" fillId="32" borderId="0" applyNumberFormat="0" applyBorder="0" applyAlignment="0" applyProtection="0"/>
    <xf numFmtId="43" fontId="3" fillId="0" borderId="0" applyFont="0" applyFill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14" borderId="41" applyNumberFormat="0" applyFont="0" applyAlignment="0" applyProtection="0"/>
    <xf numFmtId="0" fontId="52" fillId="58" borderId="0" applyNumberFormat="0" applyBorder="0" applyAlignment="0" applyProtection="0"/>
    <xf numFmtId="0" fontId="1" fillId="37" borderId="0" applyNumberFormat="0" applyBorder="0" applyAlignment="0" applyProtection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3" borderId="0" applyNumberFormat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0" fontId="1" fillId="36" borderId="0" applyNumberFormat="0" applyBorder="0" applyAlignment="0" applyProtection="0"/>
    <xf numFmtId="0" fontId="77" fillId="51" borderId="0" applyNumberFormat="0" applyBorder="0" applyAlignment="0" applyProtection="0"/>
    <xf numFmtId="0" fontId="1" fillId="33" borderId="0" applyNumberFormat="0" applyBorder="0" applyAlignment="0" applyProtection="0"/>
    <xf numFmtId="0" fontId="1" fillId="20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33" borderId="0" applyNumberFormat="0" applyBorder="0" applyAlignment="0" applyProtection="0"/>
    <xf numFmtId="164" fontId="3" fillId="0" borderId="0" applyFont="0" applyFill="0" applyBorder="0" applyAlignment="0" applyProtection="0"/>
    <xf numFmtId="0" fontId="1" fillId="28" borderId="0" applyNumberFormat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1" borderId="0" applyNumberFormat="0" applyBorder="0" applyAlignment="0" applyProtection="0"/>
    <xf numFmtId="0" fontId="1" fillId="20" borderId="0" applyNumberFormat="0" applyBorder="0" applyAlignment="0" applyProtection="0"/>
    <xf numFmtId="0" fontId="1" fillId="33" borderId="0" applyNumberFormat="0" applyBorder="0" applyAlignment="0" applyProtection="0"/>
    <xf numFmtId="0" fontId="1" fillId="17" borderId="0" applyNumberFormat="0" applyBorder="0" applyAlignment="0" applyProtection="0"/>
    <xf numFmtId="0" fontId="1" fillId="37" borderId="0" applyNumberFormat="0" applyBorder="0" applyAlignment="0" applyProtection="0"/>
    <xf numFmtId="0" fontId="1" fillId="25" borderId="0" applyNumberFormat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28" borderId="0" applyNumberFormat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41" applyNumberFormat="0" applyFont="0" applyAlignment="0" applyProtection="0"/>
    <xf numFmtId="0" fontId="1" fillId="24" borderId="0" applyNumberFormat="0" applyBorder="0" applyAlignment="0" applyProtection="0"/>
    <xf numFmtId="0" fontId="1" fillId="0" borderId="0"/>
    <xf numFmtId="0" fontId="1" fillId="29" borderId="0" applyNumberFormat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36" borderId="0" applyNumberFormat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20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32" borderId="0" applyNumberFormat="0" applyBorder="0" applyAlignment="0" applyProtection="0"/>
    <xf numFmtId="43" fontId="3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29" borderId="0" applyNumberFormat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16" borderId="0" applyNumberFormat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17" borderId="0" applyNumberFormat="0" applyBorder="0" applyAlignment="0" applyProtection="0"/>
    <xf numFmtId="0" fontId="1" fillId="29" borderId="0" applyNumberFormat="0" applyBorder="0" applyAlignment="0" applyProtection="0"/>
    <xf numFmtId="0" fontId="1" fillId="16" borderId="0" applyNumberFormat="0" applyBorder="0" applyAlignment="0" applyProtection="0"/>
    <xf numFmtId="0" fontId="52" fillId="58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8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24" borderId="0" applyNumberFormat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77" fillId="53" borderId="0" applyNumberFormat="0" applyBorder="0" applyAlignment="0" applyProtection="0"/>
    <xf numFmtId="0" fontId="52" fillId="50" borderId="0" applyNumberFormat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52" fillId="5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33" borderId="0" applyNumberFormat="0" applyBorder="0" applyAlignment="0" applyProtection="0"/>
    <xf numFmtId="0" fontId="1" fillId="14" borderId="41" applyNumberFormat="0" applyFon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3" fillId="0" borderId="0"/>
    <xf numFmtId="0" fontId="1" fillId="14" borderId="41" applyNumberFormat="0" applyFont="0" applyAlignment="0" applyProtection="0"/>
    <xf numFmtId="0" fontId="52" fillId="53" borderId="0" applyNumberFormat="0" applyBorder="0" applyAlignment="0" applyProtection="0"/>
    <xf numFmtId="0" fontId="1" fillId="37" borderId="0" applyNumberFormat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24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32" borderId="0" applyNumberFormat="0" applyBorder="0" applyAlignment="0" applyProtection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28" borderId="0" applyNumberFormat="0" applyBorder="0" applyAlignment="0" applyProtection="0"/>
    <xf numFmtId="164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52" fillId="69" borderId="0" applyNumberFormat="0" applyBorder="0" applyAlignment="0" applyProtection="0"/>
    <xf numFmtId="0" fontId="1" fillId="0" borderId="0"/>
    <xf numFmtId="0" fontId="1" fillId="0" borderId="0"/>
    <xf numFmtId="0" fontId="1" fillId="2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9" borderId="0" applyNumberFormat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20" borderId="0" applyNumberFormat="0" applyBorder="0" applyAlignment="0" applyProtection="0"/>
    <xf numFmtId="0" fontId="1" fillId="0" borderId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36" borderId="0" applyNumberFormat="0" applyBorder="0" applyAlignment="0" applyProtection="0"/>
    <xf numFmtId="0" fontId="1" fillId="28" borderId="0" applyNumberFormat="0" applyBorder="0" applyAlignment="0" applyProtection="0"/>
    <xf numFmtId="0" fontId="1" fillId="17" borderId="0" applyNumberFormat="0" applyBorder="0" applyAlignment="0" applyProtection="0"/>
    <xf numFmtId="164" fontId="75" fillId="0" borderId="0" applyFont="0" applyFill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164" fontId="3" fillId="0" borderId="0" applyFont="0" applyFill="0" applyBorder="0" applyAlignment="0" applyProtection="0"/>
    <xf numFmtId="0" fontId="1" fillId="36" borderId="0" applyNumberFormat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52" fillId="63" borderId="0" applyNumberFormat="0" applyBorder="0" applyAlignment="0" applyProtection="0"/>
    <xf numFmtId="0" fontId="1" fillId="29" borderId="0" applyNumberFormat="0" applyBorder="0" applyAlignment="0" applyProtection="0"/>
    <xf numFmtId="0" fontId="52" fillId="5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33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77" fillId="69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0" fontId="1" fillId="21" borderId="0" applyNumberFormat="0" applyBorder="0" applyAlignment="0" applyProtection="0"/>
    <xf numFmtId="0" fontId="77" fillId="58" borderId="0" applyNumberFormat="0" applyBorder="0" applyAlignment="0" applyProtection="0"/>
    <xf numFmtId="0" fontId="1" fillId="20" borderId="0" applyNumberFormat="0" applyBorder="0" applyAlignment="0" applyProtection="0"/>
    <xf numFmtId="0" fontId="1" fillId="0" borderId="0"/>
    <xf numFmtId="164" fontId="75" fillId="0" borderId="0" applyFont="0" applyFill="0" applyBorder="0" applyAlignment="0" applyProtection="0"/>
    <xf numFmtId="0" fontId="3" fillId="0" borderId="0"/>
    <xf numFmtId="0" fontId="1" fillId="33" borderId="0" applyNumberFormat="0" applyBorder="0" applyAlignment="0" applyProtection="0"/>
    <xf numFmtId="0" fontId="1" fillId="14" borderId="41" applyNumberFormat="0" applyFont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1" fillId="24" borderId="0" applyNumberFormat="0" applyBorder="0" applyAlignment="0" applyProtection="0"/>
    <xf numFmtId="164" fontId="1" fillId="0" borderId="0" applyFont="0" applyFill="0" applyBorder="0" applyAlignment="0" applyProtection="0"/>
    <xf numFmtId="0" fontId="1" fillId="25" borderId="0" applyNumberFormat="0" applyBorder="0" applyAlignment="0" applyProtection="0"/>
    <xf numFmtId="43" fontId="1" fillId="0" borderId="0" applyFont="0" applyFill="0" applyBorder="0" applyAlignment="0" applyProtection="0"/>
    <xf numFmtId="0" fontId="1" fillId="29" borderId="0" applyNumberFormat="0" applyBorder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32" borderId="0" applyNumberFormat="0" applyBorder="0" applyAlignment="0" applyProtection="0"/>
    <xf numFmtId="43" fontId="3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0" borderId="0" applyNumberFormat="0" applyBorder="0" applyAlignment="0" applyProtection="0"/>
    <xf numFmtId="0" fontId="1" fillId="37" borderId="0" applyNumberFormat="0" applyBorder="0" applyAlignment="0" applyProtection="0"/>
    <xf numFmtId="0" fontId="1" fillId="16" borderId="0" applyNumberFormat="0" applyBorder="0" applyAlignment="0" applyProtection="0"/>
    <xf numFmtId="0" fontId="52" fillId="51" borderId="0" applyNumberFormat="0" applyBorder="0" applyAlignment="0" applyProtection="0"/>
    <xf numFmtId="0" fontId="1" fillId="0" borderId="0"/>
    <xf numFmtId="0" fontId="1" fillId="36" borderId="0" applyNumberFormat="0" applyBorder="0" applyAlignment="0" applyProtection="0"/>
    <xf numFmtId="9" fontId="1" fillId="0" borderId="0" applyFont="0" applyFill="0" applyBorder="0" applyAlignment="0" applyProtection="0"/>
    <xf numFmtId="0" fontId="1" fillId="17" borderId="0" applyNumberFormat="0" applyBorder="0" applyAlignment="0" applyProtection="0"/>
    <xf numFmtId="0" fontId="1" fillId="29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0" borderId="0"/>
    <xf numFmtId="0" fontId="1" fillId="20" borderId="0" applyNumberFormat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52" fillId="53" borderId="0" applyNumberFormat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1" fillId="14" borderId="41" applyNumberFormat="0" applyFont="0" applyAlignment="0" applyProtection="0"/>
    <xf numFmtId="0" fontId="1" fillId="0" borderId="0"/>
    <xf numFmtId="0" fontId="1" fillId="36" borderId="0" applyNumberFormat="0" applyBorder="0" applyAlignment="0" applyProtection="0"/>
    <xf numFmtId="0" fontId="1" fillId="0" borderId="0"/>
    <xf numFmtId="0" fontId="1" fillId="14" borderId="41" applyNumberFormat="0" applyFont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25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52" fillId="63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37" borderId="0" applyNumberFormat="0" applyBorder="0" applyAlignment="0" applyProtection="0"/>
    <xf numFmtId="0" fontId="1" fillId="24" borderId="0" applyNumberFormat="0" applyBorder="0" applyAlignment="0" applyProtection="0"/>
    <xf numFmtId="0" fontId="1" fillId="0" borderId="0"/>
    <xf numFmtId="164" fontId="3" fillId="0" borderId="0" applyFont="0" applyFill="0" applyBorder="0" applyAlignment="0" applyProtection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0" borderId="0"/>
    <xf numFmtId="0" fontId="1" fillId="0" borderId="0"/>
    <xf numFmtId="0" fontId="1" fillId="20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3" fillId="0" borderId="0" applyFont="0" applyFill="0" applyBorder="0" applyAlignment="0" applyProtection="0"/>
    <xf numFmtId="0" fontId="1" fillId="0" borderId="0"/>
    <xf numFmtId="0" fontId="52" fillId="58" borderId="0" applyNumberFormat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14" borderId="41" applyNumberFormat="0" applyFont="0" applyAlignment="0" applyProtection="0"/>
    <xf numFmtId="0" fontId="1" fillId="0" borderId="0"/>
    <xf numFmtId="0" fontId="1" fillId="0" borderId="0"/>
    <xf numFmtId="164" fontId="3" fillId="0" borderId="0" applyFont="0" applyFill="0" applyBorder="0" applyAlignment="0" applyProtection="0"/>
    <xf numFmtId="0" fontId="1" fillId="0" borderId="0"/>
    <xf numFmtId="0" fontId="1" fillId="0" borderId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2" fillId="50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0" fontId="77" fillId="53" borderId="0" applyNumberFormat="0" applyBorder="0" applyAlignment="0" applyProtection="0"/>
    <xf numFmtId="0" fontId="77" fillId="58" borderId="0" applyNumberFormat="0" applyBorder="0" applyAlignment="0" applyProtection="0"/>
    <xf numFmtId="0" fontId="77" fillId="63" borderId="0" applyNumberFormat="0" applyBorder="0" applyAlignment="0" applyProtection="0"/>
    <xf numFmtId="0" fontId="77" fillId="50" borderId="0" applyNumberFormat="0" applyBorder="0" applyAlignment="0" applyProtection="0"/>
    <xf numFmtId="0" fontId="77" fillId="51" borderId="0" applyNumberFormat="0" applyBorder="0" applyAlignment="0" applyProtection="0"/>
    <xf numFmtId="0" fontId="77" fillId="69" borderId="0" applyNumberFormat="0" applyBorder="0" applyAlignment="0" applyProtection="0"/>
    <xf numFmtId="43" fontId="3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41" applyNumberFormat="0" applyFont="0" applyAlignment="0" applyProtection="0"/>
    <xf numFmtId="0" fontId="1" fillId="14" borderId="41" applyNumberFormat="0" applyFont="0" applyAlignment="0" applyProtection="0"/>
    <xf numFmtId="0" fontId="1" fillId="14" borderId="41" applyNumberFormat="0" applyFont="0" applyAlignment="0" applyProtection="0"/>
    <xf numFmtId="0" fontId="1" fillId="14" borderId="41" applyNumberFormat="0" applyFont="0" applyAlignment="0" applyProtection="0"/>
    <xf numFmtId="0" fontId="1" fillId="14" borderId="41" applyNumberFormat="0" applyFont="0" applyAlignment="0" applyProtection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4" borderId="0" applyNumberFormat="0" applyBorder="0" applyAlignment="0" applyProtection="0"/>
    <xf numFmtId="0" fontId="1" fillId="0" borderId="0"/>
    <xf numFmtId="0" fontId="1" fillId="0" borderId="0"/>
    <xf numFmtId="0" fontId="1" fillId="3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29" borderId="0" applyNumberFormat="0" applyBorder="0" applyAlignment="0" applyProtection="0"/>
    <xf numFmtId="0" fontId="1" fillId="25" borderId="0" applyNumberFormat="0" applyBorder="0" applyAlignment="0" applyProtection="0"/>
    <xf numFmtId="0" fontId="1" fillId="21" borderId="0" applyNumberFormat="0" applyBorder="0" applyAlignment="0" applyProtection="0"/>
    <xf numFmtId="0" fontId="77" fillId="69" borderId="0" applyNumberFormat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2" fillId="53" borderId="0" applyNumberFormat="0" applyBorder="0" applyAlignment="0" applyProtection="0"/>
    <xf numFmtId="0" fontId="77" fillId="69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1" fillId="0" borderId="0"/>
    <xf numFmtId="0" fontId="77" fillId="53" borderId="0" applyNumberFormat="0" applyBorder="0" applyAlignment="0" applyProtection="0"/>
    <xf numFmtId="0" fontId="77" fillId="50" borderId="0" applyNumberFormat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79" borderId="49" applyNumberFormat="0" applyFont="0" applyAlignment="0" applyProtection="0"/>
    <xf numFmtId="0" fontId="1" fillId="32" borderId="0" applyNumberFormat="0" applyBorder="0" applyAlignment="0" applyProtection="0"/>
    <xf numFmtId="0" fontId="1" fillId="17" borderId="0" applyNumberFormat="0" applyBorder="0" applyAlignment="0" applyProtection="0"/>
    <xf numFmtId="0" fontId="77" fillId="51" borderId="0" applyNumberFormat="0" applyBorder="0" applyAlignment="0" applyProtection="0"/>
    <xf numFmtId="0" fontId="1" fillId="0" borderId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14" borderId="41" applyNumberFormat="0" applyFont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41" applyNumberFormat="0" applyFont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77" fillId="63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17" borderId="0" applyNumberFormat="0" applyBorder="0" applyAlignment="0" applyProtection="0"/>
    <xf numFmtId="0" fontId="77" fillId="58" borderId="0" applyNumberFormat="0" applyBorder="0" applyAlignment="0" applyProtection="0"/>
    <xf numFmtId="43" fontId="3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3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9" borderId="0" applyNumberFormat="0" applyBorder="0" applyAlignment="0" applyProtection="0"/>
    <xf numFmtId="0" fontId="1" fillId="21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32" borderId="0" applyNumberFormat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24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0" fontId="1" fillId="28" borderId="0" applyNumberFormat="0" applyBorder="0" applyAlignment="0" applyProtection="0"/>
    <xf numFmtId="164" fontId="1" fillId="0" borderId="0" applyFont="0" applyFill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28" borderId="0" applyNumberFormat="0" applyBorder="0" applyAlignment="0" applyProtection="0"/>
    <xf numFmtId="43" fontId="3" fillId="0" borderId="0" applyFont="0" applyFill="0" applyBorder="0" applyAlignment="0" applyProtection="0"/>
    <xf numFmtId="0" fontId="52" fillId="50" borderId="0" applyNumberFormat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0" fontId="1" fillId="32" borderId="0" applyNumberFormat="0" applyBorder="0" applyAlignment="0" applyProtection="0"/>
    <xf numFmtId="0" fontId="1" fillId="14" borderId="41" applyNumberFormat="0" applyFont="0" applyAlignment="0" applyProtection="0"/>
    <xf numFmtId="0" fontId="1" fillId="29" borderId="0" applyNumberFormat="0" applyBorder="0" applyAlignment="0" applyProtection="0"/>
    <xf numFmtId="0" fontId="1" fillId="28" borderId="0" applyNumberFormat="0" applyBorder="0" applyAlignment="0" applyProtection="0"/>
    <xf numFmtId="0" fontId="1" fillId="17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3" fillId="0" borderId="0" applyFont="0" applyFill="0" applyBorder="0" applyAlignment="0" applyProtection="0"/>
    <xf numFmtId="0" fontId="1" fillId="24" borderId="0" applyNumberFormat="0" applyBorder="0" applyAlignment="0" applyProtection="0"/>
    <xf numFmtId="43" fontId="3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4" borderId="41" applyNumberFormat="0" applyFont="0" applyAlignment="0" applyProtection="0"/>
    <xf numFmtId="0" fontId="1" fillId="20" borderId="0" applyNumberFormat="0" applyBorder="0" applyAlignment="0" applyProtection="0"/>
    <xf numFmtId="0" fontId="1" fillId="36" borderId="0" applyNumberFormat="0" applyBorder="0" applyAlignment="0" applyProtection="0"/>
    <xf numFmtId="43" fontId="1" fillId="0" borderId="0" applyFont="0" applyFill="0" applyBorder="0" applyAlignment="0" applyProtection="0"/>
    <xf numFmtId="0" fontId="1" fillId="14" borderId="4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14" borderId="41" applyNumberFormat="0" applyFont="0" applyAlignment="0" applyProtection="0"/>
    <xf numFmtId="43" fontId="3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14" borderId="4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 applyFont="0" applyFill="0" applyBorder="0" applyAlignment="0" applyProtection="0"/>
    <xf numFmtId="0" fontId="1" fillId="0" borderId="0"/>
    <xf numFmtId="0" fontId="77" fillId="53" borderId="0" applyNumberFormat="0" applyBorder="0" applyAlignment="0" applyProtection="0"/>
    <xf numFmtId="0" fontId="1" fillId="14" borderId="41" applyNumberFormat="0" applyFont="0" applyAlignment="0" applyProtection="0"/>
    <xf numFmtId="0" fontId="1" fillId="25" borderId="0" applyNumberFormat="0" applyBorder="0" applyAlignment="0" applyProtection="0"/>
    <xf numFmtId="43" fontId="1" fillId="0" borderId="0" applyFont="0" applyFill="0" applyBorder="0" applyAlignment="0" applyProtection="0"/>
    <xf numFmtId="0" fontId="1" fillId="14" borderId="41" applyNumberFormat="0" applyFont="0" applyAlignment="0" applyProtection="0"/>
    <xf numFmtId="0" fontId="1" fillId="29" borderId="0" applyNumberFormat="0" applyBorder="0" applyAlignment="0" applyProtection="0"/>
    <xf numFmtId="0" fontId="3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29" borderId="0" applyNumberFormat="0" applyBorder="0" applyAlignment="0" applyProtection="0"/>
    <xf numFmtId="0" fontId="1" fillId="20" borderId="0" applyNumberFormat="0" applyBorder="0" applyAlignment="0" applyProtection="0"/>
    <xf numFmtId="43" fontId="3" fillId="0" borderId="0" applyFont="0" applyFill="0" applyBorder="0" applyAlignment="0" applyProtection="0"/>
    <xf numFmtId="0" fontId="1" fillId="21" borderId="0" applyNumberFormat="0" applyBorder="0" applyAlignment="0" applyProtection="0"/>
    <xf numFmtId="43" fontId="3" fillId="0" borderId="0" applyFont="0" applyFill="0" applyBorder="0" applyAlignment="0" applyProtection="0"/>
    <xf numFmtId="0" fontId="1" fillId="37" borderId="0" applyNumberFormat="0" applyBorder="0" applyAlignment="0" applyProtection="0"/>
    <xf numFmtId="0" fontId="1" fillId="14" borderId="41" applyNumberFormat="0" applyFont="0" applyAlignment="0" applyProtection="0"/>
    <xf numFmtId="164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28" borderId="0" applyNumberFormat="0" applyBorder="0" applyAlignment="0" applyProtection="0"/>
    <xf numFmtId="0" fontId="1" fillId="0" borderId="0"/>
    <xf numFmtId="0" fontId="1" fillId="3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52" fillId="69" borderId="0" applyNumberFormat="0" applyBorder="0" applyAlignment="0" applyProtection="0"/>
    <xf numFmtId="0" fontId="1" fillId="0" borderId="0"/>
    <xf numFmtId="0" fontId="1" fillId="0" borderId="0"/>
    <xf numFmtId="0" fontId="1" fillId="36" borderId="0" applyNumberFormat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20" borderId="0" applyNumberFormat="0" applyBorder="0" applyAlignment="0" applyProtection="0"/>
    <xf numFmtId="0" fontId="1" fillId="14" borderId="41" applyNumberFormat="0" applyFont="0" applyAlignment="0" applyProtection="0"/>
    <xf numFmtId="0" fontId="1" fillId="0" borderId="0"/>
    <xf numFmtId="0" fontId="1" fillId="36" borderId="0" applyNumberFormat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7" fillId="58" borderId="0" applyNumberFormat="0" applyBorder="0" applyAlignment="0" applyProtection="0"/>
    <xf numFmtId="0" fontId="1" fillId="29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36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14" borderId="41" applyNumberFormat="0" applyFont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4" borderId="0" applyNumberFormat="0" applyBorder="0" applyAlignment="0" applyProtection="0"/>
    <xf numFmtId="164" fontId="3" fillId="0" borderId="0" applyFont="0" applyFill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28" borderId="0" applyNumberFormat="0" applyBorder="0" applyAlignment="0" applyProtection="0"/>
    <xf numFmtId="0" fontId="1" fillId="21" borderId="0" applyNumberFormat="0" applyBorder="0" applyAlignment="0" applyProtection="0"/>
    <xf numFmtId="9" fontId="1" fillId="0" borderId="0" applyFont="0" applyFill="0" applyBorder="0" applyAlignment="0" applyProtection="0"/>
    <xf numFmtId="0" fontId="1" fillId="21" borderId="0" applyNumberFormat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37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52" fillId="50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14" borderId="41" applyNumberFormat="0" applyFont="0" applyAlignment="0" applyProtection="0"/>
    <xf numFmtId="0" fontId="77" fillId="5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3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2" fillId="53" borderId="0" applyNumberFormat="0" applyBorder="0" applyAlignment="0" applyProtection="0"/>
    <xf numFmtId="0" fontId="1" fillId="20" borderId="0" applyNumberFormat="0" applyBorder="0" applyAlignment="0" applyProtection="0"/>
    <xf numFmtId="0" fontId="1" fillId="14" borderId="41" applyNumberFormat="0" applyFont="0" applyAlignment="0" applyProtection="0"/>
    <xf numFmtId="0" fontId="1" fillId="25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52" fillId="63" borderId="0" applyNumberFormat="0" applyBorder="0" applyAlignment="0" applyProtection="0"/>
    <xf numFmtId="0" fontId="1" fillId="0" borderId="0"/>
    <xf numFmtId="0" fontId="1" fillId="14" borderId="41" applyNumberFormat="0" applyFont="0" applyAlignment="0" applyProtection="0"/>
    <xf numFmtId="0" fontId="1" fillId="17" borderId="0" applyNumberFormat="0" applyBorder="0" applyAlignment="0" applyProtection="0"/>
    <xf numFmtId="0" fontId="1" fillId="25" borderId="0" applyNumberFormat="0" applyBorder="0" applyAlignment="0" applyProtection="0"/>
    <xf numFmtId="0" fontId="1" fillId="14" borderId="41" applyNumberFormat="0" applyFont="0" applyAlignment="0" applyProtection="0"/>
    <xf numFmtId="164" fontId="1" fillId="0" borderId="0" applyFont="0" applyFill="0" applyBorder="0" applyAlignment="0" applyProtection="0"/>
    <xf numFmtId="0" fontId="52" fillId="51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0" fontId="1" fillId="2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3" fillId="0" borderId="0" applyFont="0" applyFill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16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0" fontId="1" fillId="2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77" fillId="63" borderId="0" applyNumberFormat="0" applyBorder="0" applyAlignment="0" applyProtection="0"/>
    <xf numFmtId="0" fontId="1" fillId="25" borderId="0" applyNumberFormat="0" applyBorder="0" applyAlignment="0" applyProtection="0"/>
    <xf numFmtId="0" fontId="1" fillId="37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28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6" borderId="0" applyNumberFormat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29" borderId="0" applyNumberFormat="0" applyBorder="0" applyAlignment="0" applyProtection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4" borderId="41" applyNumberFormat="0" applyFont="0" applyAlignment="0" applyProtection="0"/>
    <xf numFmtId="0" fontId="1" fillId="0" borderId="0"/>
    <xf numFmtId="0" fontId="1" fillId="21" borderId="0" applyNumberFormat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4" borderId="41" applyNumberFormat="0" applyFont="0" applyAlignment="0" applyProtection="0"/>
    <xf numFmtId="43" fontId="3" fillId="0" borderId="0" applyFont="0" applyFill="0" applyBorder="0" applyAlignment="0" applyProtection="0"/>
    <xf numFmtId="0" fontId="1" fillId="20" borderId="0" applyNumberFormat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29" borderId="0" applyNumberFormat="0" applyBorder="0" applyAlignment="0" applyProtection="0"/>
    <xf numFmtId="0" fontId="77" fillId="5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228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12" fillId="0" borderId="0" xfId="0" applyFont="1" applyAlignment="1">
      <alignment horizontal="right" readingOrder="2"/>
    </xf>
    <xf numFmtId="0" fontId="6" fillId="0" borderId="0" xfId="0" applyFont="1" applyAlignment="1">
      <alignment horizontal="center" readingOrder="2"/>
    </xf>
    <xf numFmtId="0" fontId="6" fillId="0" borderId="0" xfId="7" applyFont="1" applyAlignment="1">
      <alignment horizontal="right"/>
    </xf>
    <xf numFmtId="0" fontId="6" fillId="0" borderId="0" xfId="7" applyFont="1" applyAlignment="1">
      <alignment horizontal="center"/>
    </xf>
    <xf numFmtId="0" fontId="8" fillId="0" borderId="0" xfId="7" applyFont="1" applyAlignment="1">
      <alignment horizontal="center" vertical="center" wrapText="1"/>
    </xf>
    <xf numFmtId="0" fontId="10" fillId="0" borderId="0" xfId="7" applyFont="1" applyAlignment="1">
      <alignment horizontal="center" wrapText="1"/>
    </xf>
    <xf numFmtId="0" fontId="17" fillId="0" borderId="0" xfId="7" applyFont="1" applyAlignment="1">
      <alignment horizontal="justify" readingOrder="2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49" fontId="7" fillId="2" borderId="2" xfId="0" applyNumberFormat="1" applyFont="1" applyFill="1" applyBorder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11" fillId="0" borderId="2" xfId="0" applyFont="1" applyBorder="1" applyAlignment="1">
      <alignment horizontal="center"/>
    </xf>
    <xf numFmtId="49" fontId="16" fillId="2" borderId="1" xfId="7" applyNumberFormat="1" applyFont="1" applyFill="1" applyBorder="1" applyAlignment="1">
      <alignment horizontal="center" vertical="center" wrapText="1" readingOrder="2"/>
    </xf>
    <xf numFmtId="0" fontId="7" fillId="2" borderId="2" xfId="7" applyFont="1" applyFill="1" applyBorder="1" applyAlignment="1">
      <alignment horizontal="center" vertical="center" wrapText="1"/>
    </xf>
    <xf numFmtId="0" fontId="7" fillId="2" borderId="3" xfId="7" applyFont="1" applyFill="1" applyBorder="1" applyAlignment="1">
      <alignment horizontal="center" vertical="center" wrapText="1"/>
    </xf>
    <xf numFmtId="0" fontId="11" fillId="2" borderId="2" xfId="7" applyFont="1" applyFill="1" applyBorder="1" applyAlignment="1">
      <alignment horizontal="center" vertical="center" wrapText="1"/>
    </xf>
    <xf numFmtId="0" fontId="11" fillId="2" borderId="3" xfId="7" applyFont="1" applyFill="1" applyBorder="1" applyAlignment="1">
      <alignment horizontal="center" vertical="center" wrapText="1"/>
    </xf>
    <xf numFmtId="49" fontId="7" fillId="2" borderId="3" xfId="7" applyNumberFormat="1" applyFont="1" applyFill="1" applyBorder="1" applyAlignment="1">
      <alignment horizontal="center" wrapText="1"/>
    </xf>
    <xf numFmtId="0" fontId="16" fillId="2" borderId="1" xfId="7" applyNumberFormat="1" applyFont="1" applyFill="1" applyBorder="1" applyAlignment="1">
      <alignment horizontal="right" vertical="center" wrapText="1" indent="1"/>
    </xf>
    <xf numFmtId="49" fontId="16" fillId="2" borderId="1" xfId="7" applyNumberFormat="1" applyFont="1" applyFill="1" applyBorder="1" applyAlignment="1">
      <alignment horizontal="right" vertical="center" wrapText="1" indent="3" readingOrder="2"/>
    </xf>
    <xf numFmtId="3" fontId="7" fillId="2" borderId="2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11" fillId="2" borderId="2" xfId="0" applyNumberFormat="1" applyFont="1" applyFill="1" applyBorder="1" applyAlignment="1">
      <alignment horizontal="center" vertical="center" wrapText="1"/>
    </xf>
    <xf numFmtId="3" fontId="11" fillId="2" borderId="3" xfId="0" applyNumberFormat="1" applyFont="1" applyFill="1" applyBorder="1" applyAlignment="1">
      <alignment horizontal="center" vertical="center" wrapText="1"/>
    </xf>
    <xf numFmtId="3" fontId="7" fillId="2" borderId="2" xfId="0" applyNumberFormat="1" applyFont="1" applyFill="1" applyBorder="1" applyAlignment="1">
      <alignment horizontal="center" wrapText="1"/>
    </xf>
    <xf numFmtId="0" fontId="7" fillId="2" borderId="4" xfId="7" applyFont="1" applyFill="1" applyBorder="1" applyAlignment="1">
      <alignment horizontal="center" vertical="center" wrapText="1"/>
    </xf>
    <xf numFmtId="49" fontId="16" fillId="2" borderId="5" xfId="7" applyNumberFormat="1" applyFont="1" applyFill="1" applyBorder="1" applyAlignment="1">
      <alignment horizontal="center" vertical="center" wrapText="1" readingOrder="2"/>
    </xf>
    <xf numFmtId="0" fontId="11" fillId="0" borderId="6" xfId="7" applyFont="1" applyBorder="1" applyAlignment="1">
      <alignment horizontal="center"/>
    </xf>
    <xf numFmtId="49" fontId="16" fillId="2" borderId="7" xfId="7" applyNumberFormat="1" applyFont="1" applyFill="1" applyBorder="1" applyAlignment="1">
      <alignment horizontal="center" vertical="center" wrapText="1" readingOrder="2"/>
    </xf>
    <xf numFmtId="0" fontId="7" fillId="2" borderId="8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19" fillId="2" borderId="2" xfId="0" applyFont="1" applyFill="1" applyBorder="1" applyAlignment="1">
      <alignment horizontal="center" vertical="center" wrapText="1"/>
    </xf>
    <xf numFmtId="49" fontId="19" fillId="2" borderId="2" xfId="0" applyNumberFormat="1" applyFont="1" applyFill="1" applyBorder="1" applyAlignment="1">
      <alignment horizontal="center" wrapText="1"/>
    </xf>
    <xf numFmtId="0" fontId="20" fillId="0" borderId="0" xfId="0" applyFont="1" applyAlignment="1">
      <alignment horizontal="center"/>
    </xf>
    <xf numFmtId="0" fontId="21" fillId="0" borderId="0" xfId="11" applyFont="1" applyFill="1" applyBorder="1" applyAlignment="1" applyProtection="1">
      <alignment horizontal="center" readingOrder="2"/>
    </xf>
    <xf numFmtId="49" fontId="7" fillId="2" borderId="6" xfId="0" applyNumberFormat="1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vertical="center" wrapText="1"/>
    </xf>
    <xf numFmtId="0" fontId="22" fillId="3" borderId="9" xfId="0" applyFont="1" applyFill="1" applyBorder="1" applyAlignment="1">
      <alignment horizontal="right" vertical="center" wrapText="1" indent="2" readingOrder="2"/>
    </xf>
    <xf numFmtId="0" fontId="24" fillId="3" borderId="0" xfId="0" applyFont="1" applyFill="1" applyAlignment="1">
      <alignment horizontal="right" indent="2" readingOrder="2"/>
    </xf>
    <xf numFmtId="3" fontId="7" fillId="4" borderId="2" xfId="0" applyNumberFormat="1" applyFont="1" applyFill="1" applyBorder="1" applyAlignment="1">
      <alignment horizontal="center" vertical="center" wrapText="1"/>
    </xf>
    <xf numFmtId="3" fontId="7" fillId="4" borderId="0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8" fillId="5" borderId="0" xfId="0" applyFont="1" applyFill="1"/>
    <xf numFmtId="0" fontId="23" fillId="6" borderId="0" xfId="0" applyFont="1" applyFill="1" applyAlignment="1">
      <alignment horizontal="center"/>
    </xf>
    <xf numFmtId="0" fontId="4" fillId="0" borderId="0" xfId="11" applyFill="1" applyBorder="1" applyAlignment="1" applyProtection="1">
      <alignment horizontal="center" readingOrder="2"/>
    </xf>
    <xf numFmtId="0" fontId="16" fillId="2" borderId="5" xfId="7" applyNumberFormat="1" applyFont="1" applyFill="1" applyBorder="1" applyAlignment="1">
      <alignment horizontal="right" vertical="center" wrapText="1" indent="1"/>
    </xf>
    <xf numFmtId="0" fontId="25" fillId="0" borderId="0" xfId="7" applyFont="1" applyAlignment="1">
      <alignment horizontal="right"/>
    </xf>
    <xf numFmtId="0" fontId="11" fillId="2" borderId="10" xfId="0" applyFont="1" applyFill="1" applyBorder="1" applyAlignment="1">
      <alignment horizontal="center" vertical="center" wrapText="1"/>
    </xf>
    <xf numFmtId="49" fontId="7" fillId="2" borderId="12" xfId="0" applyNumberFormat="1" applyFont="1" applyFill="1" applyBorder="1" applyAlignment="1">
      <alignment horizontal="center" wrapText="1"/>
    </xf>
    <xf numFmtId="49" fontId="16" fillId="2" borderId="13" xfId="7" applyNumberFormat="1" applyFont="1" applyFill="1" applyBorder="1" applyAlignment="1">
      <alignment horizontal="center" vertical="center" wrapText="1" readingOrder="2"/>
    </xf>
    <xf numFmtId="3" fontId="7" fillId="2" borderId="14" xfId="0" applyNumberFormat="1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3" fontId="7" fillId="2" borderId="11" xfId="0" applyNumberFormat="1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11" fillId="0" borderId="0" xfId="7" applyFont="1" applyBorder="1" applyAlignment="1">
      <alignment horizontal="center"/>
    </xf>
    <xf numFmtId="49" fontId="16" fillId="2" borderId="5" xfId="7" applyNumberFormat="1" applyFont="1" applyFill="1" applyBorder="1" applyAlignment="1">
      <alignment horizontal="right" vertical="center" wrapText="1" readingOrder="2"/>
    </xf>
    <xf numFmtId="0" fontId="16" fillId="2" borderId="1" xfId="7" applyNumberFormat="1" applyFont="1" applyFill="1" applyBorder="1" applyAlignment="1">
      <alignment horizontal="right" vertical="center" wrapText="1" readingOrder="2"/>
    </xf>
    <xf numFmtId="0" fontId="16" fillId="2" borderId="5" xfId="7" applyNumberFormat="1" applyFont="1" applyFill="1" applyBorder="1" applyAlignment="1">
      <alignment horizontal="right" vertical="center" wrapText="1" indent="1" readingOrder="2"/>
    </xf>
    <xf numFmtId="0" fontId="11" fillId="2" borderId="26" xfId="0" applyFont="1" applyFill="1" applyBorder="1" applyAlignment="1">
      <alignment horizontal="center" vertical="center" wrapText="1"/>
    </xf>
    <xf numFmtId="3" fontId="7" fillId="7" borderId="2" xfId="0" applyNumberFormat="1" applyFont="1" applyFill="1" applyBorder="1" applyAlignment="1">
      <alignment horizontal="center" vertical="center" wrapText="1"/>
    </xf>
    <xf numFmtId="3" fontId="7" fillId="7" borderId="3" xfId="0" applyNumberFormat="1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 vertical="center" wrapText="1"/>
    </xf>
    <xf numFmtId="0" fontId="7" fillId="2" borderId="17" xfId="7" applyFont="1" applyFill="1" applyBorder="1" applyAlignment="1">
      <alignment horizontal="center" vertical="center" wrapText="1"/>
    </xf>
    <xf numFmtId="0" fontId="7" fillId="2" borderId="1" xfId="7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horizontal="center" vertical="center" wrapText="1"/>
    </xf>
    <xf numFmtId="0" fontId="25" fillId="0" borderId="0" xfId="7" applyFont="1" applyFill="1" applyBorder="1" applyAlignment="1">
      <alignment horizontal="right"/>
    </xf>
    <xf numFmtId="0" fontId="29" fillId="0" borderId="28" xfId="0" applyFont="1" applyFill="1" applyBorder="1" applyAlignment="1">
      <alignment horizontal="right"/>
    </xf>
    <xf numFmtId="0" fontId="29" fillId="0" borderId="28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0" fontId="30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3"/>
    </xf>
    <xf numFmtId="0" fontId="30" fillId="0" borderId="0" xfId="0" applyFont="1" applyFill="1" applyBorder="1" applyAlignment="1">
      <alignment horizontal="right" indent="4"/>
    </xf>
    <xf numFmtId="0" fontId="30" fillId="0" borderId="0" xfId="0" applyFont="1" applyFill="1" applyBorder="1" applyAlignment="1">
      <alignment horizontal="right" indent="3"/>
    </xf>
    <xf numFmtId="4" fontId="29" fillId="0" borderId="28" xfId="0" applyNumberFormat="1" applyFont="1" applyFill="1" applyBorder="1" applyAlignment="1">
      <alignment horizontal="right"/>
    </xf>
    <xf numFmtId="10" fontId="29" fillId="0" borderId="28" xfId="0" applyNumberFormat="1" applyFont="1" applyFill="1" applyBorder="1" applyAlignment="1">
      <alignment horizontal="right"/>
    </xf>
    <xf numFmtId="2" fontId="29" fillId="0" borderId="28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49" fontId="30" fillId="0" borderId="0" xfId="0" applyNumberFormat="1" applyFont="1" applyFill="1" applyBorder="1" applyAlignment="1">
      <alignment horizontal="right"/>
    </xf>
    <xf numFmtId="167" fontId="30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 readingOrder="2"/>
    </xf>
    <xf numFmtId="0" fontId="8" fillId="0" borderId="0" xfId="0" applyFont="1" applyAlignment="1">
      <alignment horizontal="center"/>
    </xf>
    <xf numFmtId="0" fontId="30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167" fontId="29" fillId="0" borderId="28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14" fontId="30" fillId="0" borderId="0" xfId="0" applyNumberFormat="1" applyFont="1" applyFill="1" applyBorder="1" applyAlignment="1">
      <alignment horizontal="right"/>
    </xf>
    <xf numFmtId="168" fontId="30" fillId="0" borderId="0" xfId="0" applyNumberFormat="1" applyFont="1" applyFill="1" applyBorder="1" applyAlignment="1">
      <alignment horizontal="right"/>
    </xf>
    <xf numFmtId="0" fontId="29" fillId="0" borderId="29" xfId="0" applyFont="1" applyFill="1" applyBorder="1" applyAlignment="1">
      <alignment horizontal="right" indent="2"/>
    </xf>
    <xf numFmtId="0" fontId="30" fillId="0" borderId="29" xfId="0" applyFont="1" applyFill="1" applyBorder="1" applyAlignment="1">
      <alignment horizontal="right" indent="3"/>
    </xf>
    <xf numFmtId="0" fontId="30" fillId="0" borderId="29" xfId="0" applyFont="1" applyFill="1" applyBorder="1" applyAlignment="1">
      <alignment horizontal="right" indent="2"/>
    </xf>
    <xf numFmtId="0" fontId="30" fillId="0" borderId="30" xfId="0" applyFont="1" applyFill="1" applyBorder="1" applyAlignment="1">
      <alignment horizontal="right" indent="2"/>
    </xf>
    <xf numFmtId="0" fontId="30" fillId="0" borderId="25" xfId="0" applyNumberFormat="1" applyFont="1" applyFill="1" applyBorder="1" applyAlignment="1">
      <alignment horizontal="right"/>
    </xf>
    <xf numFmtId="2" fontId="30" fillId="0" borderId="25" xfId="0" applyNumberFormat="1" applyFont="1" applyFill="1" applyBorder="1" applyAlignment="1">
      <alignment horizontal="right"/>
    </xf>
    <xf numFmtId="10" fontId="30" fillId="0" borderId="25" xfId="0" applyNumberFormat="1" applyFont="1" applyFill="1" applyBorder="1" applyAlignment="1">
      <alignment horizontal="right"/>
    </xf>
    <xf numFmtId="4" fontId="30" fillId="0" borderId="25" xfId="0" applyNumberFormat="1" applyFont="1" applyFill="1" applyBorder="1" applyAlignment="1">
      <alignment horizontal="right"/>
    </xf>
    <xf numFmtId="0" fontId="8" fillId="0" borderId="0" xfId="0" applyFont="1" applyAlignment="1">
      <alignment horizontal="right"/>
    </xf>
    <xf numFmtId="164" fontId="7" fillId="0" borderId="31" xfId="13" applyFont="1" applyBorder="1" applyAlignment="1">
      <alignment horizontal="right"/>
    </xf>
    <xf numFmtId="10" fontId="7" fillId="0" borderId="31" xfId="14" applyNumberFormat="1" applyFont="1" applyBorder="1" applyAlignment="1">
      <alignment horizontal="center"/>
    </xf>
    <xf numFmtId="2" fontId="7" fillId="0" borderId="31" xfId="7" applyNumberFormat="1" applyFont="1" applyBorder="1" applyAlignment="1">
      <alignment horizontal="right"/>
    </xf>
    <xf numFmtId="169" fontId="7" fillId="0" borderId="31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4" fontId="10" fillId="0" borderId="0" xfId="7" applyNumberFormat="1" applyFont="1" applyAlignment="1">
      <alignment horizontal="center" wrapText="1"/>
    </xf>
    <xf numFmtId="0" fontId="31" fillId="0" borderId="0" xfId="0" applyFont="1" applyFill="1" applyBorder="1" applyAlignment="1">
      <alignment horizontal="right"/>
    </xf>
    <xf numFmtId="0" fontId="31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1"/>
    </xf>
    <xf numFmtId="0" fontId="31" fillId="0" borderId="0" xfId="0" applyFont="1" applyFill="1" applyBorder="1" applyAlignment="1">
      <alignment horizontal="right" indent="2"/>
    </xf>
    <xf numFmtId="2" fontId="31" fillId="0" borderId="0" xfId="0" applyNumberFormat="1" applyFont="1" applyFill="1" applyBorder="1" applyAlignment="1">
      <alignment horizontal="right"/>
    </xf>
    <xf numFmtId="0" fontId="29" fillId="0" borderId="29" xfId="0" applyFont="1" applyFill="1" applyBorder="1" applyAlignment="1">
      <alignment horizontal="right"/>
    </xf>
    <xf numFmtId="0" fontId="29" fillId="0" borderId="29" xfId="0" applyFont="1" applyFill="1" applyBorder="1" applyAlignment="1">
      <alignment horizontal="right" indent="1"/>
    </xf>
    <xf numFmtId="49" fontId="31" fillId="0" borderId="0" xfId="0" applyNumberFormat="1" applyFont="1" applyFill="1" applyBorder="1" applyAlignment="1">
      <alignment horizontal="right"/>
    </xf>
    <xf numFmtId="164" fontId="31" fillId="0" borderId="0" xfId="0" applyNumberFormat="1" applyFont="1" applyFill="1" applyBorder="1" applyAlignment="1">
      <alignment horizontal="right"/>
    </xf>
    <xf numFmtId="0" fontId="32" fillId="0" borderId="32" xfId="0" applyFont="1" applyBorder="1" applyAlignment="1">
      <alignment horizontal="right"/>
    </xf>
    <xf numFmtId="164" fontId="0" fillId="0" borderId="0" xfId="0" applyNumberFormat="1"/>
    <xf numFmtId="14" fontId="0" fillId="0" borderId="0" xfId="0" applyNumberFormat="1"/>
    <xf numFmtId="164" fontId="7" fillId="0" borderId="31" xfId="13" applyFont="1" applyFill="1" applyBorder="1" applyAlignment="1">
      <alignment horizontal="right"/>
    </xf>
    <xf numFmtId="10" fontId="7" fillId="0" borderId="31" xfId="14" applyNumberFormat="1" applyFont="1" applyFill="1" applyBorder="1" applyAlignment="1">
      <alignment horizontal="center"/>
    </xf>
    <xf numFmtId="169" fontId="7" fillId="0" borderId="31" xfId="7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right"/>
    </xf>
    <xf numFmtId="0" fontId="7" fillId="0" borderId="0" xfId="0" applyFont="1" applyFill="1" applyAlignment="1">
      <alignment horizontal="right" readingOrder="2"/>
    </xf>
    <xf numFmtId="0" fontId="8" fillId="0" borderId="0" xfId="0" applyFont="1" applyFill="1" applyAlignment="1">
      <alignment horizontal="center"/>
    </xf>
    <xf numFmtId="0" fontId="30" fillId="0" borderId="0" xfId="15" applyFont="1" applyFill="1" applyBorder="1" applyAlignment="1">
      <alignment horizontal="right" indent="3"/>
    </xf>
    <xf numFmtId="0" fontId="30" fillId="0" borderId="0" xfId="16" applyFont="1" applyFill="1" applyBorder="1" applyAlignment="1">
      <alignment horizontal="right" indent="3"/>
    </xf>
    <xf numFmtId="0" fontId="12" fillId="0" borderId="0" xfId="0" applyFont="1" applyFill="1" applyAlignment="1">
      <alignment horizontal="right" readingOrder="2"/>
    </xf>
    <xf numFmtId="10" fontId="31" fillId="0" borderId="0" xfId="14" applyNumberFormat="1" applyFont="1" applyFill="1" applyBorder="1" applyAlignment="1">
      <alignment horizontal="right"/>
    </xf>
    <xf numFmtId="10" fontId="30" fillId="0" borderId="0" xfId="14" applyNumberFormat="1" applyFont="1" applyFill="1" applyBorder="1" applyAlignment="1">
      <alignment horizontal="right"/>
    </xf>
    <xf numFmtId="0" fontId="32" fillId="0" borderId="32" xfId="0" applyFont="1" applyFill="1" applyBorder="1" applyAlignment="1">
      <alignment horizontal="right"/>
    </xf>
    <xf numFmtId="164" fontId="0" fillId="0" borderId="0" xfId="0" applyNumberFormat="1" applyFill="1"/>
    <xf numFmtId="14" fontId="0" fillId="0" borderId="0" xfId="0" applyNumberFormat="1" applyFill="1"/>
    <xf numFmtId="0" fontId="0" fillId="0" borderId="33" xfId="0" applyFill="1" applyBorder="1" applyAlignment="1">
      <alignment horizontal="right"/>
    </xf>
    <xf numFmtId="0" fontId="30" fillId="0" borderId="0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33" xfId="0" applyFont="1" applyFill="1" applyBorder="1" applyAlignment="1">
      <alignment horizontal="right"/>
    </xf>
    <xf numFmtId="0" fontId="25" fillId="0" borderId="0" xfId="7" applyFont="1" applyAlignment="1">
      <alignment horizontal="right"/>
    </xf>
    <xf numFmtId="0" fontId="25" fillId="0" borderId="0" xfId="7" applyFont="1" applyFill="1" applyBorder="1" applyAlignment="1">
      <alignment horizontal="right"/>
    </xf>
    <xf numFmtId="0" fontId="6" fillId="0" borderId="0" xfId="212" applyFont="1" applyAlignment="1">
      <alignment horizontal="center"/>
    </xf>
    <xf numFmtId="0" fontId="6" fillId="0" borderId="0" xfId="212" applyFont="1" applyAlignment="1">
      <alignment horizontal="right"/>
    </xf>
    <xf numFmtId="0" fontId="33" fillId="0" borderId="0" xfId="212"/>
    <xf numFmtId="0" fontId="8" fillId="0" borderId="0" xfId="212" applyFont="1" applyAlignment="1">
      <alignment horizontal="center" vertical="center" wrapText="1"/>
    </xf>
    <xf numFmtId="0" fontId="10" fillId="0" borderId="0" xfId="212" applyFont="1" applyAlignment="1">
      <alignment horizontal="center" wrapText="1"/>
    </xf>
    <xf numFmtId="0" fontId="13" fillId="2" borderId="1" xfId="212" applyFont="1" applyFill="1" applyBorder="1" applyAlignment="1">
      <alignment horizontal="center" vertical="center" wrapText="1"/>
    </xf>
    <xf numFmtId="0" fontId="7" fillId="2" borderId="2" xfId="212" applyFont="1" applyFill="1" applyBorder="1" applyAlignment="1">
      <alignment horizontal="center" vertical="center" wrapText="1"/>
    </xf>
    <xf numFmtId="0" fontId="11" fillId="2" borderId="1" xfId="212" applyFont="1" applyFill="1" applyBorder="1" applyAlignment="1">
      <alignment horizontal="center" vertical="center" wrapText="1"/>
    </xf>
    <xf numFmtId="0" fontId="11" fillId="2" borderId="2" xfId="212" applyFont="1" applyFill="1" applyBorder="1" applyAlignment="1">
      <alignment horizontal="center" vertical="center" wrapText="1"/>
    </xf>
    <xf numFmtId="49" fontId="7" fillId="2" borderId="1" xfId="212" applyNumberFormat="1" applyFont="1" applyFill="1" applyBorder="1" applyAlignment="1">
      <alignment horizontal="center" wrapText="1"/>
    </xf>
    <xf numFmtId="49" fontId="7" fillId="2" borderId="2" xfId="212" applyNumberFormat="1" applyFont="1" applyFill="1" applyBorder="1" applyAlignment="1">
      <alignment horizontal="center" wrapText="1"/>
    </xf>
    <xf numFmtId="0" fontId="30" fillId="0" borderId="0" xfId="212" applyFont="1" applyFill="1" applyBorder="1" applyAlignment="1">
      <alignment horizontal="right"/>
    </xf>
    <xf numFmtId="0" fontId="30" fillId="0" borderId="0" xfId="212" applyNumberFormat="1" applyFont="1" applyFill="1" applyBorder="1" applyAlignment="1">
      <alignment horizontal="right"/>
    </xf>
    <xf numFmtId="0" fontId="29" fillId="0" borderId="0" xfId="212" applyNumberFormat="1" applyFont="1" applyFill="1" applyBorder="1" applyAlignment="1">
      <alignment horizontal="right"/>
    </xf>
    <xf numFmtId="0" fontId="30" fillId="0" borderId="0" xfId="212" applyFont="1" applyFill="1" applyBorder="1" applyAlignment="1">
      <alignment horizontal="right" indent="2"/>
    </xf>
    <xf numFmtId="0" fontId="30" fillId="0" borderId="0" xfId="212" applyFont="1" applyFill="1" applyBorder="1" applyAlignment="1">
      <alignment horizontal="right" indent="3"/>
    </xf>
    <xf numFmtId="4" fontId="30" fillId="0" borderId="0" xfId="212" applyNumberFormat="1" applyFont="1" applyFill="1" applyBorder="1" applyAlignment="1">
      <alignment horizontal="right"/>
    </xf>
    <xf numFmtId="10" fontId="30" fillId="0" borderId="0" xfId="212" applyNumberFormat="1" applyFont="1" applyFill="1" applyBorder="1" applyAlignment="1">
      <alignment horizontal="right"/>
    </xf>
    <xf numFmtId="4" fontId="29" fillId="0" borderId="0" xfId="212" applyNumberFormat="1" applyFont="1" applyFill="1" applyBorder="1" applyAlignment="1">
      <alignment horizontal="right"/>
    </xf>
    <xf numFmtId="10" fontId="29" fillId="0" borderId="0" xfId="212" applyNumberFormat="1" applyFont="1" applyFill="1" applyBorder="1" applyAlignment="1">
      <alignment horizontal="right"/>
    </xf>
    <xf numFmtId="49" fontId="30" fillId="0" borderId="0" xfId="212" applyNumberFormat="1" applyFont="1" applyFill="1" applyBorder="1" applyAlignment="1">
      <alignment horizontal="right"/>
    </xf>
    <xf numFmtId="167" fontId="30" fillId="0" borderId="0" xfId="212" applyNumberFormat="1" applyFont="1" applyFill="1" applyBorder="1" applyAlignment="1">
      <alignment horizontal="right"/>
    </xf>
    <xf numFmtId="0" fontId="29" fillId="0" borderId="0" xfId="212" applyFont="1" applyFill="1" applyBorder="1" applyAlignment="1">
      <alignment horizontal="right" indent="2"/>
    </xf>
    <xf numFmtId="0" fontId="8" fillId="0" borderId="0" xfId="212" applyFont="1" applyAlignment="1">
      <alignment horizontal="right"/>
    </xf>
    <xf numFmtId="0" fontId="31" fillId="0" borderId="0" xfId="212" applyFont="1" applyFill="1" applyBorder="1" applyAlignment="1">
      <alignment horizontal="right"/>
    </xf>
    <xf numFmtId="0" fontId="31" fillId="0" borderId="0" xfId="212" applyNumberFormat="1" applyFont="1" applyFill="1" applyBorder="1" applyAlignment="1">
      <alignment horizontal="right"/>
    </xf>
    <xf numFmtId="4" fontId="31" fillId="0" borderId="0" xfId="212" applyNumberFormat="1" applyFont="1" applyFill="1" applyBorder="1" applyAlignment="1">
      <alignment horizontal="right"/>
    </xf>
    <xf numFmtId="10" fontId="31" fillId="0" borderId="0" xfId="212" applyNumberFormat="1" applyFont="1" applyFill="1" applyBorder="1" applyAlignment="1">
      <alignment horizontal="right"/>
    </xf>
    <xf numFmtId="0" fontId="31" fillId="0" borderId="0" xfId="212" applyFont="1" applyFill="1" applyBorder="1" applyAlignment="1">
      <alignment horizontal="right" indent="1"/>
    </xf>
    <xf numFmtId="0" fontId="10" fillId="0" borderId="0" xfId="212" applyFont="1" applyFill="1" applyAlignment="1">
      <alignment horizontal="center" wrapText="1"/>
    </xf>
    <xf numFmtId="0" fontId="8" fillId="0" borderId="0" xfId="212" applyFont="1" applyFill="1" applyAlignment="1">
      <alignment horizontal="center"/>
    </xf>
    <xf numFmtId="0" fontId="6" fillId="0" borderId="0" xfId="212" applyFont="1" applyFill="1" applyAlignment="1">
      <alignment horizontal="center"/>
    </xf>
    <xf numFmtId="0" fontId="7" fillId="0" borderId="0" xfId="212" applyFont="1" applyAlignment="1">
      <alignment horizontal="right" readingOrder="2"/>
    </xf>
    <xf numFmtId="0" fontId="30" fillId="0" borderId="0" xfId="212" applyFont="1" applyFill="1" applyBorder="1" applyAlignment="1">
      <alignment horizontal="right" indent="1"/>
    </xf>
    <xf numFmtId="4" fontId="102" fillId="0" borderId="0" xfId="417" applyNumberFormat="1" applyFont="1"/>
    <xf numFmtId="0" fontId="33" fillId="0" borderId="0" xfId="207"/>
    <xf numFmtId="0" fontId="8" fillId="0" borderId="0" xfId="207" applyFont="1" applyAlignment="1">
      <alignment horizontal="center" vertical="center" wrapText="1"/>
    </xf>
    <xf numFmtId="0" fontId="10" fillId="0" borderId="0" xfId="207" applyFont="1" applyAlignment="1">
      <alignment horizontal="center" wrapText="1"/>
    </xf>
    <xf numFmtId="0" fontId="30" fillId="0" borderId="0" xfId="207" applyNumberFormat="1" applyFont="1" applyFill="1" applyBorder="1" applyAlignment="1">
      <alignment horizontal="right"/>
    </xf>
    <xf numFmtId="4" fontId="30" fillId="0" borderId="0" xfId="207" applyNumberFormat="1" applyFont="1" applyFill="1" applyBorder="1" applyAlignment="1">
      <alignment horizontal="right"/>
    </xf>
    <xf numFmtId="10" fontId="30" fillId="0" borderId="0" xfId="207" applyNumberFormat="1" applyFont="1" applyFill="1" applyBorder="1" applyAlignment="1">
      <alignment horizontal="right"/>
    </xf>
    <xf numFmtId="0" fontId="8" fillId="0" borderId="0" xfId="207" applyFont="1" applyAlignment="1">
      <alignment horizontal="center"/>
    </xf>
    <xf numFmtId="0" fontId="31" fillId="0" borderId="0" xfId="207" applyNumberFormat="1" applyFont="1" applyFill="1" applyBorder="1" applyAlignment="1">
      <alignment horizontal="right"/>
    </xf>
    <xf numFmtId="4" fontId="31" fillId="0" borderId="0" xfId="207" applyNumberFormat="1" applyFont="1" applyFill="1" applyBorder="1" applyAlignment="1">
      <alignment horizontal="right"/>
    </xf>
    <xf numFmtId="10" fontId="31" fillId="0" borderId="0" xfId="207" applyNumberFormat="1" applyFont="1" applyFill="1" applyBorder="1" applyAlignment="1">
      <alignment horizontal="right"/>
    </xf>
    <xf numFmtId="0" fontId="31" fillId="0" borderId="0" xfId="207" applyFont="1" applyFill="1" applyBorder="1" applyAlignment="1">
      <alignment horizontal="right" indent="1"/>
    </xf>
    <xf numFmtId="0" fontId="31" fillId="0" borderId="0" xfId="207" applyFont="1" applyFill="1" applyBorder="1" applyAlignment="1">
      <alignment horizontal="right"/>
    </xf>
    <xf numFmtId="0" fontId="30" fillId="0" borderId="0" xfId="207" applyFont="1" applyFill="1" applyBorder="1" applyAlignment="1"/>
    <xf numFmtId="0" fontId="30" fillId="0" borderId="0" xfId="1086" applyFont="1" applyFill="1" applyBorder="1" applyAlignment="1"/>
    <xf numFmtId="0" fontId="9" fillId="2" borderId="17" xfId="7" applyFont="1" applyFill="1" applyBorder="1" applyAlignment="1">
      <alignment horizontal="center" vertical="center" wrapText="1"/>
    </xf>
    <xf numFmtId="0" fontId="9" fillId="2" borderId="18" xfId="7" applyFont="1" applyFill="1" applyBorder="1" applyAlignment="1">
      <alignment horizontal="center" vertical="center" wrapText="1"/>
    </xf>
    <xf numFmtId="0" fontId="9" fillId="2" borderId="4" xfId="7" applyFont="1" applyFill="1" applyBorder="1" applyAlignment="1">
      <alignment horizontal="center" vertical="center" wrapText="1"/>
    </xf>
    <xf numFmtId="0" fontId="9" fillId="2" borderId="24" xfId="212" applyFont="1" applyFill="1" applyBorder="1" applyAlignment="1">
      <alignment horizontal="center" vertical="center" wrapText="1" readingOrder="2"/>
    </xf>
    <xf numFmtId="0" fontId="9" fillId="2" borderId="25" xfId="212" applyFont="1" applyFill="1" applyBorder="1" applyAlignment="1">
      <alignment horizontal="center" vertical="center" wrapText="1" readingOrder="2"/>
    </xf>
    <xf numFmtId="0" fontId="22" fillId="2" borderId="19" xfId="0" applyFont="1" applyFill="1" applyBorder="1" applyAlignment="1">
      <alignment horizontal="center" vertical="center" wrapText="1" readingOrder="2"/>
    </xf>
    <xf numFmtId="0" fontId="18" fillId="0" borderId="20" xfId="0" applyFont="1" applyBorder="1" applyAlignment="1">
      <alignment horizontal="center" readingOrder="2"/>
    </xf>
    <xf numFmtId="0" fontId="18" fillId="0" borderId="16" xfId="0" applyFont="1" applyBorder="1" applyAlignment="1">
      <alignment horizontal="center" readingOrder="2"/>
    </xf>
    <xf numFmtId="0" fontId="22" fillId="2" borderId="21" xfId="0" applyFont="1" applyFill="1" applyBorder="1" applyAlignment="1">
      <alignment horizontal="center" vertical="center" wrapText="1" readingOrder="2"/>
    </xf>
    <xf numFmtId="0" fontId="18" fillId="0" borderId="22" xfId="0" applyFont="1" applyBorder="1" applyAlignment="1">
      <alignment horizontal="center" readingOrder="2"/>
    </xf>
    <xf numFmtId="0" fontId="18" fillId="0" borderId="23" xfId="0" applyFont="1" applyBorder="1" applyAlignment="1">
      <alignment horizontal="center" readingOrder="2"/>
    </xf>
    <xf numFmtId="0" fontId="7" fillId="0" borderId="0" xfId="0" applyFont="1" applyAlignment="1">
      <alignment horizontal="right" readingOrder="2"/>
    </xf>
    <xf numFmtId="0" fontId="22" fillId="2" borderId="22" xfId="0" applyFont="1" applyFill="1" applyBorder="1" applyAlignment="1">
      <alignment horizontal="center" vertical="center" wrapText="1" readingOrder="2"/>
    </xf>
    <xf numFmtId="0" fontId="22" fillId="2" borderId="23" xfId="0" applyFont="1" applyFill="1" applyBorder="1" applyAlignment="1">
      <alignment horizontal="center" vertical="center" wrapText="1" readingOrder="2"/>
    </xf>
    <xf numFmtId="0" fontId="9" fillId="2" borderId="21" xfId="0" applyFont="1" applyFill="1" applyBorder="1" applyAlignment="1">
      <alignment horizontal="center" vertical="center" wrapText="1" readingOrder="2"/>
    </xf>
    <xf numFmtId="0" fontId="9" fillId="2" borderId="22" xfId="0" applyFont="1" applyFill="1" applyBorder="1" applyAlignment="1">
      <alignment horizontal="center" vertical="center" wrapText="1" readingOrder="2"/>
    </xf>
    <xf numFmtId="0" fontId="9" fillId="2" borderId="23" xfId="0" applyFont="1" applyFill="1" applyBorder="1" applyAlignment="1">
      <alignment horizontal="center" vertical="center" wrapText="1" readingOrder="2"/>
    </xf>
  </cellXfs>
  <cellStyles count="2543">
    <cellStyle name="20% - Accent1" xfId="71"/>
    <cellStyle name="20% - Accent1 2" xfId="256"/>
    <cellStyle name="20% - Accent1 3" xfId="489"/>
    <cellStyle name="20% - Accent1 4" xfId="222"/>
    <cellStyle name="20% - Accent1 5" xfId="857"/>
    <cellStyle name="20% - Accent2" xfId="72"/>
    <cellStyle name="20% - Accent2 2" xfId="257"/>
    <cellStyle name="20% - Accent2 3" xfId="504"/>
    <cellStyle name="20% - Accent2 4" xfId="217"/>
    <cellStyle name="20% - Accent2 5" xfId="858"/>
    <cellStyle name="20% - Accent3" xfId="73"/>
    <cellStyle name="20% - Accent3 2" xfId="258"/>
    <cellStyle name="20% - Accent3 3" xfId="490"/>
    <cellStyle name="20% - Accent3 4" xfId="223"/>
    <cellStyle name="20% - Accent3 5" xfId="859"/>
    <cellStyle name="20% - Accent4" xfId="74"/>
    <cellStyle name="20% - Accent4 2" xfId="259"/>
    <cellStyle name="20% - Accent4 3" xfId="513"/>
    <cellStyle name="20% - Accent4 4" xfId="220"/>
    <cellStyle name="20% - Accent4 5" xfId="860"/>
    <cellStyle name="20% - Accent5" xfId="75"/>
    <cellStyle name="20% - Accent5 2" xfId="260"/>
    <cellStyle name="20% - Accent5 3" xfId="491"/>
    <cellStyle name="20% - Accent5 4" xfId="213"/>
    <cellStyle name="20% - Accent5 5" xfId="861"/>
    <cellStyle name="20% - Accent6" xfId="76"/>
    <cellStyle name="20% - Accent6 2" xfId="261"/>
    <cellStyle name="20% - Accent6 3" xfId="514"/>
    <cellStyle name="20% - Accent6 4" xfId="216"/>
    <cellStyle name="20% - Accent6 5" xfId="862"/>
    <cellStyle name="20% - הדגשה1" xfId="34" builtinId="30" customBuiltin="1"/>
    <cellStyle name="20% - הדגשה1 10" xfId="2523"/>
    <cellStyle name="20% - הדגשה1 11" xfId="1095"/>
    <cellStyle name="20% - הדגשה1 2" xfId="188"/>
    <cellStyle name="20% - הדגשה1 2 2" xfId="346"/>
    <cellStyle name="20% - הדגשה1 2 2 2" xfId="1371"/>
    <cellStyle name="20% - הדגשה1 2 2 3" xfId="2003"/>
    <cellStyle name="20% - הדגשה1 2 2 4" xfId="1738"/>
    <cellStyle name="20% - הדגשה1 2 2 5" xfId="2432"/>
    <cellStyle name="20% - הדגשה1 2 2 6" xfId="2360"/>
    <cellStyle name="20% - הדגשה1 2 2 7" xfId="1117"/>
    <cellStyle name="20% - הדגשה1 2 3" xfId="345"/>
    <cellStyle name="20% - הדגשה1 2 3 2" xfId="1370"/>
    <cellStyle name="20% - הדגשה1 2 3 3" xfId="2198"/>
    <cellStyle name="20% - הדגשה1 2 3 4" xfId="1639"/>
    <cellStyle name="20% - הדגשה1 2 3 5" xfId="1805"/>
    <cellStyle name="20% - הדגשה1 2 3 6" xfId="2470"/>
    <cellStyle name="20% - הדגשה1 2 3 7" xfId="1277"/>
    <cellStyle name="20% - הדגשה1 2 4" xfId="907"/>
    <cellStyle name="20% - הדגשה1 2 5" xfId="2002"/>
    <cellStyle name="20% - הדגשה1 2 6" xfId="1627"/>
    <cellStyle name="20% - הדגשה1 2 7" xfId="2428"/>
    <cellStyle name="20% - הדגשה1 2 8" xfId="2436"/>
    <cellStyle name="20% - הדגשה1 2 9" xfId="1116"/>
    <cellStyle name="20% - הדגשה1 3" xfId="347"/>
    <cellStyle name="20% - הדגשה1 3 2" xfId="348"/>
    <cellStyle name="20% - הדגשה1 3 2 2" xfId="1373"/>
    <cellStyle name="20% - הדגשה1 3 2 3" xfId="2005"/>
    <cellStyle name="20% - הדגשה1 3 2 4" xfId="1750"/>
    <cellStyle name="20% - הדגשה1 3 2 5" xfId="2413"/>
    <cellStyle name="20% - הדגשה1 3 2 6" xfId="2519"/>
    <cellStyle name="20% - הדגשה1 3 2 7" xfId="1119"/>
    <cellStyle name="20% - הדגשה1 3 3" xfId="1372"/>
    <cellStyle name="20% - הדגשה1 3 4" xfId="2004"/>
    <cellStyle name="20% - הדגשה1 3 5" xfId="1656"/>
    <cellStyle name="20% - הדגשה1 3 6" xfId="2424"/>
    <cellStyle name="20% - הדגשה1 3 7" xfId="1745"/>
    <cellStyle name="20% - הדגשה1 3 8" xfId="1118"/>
    <cellStyle name="20% - הדגשה1 4" xfId="349"/>
    <cellStyle name="20% - הדגשה1 4 2" xfId="1374"/>
    <cellStyle name="20% - הדגשה1 4 3" xfId="2006"/>
    <cellStyle name="20% - הדגשה1 4 4" xfId="1844"/>
    <cellStyle name="20% - הדגשה1 4 5" xfId="2290"/>
    <cellStyle name="20% - הדגשה1 4 6" xfId="2482"/>
    <cellStyle name="20% - הדגשה1 4 7" xfId="1120"/>
    <cellStyle name="20% - הדגשה1 5" xfId="578"/>
    <cellStyle name="20% - הדגשה1 6" xfId="1324"/>
    <cellStyle name="20% - הדגשה1 7" xfId="1981"/>
    <cellStyle name="20% - הדגשה1 8" xfId="1896"/>
    <cellStyle name="20% - הדגשה1 9" xfId="2233"/>
    <cellStyle name="20% - הדגשה2" xfId="38" builtinId="34" customBuiltin="1"/>
    <cellStyle name="20% - הדגשה2 10" xfId="1695"/>
    <cellStyle name="20% - הדגשה2 11" xfId="1097"/>
    <cellStyle name="20% - הדגשה2 2" xfId="189"/>
    <cellStyle name="20% - הדגשה2 2 2" xfId="351"/>
    <cellStyle name="20% - הדגשה2 2 2 2" xfId="1376"/>
    <cellStyle name="20% - הדגשה2 2 2 3" xfId="2008"/>
    <cellStyle name="20% - הדגשה2 2 2 4" xfId="1819"/>
    <cellStyle name="20% - הדגשה2 2 2 5" xfId="1944"/>
    <cellStyle name="20% - הדגשה2 2 2 6" xfId="2348"/>
    <cellStyle name="20% - הדגשה2 2 2 7" xfId="1122"/>
    <cellStyle name="20% - הדגשה2 2 3" xfId="350"/>
    <cellStyle name="20% - הדגשה2 2 3 2" xfId="1375"/>
    <cellStyle name="20% - הדגשה2 2 3 3" xfId="2199"/>
    <cellStyle name="20% - הדגשה2 2 3 4" xfId="2147"/>
    <cellStyle name="20% - הדגשה2 2 3 5" xfId="1575"/>
    <cellStyle name="20% - הדגשה2 2 3 6" xfId="2535"/>
    <cellStyle name="20% - הדגשה2 2 3 7" xfId="1278"/>
    <cellStyle name="20% - הדגשה2 2 4" xfId="908"/>
    <cellStyle name="20% - הדגשה2 2 5" xfId="2007"/>
    <cellStyle name="20% - הדגשה2 2 6" xfId="1894"/>
    <cellStyle name="20% - הדגשה2 2 7" xfId="1679"/>
    <cellStyle name="20% - הדגשה2 2 8" xfId="1906"/>
    <cellStyle name="20% - הדגשה2 2 9" xfId="1121"/>
    <cellStyle name="20% - הדגשה2 3" xfId="352"/>
    <cellStyle name="20% - הדגשה2 3 2" xfId="353"/>
    <cellStyle name="20% - הדגשה2 3 2 2" xfId="1378"/>
    <cellStyle name="20% - הדגשה2 3 2 3" xfId="2010"/>
    <cellStyle name="20% - הדגשה2 3 2 4" xfId="1916"/>
    <cellStyle name="20% - הדגשה2 3 2 5" xfId="2384"/>
    <cellStyle name="20% - הדגשה2 3 2 6" xfId="1614"/>
    <cellStyle name="20% - הדגשה2 3 2 7" xfId="1124"/>
    <cellStyle name="20% - הדגשה2 3 3" xfId="1377"/>
    <cellStyle name="20% - הדגשה2 3 4" xfId="2009"/>
    <cellStyle name="20% - הדגשה2 3 5" xfId="1866"/>
    <cellStyle name="20% - הדגשה2 3 6" xfId="2292"/>
    <cellStyle name="20% - הדגשה2 3 7" xfId="1581"/>
    <cellStyle name="20% - הדגשה2 3 8" xfId="1123"/>
    <cellStyle name="20% - הדגשה2 4" xfId="354"/>
    <cellStyle name="20% - הדגשה2 4 2" xfId="1379"/>
    <cellStyle name="20% - הדגשה2 4 3" xfId="2011"/>
    <cellStyle name="20% - הדגשה2 4 4" xfId="1588"/>
    <cellStyle name="20% - הדגשה2 4 5" xfId="1970"/>
    <cellStyle name="20% - הדגשה2 4 6" xfId="2452"/>
    <cellStyle name="20% - הדגשה2 4 7" xfId="1125"/>
    <cellStyle name="20% - הדגשה2 5" xfId="579"/>
    <cellStyle name="20% - הדגשה2 6" xfId="1340"/>
    <cellStyle name="20% - הדגשה2 7" xfId="1983"/>
    <cellStyle name="20% - הדגשה2 8" xfId="1574"/>
    <cellStyle name="20% - הדגשה2 9" xfId="1731"/>
    <cellStyle name="20% - הדגשה3" xfId="42" builtinId="38" customBuiltin="1"/>
    <cellStyle name="20% - הדגשה3 10" xfId="2414"/>
    <cellStyle name="20% - הדגשה3 11" xfId="1099"/>
    <cellStyle name="20% - הדגשה3 2" xfId="190"/>
    <cellStyle name="20% - הדגשה3 2 2" xfId="356"/>
    <cellStyle name="20% - הדגשה3 2 2 2" xfId="1381"/>
    <cellStyle name="20% - הדגשה3 2 2 3" xfId="2013"/>
    <cellStyle name="20% - הדגשה3 2 2 4" xfId="1935"/>
    <cellStyle name="20% - הדגשה3 2 2 5" xfId="1965"/>
    <cellStyle name="20% - הדגשה3 2 2 6" xfId="2522"/>
    <cellStyle name="20% - הדגשה3 2 2 7" xfId="1127"/>
    <cellStyle name="20% - הדגשה3 2 3" xfId="355"/>
    <cellStyle name="20% - הדגשה3 2 3 2" xfId="1380"/>
    <cellStyle name="20% - הדגשה3 2 3 3" xfId="2200"/>
    <cellStyle name="20% - הדגשה3 2 3 4" xfId="1758"/>
    <cellStyle name="20% - הדגשה3 2 3 5" xfId="1644"/>
    <cellStyle name="20% - הדגשה3 2 3 6" xfId="1693"/>
    <cellStyle name="20% - הדגשה3 2 3 7" xfId="1279"/>
    <cellStyle name="20% - הדגשה3 2 4" xfId="909"/>
    <cellStyle name="20% - הדגשה3 2 5" xfId="2012"/>
    <cellStyle name="20% - הדגשה3 2 6" xfId="1912"/>
    <cellStyle name="20% - הדגשה3 2 7" xfId="2142"/>
    <cellStyle name="20% - הדגשה3 2 8" xfId="2288"/>
    <cellStyle name="20% - הדגשה3 2 9" xfId="1126"/>
    <cellStyle name="20% - הדגשה3 3" xfId="357"/>
    <cellStyle name="20% - הדגשה3 3 2" xfId="358"/>
    <cellStyle name="20% - הדגשה3 3 2 2" xfId="1383"/>
    <cellStyle name="20% - הדגשה3 3 2 3" xfId="2015"/>
    <cellStyle name="20% - הדגשה3 3 2 4" xfId="1904"/>
    <cellStyle name="20% - הדגשה3 3 2 5" xfId="1875"/>
    <cellStyle name="20% - הדגשה3 3 2 6" xfId="1780"/>
    <cellStyle name="20% - הדגשה3 3 2 7" xfId="1129"/>
    <cellStyle name="20% - הדגשה3 3 3" xfId="1382"/>
    <cellStyle name="20% - הדגשה3 3 4" xfId="2014"/>
    <cellStyle name="20% - הדגשה3 3 5" xfId="1831"/>
    <cellStyle name="20% - הדגשה3 3 6" xfId="1789"/>
    <cellStyle name="20% - הדגשה3 3 7" xfId="1941"/>
    <cellStyle name="20% - הדגשה3 3 8" xfId="1128"/>
    <cellStyle name="20% - הדגשה3 4" xfId="359"/>
    <cellStyle name="20% - הדגשה3 4 2" xfId="1384"/>
    <cellStyle name="20% - הדגשה3 4 3" xfId="2016"/>
    <cellStyle name="20% - הדגשה3 4 4" xfId="1591"/>
    <cellStyle name="20% - הדגשה3 4 5" xfId="2265"/>
    <cellStyle name="20% - הדגשה3 4 6" xfId="1715"/>
    <cellStyle name="20% - הדגשה3 4 7" xfId="1130"/>
    <cellStyle name="20% - הדגשה3 5" xfId="580"/>
    <cellStyle name="20% - הדגשה3 6" xfId="1335"/>
    <cellStyle name="20% - הדגשה3 7" xfId="1985"/>
    <cellStyle name="20% - הדגשה3 8" xfId="1605"/>
    <cellStyle name="20% - הדגשה3 9" xfId="1631"/>
    <cellStyle name="20% - הדגשה4" xfId="46" builtinId="42" customBuiltin="1"/>
    <cellStyle name="20% - הדגשה4 10" xfId="2397"/>
    <cellStyle name="20% - הדגשה4 11" xfId="1101"/>
    <cellStyle name="20% - הדגשה4 2" xfId="191"/>
    <cellStyle name="20% - הדגשה4 2 2" xfId="361"/>
    <cellStyle name="20% - הדגשה4 2 2 2" xfId="1386"/>
    <cellStyle name="20% - הדגשה4 2 2 3" xfId="2018"/>
    <cellStyle name="20% - הדגשה4 2 2 4" xfId="1636"/>
    <cellStyle name="20% - הדגשה4 2 2 5" xfId="1686"/>
    <cellStyle name="20% - הדגשה4 2 2 6" xfId="1824"/>
    <cellStyle name="20% - הדגשה4 2 2 7" xfId="1132"/>
    <cellStyle name="20% - הדגשה4 2 3" xfId="360"/>
    <cellStyle name="20% - הדגשה4 2 3 2" xfId="1385"/>
    <cellStyle name="20% - הדגשה4 2 3 3" xfId="2201"/>
    <cellStyle name="20% - הדגשה4 2 3 4" xfId="1675"/>
    <cellStyle name="20% - הדגשה4 2 3 5" xfId="2366"/>
    <cellStyle name="20% - הדגשה4 2 3 6" xfId="2268"/>
    <cellStyle name="20% - הדגשה4 2 3 7" xfId="1280"/>
    <cellStyle name="20% - הדגשה4 2 4" xfId="910"/>
    <cellStyle name="20% - הדגשה4 2 5" xfId="2017"/>
    <cellStyle name="20% - הדגשה4 2 6" xfId="1705"/>
    <cellStyle name="20% - הדגשה4 2 7" xfId="1886"/>
    <cellStyle name="20% - הדגשה4 2 8" xfId="2502"/>
    <cellStyle name="20% - הדגשה4 2 9" xfId="1131"/>
    <cellStyle name="20% - הדגשה4 3" xfId="362"/>
    <cellStyle name="20% - הדגשה4 3 2" xfId="363"/>
    <cellStyle name="20% - הדגשה4 3 2 2" xfId="1388"/>
    <cellStyle name="20% - הדגשה4 3 2 3" xfId="2020"/>
    <cellStyle name="20% - הדגשה4 3 2 4" xfId="1769"/>
    <cellStyle name="20% - הדגשה4 3 2 5" xfId="2282"/>
    <cellStyle name="20% - הדגשה4 3 2 6" xfId="2475"/>
    <cellStyle name="20% - הדגשה4 3 2 7" xfId="1134"/>
    <cellStyle name="20% - הדגשה4 3 3" xfId="1387"/>
    <cellStyle name="20% - הדגשה4 3 4" xfId="2019"/>
    <cellStyle name="20% - הדגשה4 3 5" xfId="1768"/>
    <cellStyle name="20% - הדגשה4 3 6" xfId="1754"/>
    <cellStyle name="20% - הדגשה4 3 7" xfId="2253"/>
    <cellStyle name="20% - הדגשה4 3 8" xfId="1133"/>
    <cellStyle name="20% - הדגשה4 4" xfId="364"/>
    <cellStyle name="20% - הדגשה4 4 2" xfId="1389"/>
    <cellStyle name="20% - הדגשה4 4 3" xfId="2021"/>
    <cellStyle name="20% - הדגשה4 4 4" xfId="1903"/>
    <cellStyle name="20% - הדגשה4 4 5" xfId="2274"/>
    <cellStyle name="20% - הדגשה4 4 6" xfId="2418"/>
    <cellStyle name="20% - הדגשה4 4 7" xfId="1135"/>
    <cellStyle name="20% - הדגשה4 5" xfId="581"/>
    <cellStyle name="20% - הדגשה4 6" xfId="1337"/>
    <cellStyle name="20% - הדגשה4 7" xfId="1987"/>
    <cellStyle name="20% - הדגשה4 8" xfId="1803"/>
    <cellStyle name="20% - הדגשה4 9" xfId="2254"/>
    <cellStyle name="20% - הדגשה5" xfId="50" builtinId="46" customBuiltin="1"/>
    <cellStyle name="20% - הדגשה5 10" xfId="2471"/>
    <cellStyle name="20% - הדגשה5 11" xfId="1103"/>
    <cellStyle name="20% - הדגשה5 2" xfId="192"/>
    <cellStyle name="20% - הדגשה5 2 2" xfId="366"/>
    <cellStyle name="20% - הדגשה5 2 2 2" xfId="1391"/>
    <cellStyle name="20% - הדגשה5 2 2 3" xfId="2023"/>
    <cellStyle name="20% - הדגשה5 2 2 4" xfId="1966"/>
    <cellStyle name="20% - הדגשה5 2 2 5" xfId="1736"/>
    <cellStyle name="20% - הדגשה5 2 2 6" xfId="1661"/>
    <cellStyle name="20% - הדגשה5 2 2 7" xfId="1137"/>
    <cellStyle name="20% - הדגשה5 2 3" xfId="365"/>
    <cellStyle name="20% - הדגשה5 2 3 2" xfId="1390"/>
    <cellStyle name="20% - הדגשה5 2 3 3" xfId="2202"/>
    <cellStyle name="20% - הדגשה5 2 3 4" xfId="1884"/>
    <cellStyle name="20% - הדגשה5 2 3 5" xfId="1796"/>
    <cellStyle name="20% - הדגשה5 2 3 6" xfId="2480"/>
    <cellStyle name="20% - הדגשה5 2 3 7" xfId="1281"/>
    <cellStyle name="20% - הדגשה5 2 4" xfId="911"/>
    <cellStyle name="20% - הדגשה5 2 5" xfId="2022"/>
    <cellStyle name="20% - הדגשה5 2 6" xfId="1872"/>
    <cellStyle name="20% - הדגשה5 2 7" xfId="2185"/>
    <cellStyle name="20% - הדגשה5 2 8" xfId="2258"/>
    <cellStyle name="20% - הדגשה5 2 9" xfId="1136"/>
    <cellStyle name="20% - הדגשה5 3" xfId="367"/>
    <cellStyle name="20% - הדגשה5 3 2" xfId="368"/>
    <cellStyle name="20% - הדגשה5 3 2 2" xfId="1393"/>
    <cellStyle name="20% - הדגשה5 3 2 3" xfId="2025"/>
    <cellStyle name="20% - הדגשה5 3 2 4" xfId="1674"/>
    <cellStyle name="20% - הדגשה5 3 2 5" xfId="2257"/>
    <cellStyle name="20% - הדגשה5 3 2 6" xfId="1663"/>
    <cellStyle name="20% - הדגשה5 3 2 7" xfId="1139"/>
    <cellStyle name="20% - הדגשה5 3 3" xfId="1392"/>
    <cellStyle name="20% - הדגשה5 3 4" xfId="2024"/>
    <cellStyle name="20% - הדגשה5 3 5" xfId="1913"/>
    <cellStyle name="20% - הדגשה5 3 6" xfId="2241"/>
    <cellStyle name="20% - הדגשה5 3 7" xfId="1604"/>
    <cellStyle name="20% - הדגשה5 3 8" xfId="1138"/>
    <cellStyle name="20% - הדגשה5 4" xfId="369"/>
    <cellStyle name="20% - הדגשה5 4 2" xfId="1394"/>
    <cellStyle name="20% - הדגשה5 4 3" xfId="2026"/>
    <cellStyle name="20% - הדגשה5 4 4" xfId="1761"/>
    <cellStyle name="20% - הדגשה5 4 5" xfId="2259"/>
    <cellStyle name="20% - הדגשה5 4 6" xfId="2416"/>
    <cellStyle name="20% - הדגשה5 4 7" xfId="1140"/>
    <cellStyle name="20% - הדגשה5 5" xfId="582"/>
    <cellStyle name="20% - הדגשה5 6" xfId="1358"/>
    <cellStyle name="20% - הדגשה5 7" xfId="1989"/>
    <cellStyle name="20% - הדגשה5 8" xfId="1729"/>
    <cellStyle name="20% - הדגשה5 9" xfId="2279"/>
    <cellStyle name="20% - הדגשה6" xfId="54" builtinId="50" customBuiltin="1"/>
    <cellStyle name="20% - הדגשה6 10" xfId="1638"/>
    <cellStyle name="20% - הדגשה6 11" xfId="1105"/>
    <cellStyle name="20% - הדגשה6 2" xfId="193"/>
    <cellStyle name="20% - הדגשה6 2 2" xfId="371"/>
    <cellStyle name="20% - הדגשה6 2 2 2" xfId="1396"/>
    <cellStyle name="20% - הדגשה6 2 2 3" xfId="2028"/>
    <cellStyle name="20% - הדגשה6 2 2 4" xfId="1873"/>
    <cellStyle name="20% - הדגשה6 2 2 5" xfId="1827"/>
    <cellStyle name="20% - הדגשה6 2 2 6" xfId="2387"/>
    <cellStyle name="20% - הדגשה6 2 2 7" xfId="1142"/>
    <cellStyle name="20% - הדגשה6 2 3" xfId="370"/>
    <cellStyle name="20% - הדגשה6 2 3 2" xfId="1395"/>
    <cellStyle name="20% - הדגשה6 2 3 3" xfId="2203"/>
    <cellStyle name="20% - הדגשה6 2 3 4" xfId="1640"/>
    <cellStyle name="20% - הדגשה6 2 3 5" xfId="1823"/>
    <cellStyle name="20% - הדגשה6 2 3 6" xfId="2509"/>
    <cellStyle name="20% - הדגשה6 2 3 7" xfId="1282"/>
    <cellStyle name="20% - הדגשה6 2 4" xfId="912"/>
    <cellStyle name="20% - הדגשה6 2 5" xfId="2027"/>
    <cellStyle name="20% - הדגשה6 2 6" xfId="1917"/>
    <cellStyle name="20% - הדגשה6 2 7" xfId="1928"/>
    <cellStyle name="20% - הדגשה6 2 8" xfId="1676"/>
    <cellStyle name="20% - הדגשה6 2 9" xfId="1141"/>
    <cellStyle name="20% - הדגשה6 3" xfId="372"/>
    <cellStyle name="20% - הדגשה6 3 2" xfId="373"/>
    <cellStyle name="20% - הדגשה6 3 2 2" xfId="1398"/>
    <cellStyle name="20% - הדגשה6 3 2 3" xfId="2030"/>
    <cellStyle name="20% - הדגשה6 3 2 4" xfId="1921"/>
    <cellStyle name="20% - הדגשה6 3 2 5" xfId="2262"/>
    <cellStyle name="20% - הדגשה6 3 2 6" xfId="2379"/>
    <cellStyle name="20% - הדגשה6 3 2 7" xfId="1144"/>
    <cellStyle name="20% - הדגשה6 3 3" xfId="1397"/>
    <cellStyle name="20% - הדגשה6 3 4" xfId="2029"/>
    <cellStyle name="20% - הדגשה6 3 5" xfId="1762"/>
    <cellStyle name="20% - הדגשה6 3 6" xfId="1728"/>
    <cellStyle name="20% - הדגשה6 3 7" xfId="2293"/>
    <cellStyle name="20% - הדגשה6 3 8" xfId="1143"/>
    <cellStyle name="20% - הדגשה6 4" xfId="374"/>
    <cellStyle name="20% - הדגשה6 4 2" xfId="1399"/>
    <cellStyle name="20% - הדגשה6 4 3" xfId="2031"/>
    <cellStyle name="20% - הדגשה6 4 4" xfId="1899"/>
    <cellStyle name="20% - הדגשה6 4 5" xfId="1722"/>
    <cellStyle name="20% - הדגשה6 4 6" xfId="2405"/>
    <cellStyle name="20% - הדגשה6 4 7" xfId="1145"/>
    <cellStyle name="20% - הדגשה6 5" xfId="583"/>
    <cellStyle name="20% - הדגשה6 6" xfId="1353"/>
    <cellStyle name="20% - הדגשה6 7" xfId="1991"/>
    <cellStyle name="20% - הדגשה6 8" xfId="1838"/>
    <cellStyle name="20% - הדגשה6 9" xfId="2374"/>
    <cellStyle name="40% - Accent1" xfId="77"/>
    <cellStyle name="40% - Accent1 2" xfId="262"/>
    <cellStyle name="40% - Accent1 3" xfId="505"/>
    <cellStyle name="40% - Accent1 4" xfId="215"/>
    <cellStyle name="40% - Accent1 5" xfId="863"/>
    <cellStyle name="40% - Accent2" xfId="78"/>
    <cellStyle name="40% - Accent2 2" xfId="263"/>
    <cellStyle name="40% - Accent2 3" xfId="515"/>
    <cellStyle name="40% - Accent2 4" xfId="218"/>
    <cellStyle name="40% - Accent2 5" xfId="864"/>
    <cellStyle name="40% - Accent3" xfId="79"/>
    <cellStyle name="40% - Accent3 2" xfId="264"/>
    <cellStyle name="40% - Accent3 3" xfId="492"/>
    <cellStyle name="40% - Accent3 4" xfId="214"/>
    <cellStyle name="40% - Accent3 5" xfId="865"/>
    <cellStyle name="40% - Accent4" xfId="80"/>
    <cellStyle name="40% - Accent4 2" xfId="265"/>
    <cellStyle name="40% - Accent4 3" xfId="516"/>
    <cellStyle name="40% - Accent4 4" xfId="219"/>
    <cellStyle name="40% - Accent4 5" xfId="866"/>
    <cellStyle name="40% - Accent5" xfId="81"/>
    <cellStyle name="40% - Accent5 2" xfId="266"/>
    <cellStyle name="40% - Accent5 3" xfId="506"/>
    <cellStyle name="40% - Accent5 4" xfId="224"/>
    <cellStyle name="40% - Accent5 5" xfId="867"/>
    <cellStyle name="40% - Accent6" xfId="82"/>
    <cellStyle name="40% - Accent6 2" xfId="267"/>
    <cellStyle name="40% - Accent6 3" xfId="517"/>
    <cellStyle name="40% - Accent6 4" xfId="225"/>
    <cellStyle name="40% - Accent6 5" xfId="868"/>
    <cellStyle name="40% - הדגשה1" xfId="35" builtinId="31" customBuiltin="1"/>
    <cellStyle name="40% - הדגשה1 10" xfId="2538"/>
    <cellStyle name="40% - הדגשה1 11" xfId="1096"/>
    <cellStyle name="40% - הדגשה1 2" xfId="194"/>
    <cellStyle name="40% - הדגשה1 2 2" xfId="376"/>
    <cellStyle name="40% - הדגשה1 2 2 2" xfId="1401"/>
    <cellStyle name="40% - הדגשה1 2 2 3" xfId="2033"/>
    <cellStyle name="40% - הדגשה1 2 2 4" xfId="1704"/>
    <cellStyle name="40% - הדגשה1 2 2 5" xfId="1657"/>
    <cellStyle name="40% - הדגשה1 2 2 6" xfId="2283"/>
    <cellStyle name="40% - הדגשה1 2 2 7" xfId="1147"/>
    <cellStyle name="40% - הדגשה1 2 3" xfId="375"/>
    <cellStyle name="40% - הדגשה1 2 3 2" xfId="1400"/>
    <cellStyle name="40% - הדגשה1 2 3 3" xfId="2204"/>
    <cellStyle name="40% - הדגשה1 2 3 4" xfId="2146"/>
    <cellStyle name="40% - הדגשה1 2 3 5" xfId="1697"/>
    <cellStyle name="40% - הדגשה1 2 3 6" xfId="2228"/>
    <cellStyle name="40% - הדגשה1 2 3 7" xfId="1283"/>
    <cellStyle name="40% - הדגשה1 2 4" xfId="913"/>
    <cellStyle name="40% - הדגשה1 2 5" xfId="2032"/>
    <cellStyle name="40% - הדגשה1 2 6" xfId="1570"/>
    <cellStyle name="40% - הדגשה1 2 7" xfId="1741"/>
    <cellStyle name="40% - הדגשה1 2 8" xfId="2456"/>
    <cellStyle name="40% - הדגשה1 2 9" xfId="1146"/>
    <cellStyle name="40% - הדגשה1 3" xfId="377"/>
    <cellStyle name="40% - הדגשה1 3 2" xfId="378"/>
    <cellStyle name="40% - הדגשה1 3 2 2" xfId="1403"/>
    <cellStyle name="40% - הדגשה1 3 2 3" xfId="2035"/>
    <cellStyle name="40% - הדגשה1 3 2 4" xfId="1887"/>
    <cellStyle name="40% - הדגשה1 3 2 5" xfId="2345"/>
    <cellStyle name="40% - הדגשה1 3 2 6" xfId="1825"/>
    <cellStyle name="40% - הדגשה1 3 2 7" xfId="1149"/>
    <cellStyle name="40% - הדגשה1 3 3" xfId="1402"/>
    <cellStyle name="40% - הדגשה1 3 4" xfId="2034"/>
    <cellStyle name="40% - הדגשה1 3 5" xfId="1901"/>
    <cellStyle name="40% - הדגשה1 3 6" xfId="1971"/>
    <cellStyle name="40% - הדגשה1 3 7" xfId="2465"/>
    <cellStyle name="40% - הדגשה1 3 8" xfId="1148"/>
    <cellStyle name="40% - הדגשה1 4" xfId="379"/>
    <cellStyle name="40% - הדגשה1 4 2" xfId="1404"/>
    <cellStyle name="40% - הדגשה1 4 3" xfId="2036"/>
    <cellStyle name="40% - הדגשה1 4 4" xfId="1929"/>
    <cellStyle name="40% - הדגשה1 4 5" xfId="1748"/>
    <cellStyle name="40% - הדגשה1 4 6" xfId="2186"/>
    <cellStyle name="40% - הדגשה1 4 7" xfId="1150"/>
    <cellStyle name="40% - הדגשה1 5" xfId="584"/>
    <cellStyle name="40% - הדגשה1 6" xfId="1344"/>
    <cellStyle name="40% - הדגשה1 7" xfId="1982"/>
    <cellStyle name="40% - הדגשה1 8" xfId="1836"/>
    <cellStyle name="40% - הדגשה1 9" xfId="2234"/>
    <cellStyle name="40% - הדגשה2" xfId="39" builtinId="35" customBuiltin="1"/>
    <cellStyle name="40% - הדגשה2 10" xfId="1694"/>
    <cellStyle name="40% - הדגשה2 11" xfId="1098"/>
    <cellStyle name="40% - הדגשה2 2" xfId="195"/>
    <cellStyle name="40% - הדגשה2 2 2" xfId="381"/>
    <cellStyle name="40% - הדגשה2 2 2 2" xfId="1406"/>
    <cellStyle name="40% - הדגשה2 2 2 3" xfId="2038"/>
    <cellStyle name="40% - הדגשה2 2 2 4" xfId="1835"/>
    <cellStyle name="40% - הדגשה2 2 2 5" xfId="1744"/>
    <cellStyle name="40% - הדגשה2 2 2 6" xfId="2419"/>
    <cellStyle name="40% - הדגשה2 2 2 7" xfId="1152"/>
    <cellStyle name="40% - הדגשה2 2 3" xfId="380"/>
    <cellStyle name="40% - הדגשה2 2 3 2" xfId="1405"/>
    <cellStyle name="40% - הדגשה2 2 3 3" xfId="2205"/>
    <cellStyle name="40% - הדגשה2 2 3 4" xfId="1633"/>
    <cellStyle name="40% - הדגשה2 2 3 5" xfId="1622"/>
    <cellStyle name="40% - הדגשה2 2 3 6" xfId="1616"/>
    <cellStyle name="40% - הדגשה2 2 3 7" xfId="1284"/>
    <cellStyle name="40% - הדגשה2 2 4" xfId="914"/>
    <cellStyle name="40% - הדגשה2 2 5" xfId="2037"/>
    <cellStyle name="40% - הדגשה2 2 6" xfId="1908"/>
    <cellStyle name="40% - הדגשה2 2 7" xfId="1690"/>
    <cellStyle name="40% - הדגשה2 2 8" xfId="2361"/>
    <cellStyle name="40% - הדגשה2 2 9" xfId="1151"/>
    <cellStyle name="40% - הדגשה2 3" xfId="382"/>
    <cellStyle name="40% - הדגשה2 3 2" xfId="383"/>
    <cellStyle name="40% - הדגשה2 3 2 2" xfId="1408"/>
    <cellStyle name="40% - הדגשה2 3 2 3" xfId="2040"/>
    <cellStyle name="40% - הדגשה2 3 2 4" xfId="1888"/>
    <cellStyle name="40% - הדגשה2 3 2 5" xfId="1655"/>
    <cellStyle name="40% - הדגשה2 3 2 6" xfId="2421"/>
    <cellStyle name="40% - הדגשה2 3 2 7" xfId="1154"/>
    <cellStyle name="40% - הדגשה2 3 3" xfId="1407"/>
    <cellStyle name="40% - הדגשה2 3 4" xfId="2039"/>
    <cellStyle name="40% - הדגשה2 3 5" xfId="2154"/>
    <cellStyle name="40% - הדגשה2 3 6" xfId="1577"/>
    <cellStyle name="40% - הדגשה2 3 7" xfId="2527"/>
    <cellStyle name="40% - הדגשה2 3 8" xfId="1153"/>
    <cellStyle name="40% - הדגשה2 4" xfId="384"/>
    <cellStyle name="40% - הדגשה2 4 2" xfId="1409"/>
    <cellStyle name="40% - הדגשה2 4 3" xfId="2041"/>
    <cellStyle name="40% - הדגשה2 4 4" xfId="1592"/>
    <cellStyle name="40% - הדגשה2 4 5" xfId="2236"/>
    <cellStyle name="40% - הדגשה2 4 6" xfId="1809"/>
    <cellStyle name="40% - הדגשה2 4 7" xfId="1155"/>
    <cellStyle name="40% - הדגשה2 5" xfId="585"/>
    <cellStyle name="40% - הדגשה2 6" xfId="1339"/>
    <cellStyle name="40% - הדגשה2 7" xfId="1984"/>
    <cellStyle name="40% - הדגשה2 8" xfId="1864"/>
    <cellStyle name="40% - הדגשה2 9" xfId="2350"/>
    <cellStyle name="40% - הדגשה3" xfId="43" builtinId="39" customBuiltin="1"/>
    <cellStyle name="40% - הדגשה3 10" xfId="2497"/>
    <cellStyle name="40% - הדגשה3 11" xfId="1100"/>
    <cellStyle name="40% - הדגשה3 2" xfId="196"/>
    <cellStyle name="40% - הדגשה3 2 2" xfId="386"/>
    <cellStyle name="40% - הדגשה3 2 2 2" xfId="1411"/>
    <cellStyle name="40% - הדגשה3 2 2 3" xfId="2043"/>
    <cellStyle name="40% - הדגשה3 2 2 4" xfId="1647"/>
    <cellStyle name="40% - הדגשה3 2 2 5" xfId="2226"/>
    <cellStyle name="40% - הדגשה3 2 2 6" xfId="2270"/>
    <cellStyle name="40% - הדגשה3 2 2 7" xfId="1157"/>
    <cellStyle name="40% - הדגשה3 2 3" xfId="385"/>
    <cellStyle name="40% - הדגשה3 2 3 2" xfId="1410"/>
    <cellStyle name="40% - הדגשה3 2 3 3" xfId="2206"/>
    <cellStyle name="40% - הדגשה3 2 3 4" xfId="1822"/>
    <cellStyle name="40% - הדגשה3 2 3 5" xfId="2362"/>
    <cellStyle name="40% - הדגשה3 2 3 6" xfId="2466"/>
    <cellStyle name="40% - הדגשה3 2 3 7" xfId="1285"/>
    <cellStyle name="40% - הדגשה3 2 4" xfId="915"/>
    <cellStyle name="40% - הדגשה3 2 5" xfId="2042"/>
    <cellStyle name="40% - הדגשה3 2 6" xfId="1889"/>
    <cellStyle name="40% - הדגשה3 2 7" xfId="1699"/>
    <cellStyle name="40% - הדגשה3 2 8" xfId="1851"/>
    <cellStyle name="40% - הדגשה3 2 9" xfId="1156"/>
    <cellStyle name="40% - הדגשה3 3" xfId="387"/>
    <cellStyle name="40% - הדגשה3 3 2" xfId="388"/>
    <cellStyle name="40% - הדגשה3 3 2 2" xfId="1413"/>
    <cellStyle name="40% - הדגשה3 3 2 3" xfId="2045"/>
    <cellStyle name="40% - הדגשה3 3 2 4" xfId="1877"/>
    <cellStyle name="40% - הדגשה3 3 2 5" xfId="2271"/>
    <cellStyle name="40% - הדגשה3 3 2 6" xfId="1862"/>
    <cellStyle name="40% - הדגשה3 3 2 7" xfId="1159"/>
    <cellStyle name="40% - הדגשה3 3 3" xfId="1412"/>
    <cellStyle name="40% - הדגשה3 3 4" xfId="2044"/>
    <cellStyle name="40% - הדגשה3 3 5" xfId="2153"/>
    <cellStyle name="40% - הדגשה3 3 6" xfId="1821"/>
    <cellStyle name="40% - הדגשה3 3 7" xfId="2338"/>
    <cellStyle name="40% - הדגשה3 3 8" xfId="1158"/>
    <cellStyle name="40% - הדגשה3 4" xfId="389"/>
    <cellStyle name="40% - הדגשה3 4 2" xfId="1414"/>
    <cellStyle name="40% - הדגשה3 4 3" xfId="2046"/>
    <cellStyle name="40% - הדגשה3 4 4" xfId="1927"/>
    <cellStyle name="40% - הדגשה3 4 5" xfId="2227"/>
    <cellStyle name="40% - הדגשה3 4 6" xfId="2454"/>
    <cellStyle name="40% - הדגשה3 4 7" xfId="1160"/>
    <cellStyle name="40% - הדגשה3 5" xfId="586"/>
    <cellStyle name="40% - הדגשה3 6" xfId="1323"/>
    <cellStyle name="40% - הדגשה3 7" xfId="1986"/>
    <cellStyle name="40% - הדגשה3 8" xfId="1726"/>
    <cellStyle name="40% - הדגשה3 9" xfId="1629"/>
    <cellStyle name="40% - הדגשה4" xfId="47" builtinId="43" customBuiltin="1"/>
    <cellStyle name="40% - הדגשה4 10" xfId="2539"/>
    <cellStyle name="40% - הדגשה4 11" xfId="1102"/>
    <cellStyle name="40% - הדגשה4 2" xfId="197"/>
    <cellStyle name="40% - הדגשה4 2 2" xfId="391"/>
    <cellStyle name="40% - הדגשה4 2 2 2" xfId="1416"/>
    <cellStyle name="40% - הדגשה4 2 2 3" xfId="2048"/>
    <cellStyle name="40% - הדגשה4 2 2 4" xfId="1770"/>
    <cellStyle name="40% - הדגשה4 2 2 5" xfId="1902"/>
    <cellStyle name="40% - הדגשה4 2 2 6" xfId="2341"/>
    <cellStyle name="40% - הדגשה4 2 2 7" xfId="1162"/>
    <cellStyle name="40% - הדגשה4 2 3" xfId="390"/>
    <cellStyle name="40% - הדגשה4 2 3 2" xfId="1415"/>
    <cellStyle name="40% - הדגשה4 2 3 3" xfId="2207"/>
    <cellStyle name="40% - הדגשה4 2 3 4" xfId="1881"/>
    <cellStyle name="40% - הדגשה4 2 3 5" xfId="2347"/>
    <cellStyle name="40% - הדגשה4 2 3 6" xfId="1815"/>
    <cellStyle name="40% - הדגשה4 2 3 7" xfId="1286"/>
    <cellStyle name="40% - הדגשה4 2 4" xfId="916"/>
    <cellStyle name="40% - הדגשה4 2 5" xfId="2047"/>
    <cellStyle name="40% - הדגשה4 2 6" xfId="1717"/>
    <cellStyle name="40% - הדגשה4 2 7" xfId="1849"/>
    <cellStyle name="40% - הדגשה4 2 8" xfId="2391"/>
    <cellStyle name="40% - הדגשה4 2 9" xfId="1161"/>
    <cellStyle name="40% - הדגשה4 3" xfId="392"/>
    <cellStyle name="40% - הדגשה4 3 2" xfId="393"/>
    <cellStyle name="40% - הדגשה4 3 2 2" xfId="1418"/>
    <cellStyle name="40% - הדגשה4 3 2 3" xfId="2050"/>
    <cellStyle name="40% - הדגשה4 3 2 4" xfId="1879"/>
    <cellStyle name="40% - הדגשה4 3 2 5" xfId="1834"/>
    <cellStyle name="40% - הדגשה4 3 2 6" xfId="2520"/>
    <cellStyle name="40% - הדגשה4 3 2 7" xfId="1164"/>
    <cellStyle name="40% - הדגשה4 3 3" xfId="1417"/>
    <cellStyle name="40% - הדגשה4 3 4" xfId="2049"/>
    <cellStyle name="40% - הדגשה4 3 5" xfId="2152"/>
    <cellStyle name="40% - הדגשה4 3 6" xfId="1749"/>
    <cellStyle name="40% - הדגשה4 3 7" xfId="2281"/>
    <cellStyle name="40% - הדגשה4 3 8" xfId="1163"/>
    <cellStyle name="40% - הדגשה4 4" xfId="394"/>
    <cellStyle name="40% - הדגשה4 4 2" xfId="1419"/>
    <cellStyle name="40% - הדגשה4 4 3" xfId="2051"/>
    <cellStyle name="40% - הדגשה4 4 4" xfId="1594"/>
    <cellStyle name="40% - הדגשה4 4 5" xfId="1742"/>
    <cellStyle name="40% - הדגשה4 4 6" xfId="2491"/>
    <cellStyle name="40% - הדגשה4 4 7" xfId="1165"/>
    <cellStyle name="40% - הדגשה4 5" xfId="587"/>
    <cellStyle name="40% - הדגשה4 6" xfId="1350"/>
    <cellStyle name="40% - הדגשה4 7" xfId="1988"/>
    <cellStyle name="40% - הדגשה4 8" xfId="1727"/>
    <cellStyle name="40% - הדגשה4 9" xfId="2235"/>
    <cellStyle name="40% - הדגשה5" xfId="51" builtinId="47" customBuiltin="1"/>
    <cellStyle name="40% - הדגשה5 10" xfId="1858"/>
    <cellStyle name="40% - הדגשה5 11" xfId="1104"/>
    <cellStyle name="40% - הדגשה5 2" xfId="198"/>
    <cellStyle name="40% - הדגשה5 2 2" xfId="396"/>
    <cellStyle name="40% - הדגשה5 2 2 2" xfId="1421"/>
    <cellStyle name="40% - הדגשה5 2 2 3" xfId="2053"/>
    <cellStyle name="40% - הדגשה5 2 2 4" xfId="1771"/>
    <cellStyle name="40% - הדגשה5 2 2 5" xfId="1670"/>
    <cellStyle name="40% - הדגשה5 2 2 6" xfId="1684"/>
    <cellStyle name="40% - הדגשה5 2 2 7" xfId="1167"/>
    <cellStyle name="40% - הדגשה5 2 3" xfId="395"/>
    <cellStyle name="40% - הדגשה5 2 3 2" xfId="1420"/>
    <cellStyle name="40% - הדגשה5 2 3 3" xfId="2208"/>
    <cellStyle name="40% - הדגשה5 2 3 4" xfId="1775"/>
    <cellStyle name="40% - הדגשה5 2 3 5" xfId="1664"/>
    <cellStyle name="40% - הדגשה5 2 3 6" xfId="2481"/>
    <cellStyle name="40% - הדגשה5 2 3 7" xfId="1287"/>
    <cellStyle name="40% - הדגשה5 2 4" xfId="917"/>
    <cellStyle name="40% - הדגשה5 2 5" xfId="2052"/>
    <cellStyle name="40% - הדגשה5 2 6" xfId="1659"/>
    <cellStyle name="40% - הדגשה5 2 7" xfId="1576"/>
    <cellStyle name="40% - הדגשה5 2 8" xfId="2255"/>
    <cellStyle name="40% - הדגשה5 2 9" xfId="1166"/>
    <cellStyle name="40% - הדגשה5 3" xfId="397"/>
    <cellStyle name="40% - הדגשה5 3 2" xfId="398"/>
    <cellStyle name="40% - הדגשה5 3 2 2" xfId="1423"/>
    <cellStyle name="40% - הדגשה5 3 2 3" xfId="2055"/>
    <cellStyle name="40% - הדגשה5 3 2 4" xfId="1678"/>
    <cellStyle name="40% - הדגשה5 3 2 5" xfId="2244"/>
    <cellStyle name="40% - הדגשה5 3 2 6" xfId="1958"/>
    <cellStyle name="40% - הדגשה5 3 2 7" xfId="1169"/>
    <cellStyle name="40% - הדגשה5 3 3" xfId="1422"/>
    <cellStyle name="40% - הדגשה5 3 4" xfId="2054"/>
    <cellStyle name="40% - הדגשה5 3 5" xfId="2151"/>
    <cellStyle name="40% - הדגשה5 3 6" xfId="2232"/>
    <cellStyle name="40% - הדגשה5 3 7" xfId="2417"/>
    <cellStyle name="40% - הדגשה5 3 8" xfId="1168"/>
    <cellStyle name="40% - הדגשה5 4" xfId="399"/>
    <cellStyle name="40% - הדגשה5 4 2" xfId="1424"/>
    <cellStyle name="40% - הדגשה5 4 3" xfId="2056"/>
    <cellStyle name="40% - הדגשה5 4 4" xfId="1870"/>
    <cellStyle name="40% - הדגשה5 4 5" xfId="1696"/>
    <cellStyle name="40% - הדגשה5 4 6" xfId="1618"/>
    <cellStyle name="40% - הדגשה5 4 7" xfId="1170"/>
    <cellStyle name="40% - הדגשה5 5" xfId="588"/>
    <cellStyle name="40% - הדגשה5 6" xfId="1320"/>
    <cellStyle name="40% - הדגשה5 7" xfId="1990"/>
    <cellStyle name="40% - הדגשה5 8" xfId="1654"/>
    <cellStyle name="40% - הדגשה5 9" xfId="2368"/>
    <cellStyle name="40% - הדגשה6" xfId="55" builtinId="51" customBuiltin="1"/>
    <cellStyle name="40% - הדגשה6 10" xfId="1698"/>
    <cellStyle name="40% - הדגשה6 11" xfId="1106"/>
    <cellStyle name="40% - הדגשה6 2" xfId="199"/>
    <cellStyle name="40% - הדגשה6 2 2" xfId="401"/>
    <cellStyle name="40% - הדגשה6 2 2 2" xfId="1426"/>
    <cellStyle name="40% - הדגשה6 2 2 3" xfId="2058"/>
    <cellStyle name="40% - הדגשה6 2 2 4" xfId="1643"/>
    <cellStyle name="40% - הדגשה6 2 2 5" xfId="1667"/>
    <cellStyle name="40% - הדגשה6 2 2 6" xfId="1863"/>
    <cellStyle name="40% - הדגשה6 2 2 7" xfId="1172"/>
    <cellStyle name="40% - הדגשה6 2 3" xfId="400"/>
    <cellStyle name="40% - הדגשה6 2 3 2" xfId="1425"/>
    <cellStyle name="40% - הדגשה6 2 3 3" xfId="2209"/>
    <cellStyle name="40% - הדגשה6 2 3 4" xfId="2145"/>
    <cellStyle name="40% - הדגשה6 2 3 5" xfId="1784"/>
    <cellStyle name="40% - הדגשה6 2 3 6" xfId="2498"/>
    <cellStyle name="40% - הדגשה6 2 3 7" xfId="1288"/>
    <cellStyle name="40% - הדגשה6 2 4" xfId="918"/>
    <cellStyle name="40% - הדגשה6 2 5" xfId="2057"/>
    <cellStyle name="40% - הדגשה6 2 6" xfId="1832"/>
    <cellStyle name="40% - הדגשה6 2 7" xfId="2266"/>
    <cellStyle name="40% - הדגשה6 2 8" xfId="1934"/>
    <cellStyle name="40% - הדגשה6 2 9" xfId="1171"/>
    <cellStyle name="40% - הדגשה6 3" xfId="402"/>
    <cellStyle name="40% - הדגשה6 3 2" xfId="403"/>
    <cellStyle name="40% - הדגשה6 3 2 2" xfId="1428"/>
    <cellStyle name="40% - הדגשה6 3 2 3" xfId="2060"/>
    <cellStyle name="40% - הדגשה6 3 2 4" xfId="1637"/>
    <cellStyle name="40% - הדגשה6 3 2 5" xfId="2251"/>
    <cellStyle name="40% - הדגשה6 3 2 6" xfId="1895"/>
    <cellStyle name="40% - הדגשה6 3 2 7" xfId="1174"/>
    <cellStyle name="40% - הדגשה6 3 3" xfId="1427"/>
    <cellStyle name="40% - הדגשה6 3 4" xfId="2059"/>
    <cellStyle name="40% - הדגשה6 3 5" xfId="2150"/>
    <cellStyle name="40% - הדגשה6 3 6" xfId="2231"/>
    <cellStyle name="40% - הדגשה6 3 7" xfId="1565"/>
    <cellStyle name="40% - הדגשה6 3 8" xfId="1173"/>
    <cellStyle name="40% - הדגשה6 4" xfId="404"/>
    <cellStyle name="40% - הדגשה6 4 2" xfId="1429"/>
    <cellStyle name="40% - הדגשה6 4 3" xfId="2061"/>
    <cellStyle name="40% - הדגשה6 4 4" xfId="1595"/>
    <cellStyle name="40% - הדגשה6 4 5" xfId="2263"/>
    <cellStyle name="40% - הדגשה6 4 6" xfId="2426"/>
    <cellStyle name="40% - הדגשה6 4 7" xfId="1175"/>
    <cellStyle name="40% - הדגשה6 5" xfId="589"/>
    <cellStyle name="40% - הדגשה6 6" xfId="1364"/>
    <cellStyle name="40% - הדגשה6 7" xfId="1992"/>
    <cellStyle name="40% - הדגשה6 8" xfId="1730"/>
    <cellStyle name="40% - הדגשה6 9" xfId="2352"/>
    <cellStyle name="60% - Accent1" xfId="83"/>
    <cellStyle name="60% - Accent1 2" xfId="268"/>
    <cellStyle name="60% - Accent1 3" xfId="493"/>
    <cellStyle name="60% - Accent1 4" xfId="226"/>
    <cellStyle name="60% - Accent1 5" xfId="869"/>
    <cellStyle name="60% - Accent2" xfId="84"/>
    <cellStyle name="60% - Accent2 2" xfId="269"/>
    <cellStyle name="60% - Accent2 3" xfId="518"/>
    <cellStyle name="60% - Accent2 4" xfId="227"/>
    <cellStyle name="60% - Accent2 5" xfId="870"/>
    <cellStyle name="60% - Accent3" xfId="85"/>
    <cellStyle name="60% - Accent3 2" xfId="270"/>
    <cellStyle name="60% - Accent3 3" xfId="507"/>
    <cellStyle name="60% - Accent3 4" xfId="228"/>
    <cellStyle name="60% - Accent3 5" xfId="871"/>
    <cellStyle name="60% - Accent4" xfId="86"/>
    <cellStyle name="60% - Accent4 2" xfId="271"/>
    <cellStyle name="60% - Accent4 3" xfId="519"/>
    <cellStyle name="60% - Accent4 4" xfId="229"/>
    <cellStyle name="60% - Accent4 5" xfId="872"/>
    <cellStyle name="60% - Accent5" xfId="87"/>
    <cellStyle name="60% - Accent5 2" xfId="272"/>
    <cellStyle name="60% - Accent5 3" xfId="494"/>
    <cellStyle name="60% - Accent5 4" xfId="230"/>
    <cellStyle name="60% - Accent5 5" xfId="873"/>
    <cellStyle name="60% - Accent6" xfId="88"/>
    <cellStyle name="60% - Accent6 2" xfId="273"/>
    <cellStyle name="60% - Accent6 3" xfId="520"/>
    <cellStyle name="60% - Accent6 4" xfId="231"/>
    <cellStyle name="60% - Accent6 5" xfId="874"/>
    <cellStyle name="60% - הדגשה1" xfId="36" builtinId="32" customBuiltin="1"/>
    <cellStyle name="60% - הדגשה1 2" xfId="406"/>
    <cellStyle name="60% - הדגשה1 3" xfId="590"/>
    <cellStyle name="60% - הדגשה2" xfId="40" builtinId="36" customBuiltin="1"/>
    <cellStyle name="60% - הדגשה2 2" xfId="407"/>
    <cellStyle name="60% - הדגשה2 3" xfId="591"/>
    <cellStyle name="60% - הדגשה3" xfId="44" builtinId="40" customBuiltin="1"/>
    <cellStyle name="60% - הדגשה3 2" xfId="408"/>
    <cellStyle name="60% - הדגשה3 3" xfId="592"/>
    <cellStyle name="60% - הדגשה4" xfId="48" builtinId="44" customBuiltin="1"/>
    <cellStyle name="60% - הדגשה4 2" xfId="409"/>
    <cellStyle name="60% - הדגשה4 3" xfId="593"/>
    <cellStyle name="60% - הדגשה5" xfId="52" builtinId="48" customBuiltin="1"/>
    <cellStyle name="60% - הדגשה5 2" xfId="410"/>
    <cellStyle name="60% - הדגשה5 3" xfId="594"/>
    <cellStyle name="60% - הדגשה6" xfId="56" builtinId="52" customBuiltin="1"/>
    <cellStyle name="60% - הדגשה6 2" xfId="411"/>
    <cellStyle name="60% - הדגשה6 3" xfId="595"/>
    <cellStyle name="Accent1" xfId="89"/>
    <cellStyle name="Accent1 - 20%" xfId="90"/>
    <cellStyle name="Accent1 - 40%" xfId="91"/>
    <cellStyle name="Accent1 - 60%" xfId="92"/>
    <cellStyle name="Accent1 10" xfId="543"/>
    <cellStyle name="Accent1 11" xfId="565"/>
    <cellStyle name="Accent1 12" xfId="547"/>
    <cellStyle name="Accent1 13" xfId="561"/>
    <cellStyle name="Accent1 14" xfId="540"/>
    <cellStyle name="Accent1 15" xfId="596"/>
    <cellStyle name="Accent1 16" xfId="613"/>
    <cellStyle name="Accent1 17" xfId="641"/>
    <cellStyle name="Accent1 18" xfId="652"/>
    <cellStyle name="Accent1 19" xfId="656"/>
    <cellStyle name="Accent1 2" xfId="274"/>
    <cellStyle name="Accent1 20" xfId="673"/>
    <cellStyle name="Accent1 21" xfId="715"/>
    <cellStyle name="Accent1 22" xfId="721"/>
    <cellStyle name="Accent1 23" xfId="750"/>
    <cellStyle name="Accent1 24" xfId="728"/>
    <cellStyle name="Accent1 25" xfId="747"/>
    <cellStyle name="Accent1 26" xfId="727"/>
    <cellStyle name="Accent1 27" xfId="746"/>
    <cellStyle name="Accent1 28" xfId="757"/>
    <cellStyle name="Accent1 29" xfId="765"/>
    <cellStyle name="Accent1 3" xfId="304"/>
    <cellStyle name="Accent1 30" xfId="782"/>
    <cellStyle name="Accent1 31" xfId="763"/>
    <cellStyle name="Accent1 32" xfId="787"/>
    <cellStyle name="Accent1 33" xfId="807"/>
    <cellStyle name="Accent1 34" xfId="786"/>
    <cellStyle name="Accent1 35" xfId="801"/>
    <cellStyle name="Accent1 36" xfId="812"/>
    <cellStyle name="Accent1 37" xfId="819"/>
    <cellStyle name="Accent1 38" xfId="843"/>
    <cellStyle name="Accent1 39" xfId="820"/>
    <cellStyle name="Accent1 4" xfId="317"/>
    <cellStyle name="Accent1 4 2" xfId="508"/>
    <cellStyle name="Accent1 40" xfId="841"/>
    <cellStyle name="Accent1 41" xfId="818"/>
    <cellStyle name="Accent1 42" xfId="232"/>
    <cellStyle name="Accent1 43" xfId="300"/>
    <cellStyle name="Accent1 44" xfId="875"/>
    <cellStyle name="Accent1 45" xfId="940"/>
    <cellStyle name="Accent1 46" xfId="902"/>
    <cellStyle name="Accent1 47" xfId="980"/>
    <cellStyle name="Accent1 48" xfId="992"/>
    <cellStyle name="Accent1 49" xfId="901"/>
    <cellStyle name="Accent1 5" xfId="335"/>
    <cellStyle name="Accent1 5 2" xfId="533"/>
    <cellStyle name="Accent1 50" xfId="856"/>
    <cellStyle name="Accent1 51" xfId="1006"/>
    <cellStyle name="Accent1 52" xfId="1014"/>
    <cellStyle name="Accent1 53" xfId="1024"/>
    <cellStyle name="Accent1 54" xfId="1051"/>
    <cellStyle name="Accent1 55" xfId="1021"/>
    <cellStyle name="Accent1 56" xfId="1034"/>
    <cellStyle name="Accent1 57" xfId="1074"/>
    <cellStyle name="Accent1 58" xfId="1055"/>
    <cellStyle name="Accent1 59" xfId="1065"/>
    <cellStyle name="Accent1 6" xfId="324"/>
    <cellStyle name="Accent1 60" xfId="1083"/>
    <cellStyle name="Accent1 61" xfId="1022"/>
    <cellStyle name="Accent1 62" xfId="66"/>
    <cellStyle name="Accent1 63" xfId="1322"/>
    <cellStyle name="Accent1 64" xfId="1332"/>
    <cellStyle name="Accent1 65" xfId="1518"/>
    <cellStyle name="Accent1 66" xfId="1583"/>
    <cellStyle name="Accent1 67" xfId="1974"/>
    <cellStyle name="Accent1 68" xfId="1783"/>
    <cellStyle name="Accent1 69" xfId="2169"/>
    <cellStyle name="Accent1 7" xfId="337"/>
    <cellStyle name="Accent1 70" xfId="1572"/>
    <cellStyle name="Accent1 71" xfId="1763"/>
    <cellStyle name="Accent1 72" xfId="1911"/>
    <cellStyle name="Accent1 73" xfId="2451"/>
    <cellStyle name="Accent1 74" xfId="2336"/>
    <cellStyle name="Accent1 75" xfId="2164"/>
    <cellStyle name="Accent1 76" xfId="1088"/>
    <cellStyle name="Accent1 8" xfId="478"/>
    <cellStyle name="Accent1 9" xfId="486"/>
    <cellStyle name="Accent1_30 6 11 (3)" xfId="93"/>
    <cellStyle name="Accent2" xfId="94"/>
    <cellStyle name="Accent2 - 20%" xfId="95"/>
    <cellStyle name="Accent2 - 40%" xfId="96"/>
    <cellStyle name="Accent2 - 60%" xfId="97"/>
    <cellStyle name="Accent2 10" xfId="544"/>
    <cellStyle name="Accent2 11" xfId="564"/>
    <cellStyle name="Accent2 12" xfId="550"/>
    <cellStyle name="Accent2 13" xfId="559"/>
    <cellStyle name="Accent2 14" xfId="541"/>
    <cellStyle name="Accent2 15" xfId="597"/>
    <cellStyle name="Accent2 16" xfId="640"/>
    <cellStyle name="Accent2 17" xfId="642"/>
    <cellStyle name="Accent2 18" xfId="651"/>
    <cellStyle name="Accent2 19" xfId="657"/>
    <cellStyle name="Accent2 2" xfId="275"/>
    <cellStyle name="Accent2 20" xfId="671"/>
    <cellStyle name="Accent2 21" xfId="716"/>
    <cellStyle name="Accent2 22" xfId="722"/>
    <cellStyle name="Accent2 23" xfId="744"/>
    <cellStyle name="Accent2 24" xfId="730"/>
    <cellStyle name="Accent2 25" xfId="751"/>
    <cellStyle name="Accent2 26" xfId="729"/>
    <cellStyle name="Accent2 27" xfId="753"/>
    <cellStyle name="Accent2 28" xfId="758"/>
    <cellStyle name="Accent2 29" xfId="766"/>
    <cellStyle name="Accent2 3" xfId="305"/>
    <cellStyle name="Accent2 30" xfId="781"/>
    <cellStyle name="Accent2 31" xfId="764"/>
    <cellStyle name="Accent2 32" xfId="789"/>
    <cellStyle name="Accent2 33" xfId="806"/>
    <cellStyle name="Accent2 34" xfId="788"/>
    <cellStyle name="Accent2 35" xfId="810"/>
    <cellStyle name="Accent2 36" xfId="813"/>
    <cellStyle name="Accent2 37" xfId="821"/>
    <cellStyle name="Accent2 38" xfId="842"/>
    <cellStyle name="Accent2 39" xfId="824"/>
    <cellStyle name="Accent2 4" xfId="318"/>
    <cellStyle name="Accent2 4 2" xfId="521"/>
    <cellStyle name="Accent2 40" xfId="839"/>
    <cellStyle name="Accent2 41" xfId="822"/>
    <cellStyle name="Accent2 42" xfId="233"/>
    <cellStyle name="Accent2 43" xfId="299"/>
    <cellStyle name="Accent2 44" xfId="879"/>
    <cellStyle name="Accent2 45" xfId="969"/>
    <cellStyle name="Accent2 46" xfId="903"/>
    <cellStyle name="Accent2 47" xfId="988"/>
    <cellStyle name="Accent2 48" xfId="999"/>
    <cellStyle name="Accent2 49" xfId="1000"/>
    <cellStyle name="Accent2 5" xfId="334"/>
    <cellStyle name="Accent2 5 2" xfId="534"/>
    <cellStyle name="Accent2 50" xfId="854"/>
    <cellStyle name="Accent2 51" xfId="1007"/>
    <cellStyle name="Accent2 52" xfId="1009"/>
    <cellStyle name="Accent2 53" xfId="1025"/>
    <cellStyle name="Accent2 54" xfId="1039"/>
    <cellStyle name="Accent2 55" xfId="1043"/>
    <cellStyle name="Accent2 56" xfId="1057"/>
    <cellStyle name="Accent2 57" xfId="1072"/>
    <cellStyle name="Accent2 58" xfId="1045"/>
    <cellStyle name="Accent2 59" xfId="1060"/>
    <cellStyle name="Accent2 6" xfId="325"/>
    <cellStyle name="Accent2 60" xfId="1081"/>
    <cellStyle name="Accent2 61" xfId="1035"/>
    <cellStyle name="Accent2 62" xfId="61"/>
    <cellStyle name="Accent2 63" xfId="1321"/>
    <cellStyle name="Accent2 64" xfId="1333"/>
    <cellStyle name="Accent2 65" xfId="1519"/>
    <cellStyle name="Accent2 66" xfId="1585"/>
    <cellStyle name="Accent2 67" xfId="1975"/>
    <cellStyle name="Accent2 68" xfId="1767"/>
    <cellStyle name="Accent2 69" xfId="2229"/>
    <cellStyle name="Accent2 7" xfId="338"/>
    <cellStyle name="Accent2 70" xfId="1956"/>
    <cellStyle name="Accent2 71" xfId="1865"/>
    <cellStyle name="Accent2 72" xfId="1646"/>
    <cellStyle name="Accent2 73" xfId="1666"/>
    <cellStyle name="Accent2 74" xfId="2390"/>
    <cellStyle name="Accent2 75" xfId="1751"/>
    <cellStyle name="Accent2 76" xfId="1089"/>
    <cellStyle name="Accent2 8" xfId="479"/>
    <cellStyle name="Accent2 9" xfId="487"/>
    <cellStyle name="Accent2_30 6 11 (3)" xfId="98"/>
    <cellStyle name="Accent3" xfId="99"/>
    <cellStyle name="Accent3 - 20%" xfId="100"/>
    <cellStyle name="Accent3 - 40%" xfId="101"/>
    <cellStyle name="Accent3 - 60%" xfId="102"/>
    <cellStyle name="Accent3 10" xfId="546"/>
    <cellStyle name="Accent3 11" xfId="563"/>
    <cellStyle name="Accent3 12" xfId="553"/>
    <cellStyle name="Accent3 13" xfId="568"/>
    <cellStyle name="Accent3 14" xfId="542"/>
    <cellStyle name="Accent3 15" xfId="598"/>
    <cellStyle name="Accent3 16" xfId="606"/>
    <cellStyle name="Accent3 17" xfId="643"/>
    <cellStyle name="Accent3 18" xfId="650"/>
    <cellStyle name="Accent3 19" xfId="658"/>
    <cellStyle name="Accent3 2" xfId="276"/>
    <cellStyle name="Accent3 20" xfId="670"/>
    <cellStyle name="Accent3 21" xfId="717"/>
    <cellStyle name="Accent3 22" xfId="723"/>
    <cellStyle name="Accent3 23" xfId="743"/>
    <cellStyle name="Accent3 24" xfId="732"/>
    <cellStyle name="Accent3 25" xfId="745"/>
    <cellStyle name="Accent3 26" xfId="731"/>
    <cellStyle name="Accent3 27" xfId="755"/>
    <cellStyle name="Accent3 28" xfId="759"/>
    <cellStyle name="Accent3 29" xfId="768"/>
    <cellStyle name="Accent3 3" xfId="306"/>
    <cellStyle name="Accent3 30" xfId="780"/>
    <cellStyle name="Accent3 31" xfId="767"/>
    <cellStyle name="Accent3 32" xfId="791"/>
    <cellStyle name="Accent3 33" xfId="805"/>
    <cellStyle name="Accent3 34" xfId="790"/>
    <cellStyle name="Accent3 35" xfId="809"/>
    <cellStyle name="Accent3 36" xfId="814"/>
    <cellStyle name="Accent3 37" xfId="823"/>
    <cellStyle name="Accent3 38" xfId="840"/>
    <cellStyle name="Accent3 39" xfId="827"/>
    <cellStyle name="Accent3 4" xfId="319"/>
    <cellStyle name="Accent3 4 2" xfId="495"/>
    <cellStyle name="Accent3 40" xfId="837"/>
    <cellStyle name="Accent3 41" xfId="826"/>
    <cellStyle name="Accent3 42" xfId="234"/>
    <cellStyle name="Accent3 43" xfId="298"/>
    <cellStyle name="Accent3 44" xfId="880"/>
    <cellStyle name="Accent3 45" xfId="967"/>
    <cellStyle name="Accent3 46" xfId="904"/>
    <cellStyle name="Accent3 47" xfId="973"/>
    <cellStyle name="Accent3 48" xfId="968"/>
    <cellStyle name="Accent3 49" xfId="981"/>
    <cellStyle name="Accent3 5" xfId="330"/>
    <cellStyle name="Accent3 5 2" xfId="535"/>
    <cellStyle name="Accent3 50" xfId="852"/>
    <cellStyle name="Accent3 51" xfId="1011"/>
    <cellStyle name="Accent3 52" xfId="1013"/>
    <cellStyle name="Accent3 53" xfId="1026"/>
    <cellStyle name="Accent3 54" xfId="1050"/>
    <cellStyle name="Accent3 55" xfId="1049"/>
    <cellStyle name="Accent3 56" xfId="1059"/>
    <cellStyle name="Accent3 57" xfId="1070"/>
    <cellStyle name="Accent3 58" xfId="1044"/>
    <cellStyle name="Accent3 59" xfId="1062"/>
    <cellStyle name="Accent3 6" xfId="321"/>
    <cellStyle name="Accent3 60" xfId="1079"/>
    <cellStyle name="Accent3 61" xfId="1031"/>
    <cellStyle name="Accent3 62" xfId="60"/>
    <cellStyle name="Accent3 63" xfId="1329"/>
    <cellStyle name="Accent3 64" xfId="1351"/>
    <cellStyle name="Accent3 65" xfId="1520"/>
    <cellStyle name="Accent3 66" xfId="1589"/>
    <cellStyle name="Accent3 67" xfId="1976"/>
    <cellStyle name="Accent3 68" xfId="1635"/>
    <cellStyle name="Accent3 69" xfId="2221"/>
    <cellStyle name="Accent3 7" xfId="339"/>
    <cellStyle name="Accent3 70" xfId="1930"/>
    <cellStyle name="Accent3 71" xfId="1567"/>
    <cellStyle name="Accent3 72" xfId="1586"/>
    <cellStyle name="Accent3 73" xfId="1848"/>
    <cellStyle name="Accent3 74" xfId="2496"/>
    <cellStyle name="Accent3 75" xfId="2462"/>
    <cellStyle name="Accent3 76" xfId="1090"/>
    <cellStyle name="Accent3 8" xfId="480"/>
    <cellStyle name="Accent3 9" xfId="501"/>
    <cellStyle name="Accent3_30 6 11 (3)" xfId="103"/>
    <cellStyle name="Accent4" xfId="104"/>
    <cellStyle name="Accent4 - 20%" xfId="105"/>
    <cellStyle name="Accent4 - 40%" xfId="106"/>
    <cellStyle name="Accent4 - 60%" xfId="107"/>
    <cellStyle name="Accent4 10" xfId="549"/>
    <cellStyle name="Accent4 11" xfId="562"/>
    <cellStyle name="Accent4 12" xfId="555"/>
    <cellStyle name="Accent4 13" xfId="567"/>
    <cellStyle name="Accent4 14" xfId="545"/>
    <cellStyle name="Accent4 15" xfId="599"/>
    <cellStyle name="Accent4 16" xfId="605"/>
    <cellStyle name="Accent4 17" xfId="644"/>
    <cellStyle name="Accent4 18" xfId="649"/>
    <cellStyle name="Accent4 19" xfId="660"/>
    <cellStyle name="Accent4 2" xfId="277"/>
    <cellStyle name="Accent4 20" xfId="668"/>
    <cellStyle name="Accent4 21" xfId="718"/>
    <cellStyle name="Accent4 22" xfId="724"/>
    <cellStyle name="Accent4 23" xfId="742"/>
    <cellStyle name="Accent4 24" xfId="733"/>
    <cellStyle name="Accent4 25" xfId="752"/>
    <cellStyle name="Accent4 26" xfId="748"/>
    <cellStyle name="Accent4 27" xfId="738"/>
    <cellStyle name="Accent4 28" xfId="760"/>
    <cellStyle name="Accent4 29" xfId="770"/>
    <cellStyle name="Accent4 3" xfId="307"/>
    <cellStyle name="Accent4 30" xfId="778"/>
    <cellStyle name="Accent4 31" xfId="769"/>
    <cellStyle name="Accent4 32" xfId="792"/>
    <cellStyle name="Accent4 33" xfId="804"/>
    <cellStyle name="Accent4 34" xfId="793"/>
    <cellStyle name="Accent4 35" xfId="800"/>
    <cellStyle name="Accent4 36" xfId="815"/>
    <cellStyle name="Accent4 37" xfId="825"/>
    <cellStyle name="Accent4 38" xfId="838"/>
    <cellStyle name="Accent4 39" xfId="829"/>
    <cellStyle name="Accent4 4" xfId="320"/>
    <cellStyle name="Accent4 4 2" xfId="522"/>
    <cellStyle name="Accent4 40" xfId="834"/>
    <cellStyle name="Accent4 41" xfId="831"/>
    <cellStyle name="Accent4 42" xfId="235"/>
    <cellStyle name="Accent4 43" xfId="297"/>
    <cellStyle name="Accent4 44" xfId="881"/>
    <cellStyle name="Accent4 45" xfId="965"/>
    <cellStyle name="Accent4 46" xfId="928"/>
    <cellStyle name="Accent4 47" xfId="900"/>
    <cellStyle name="Accent4 48" xfId="998"/>
    <cellStyle name="Accent4 49" xfId="1001"/>
    <cellStyle name="Accent4 5" xfId="333"/>
    <cellStyle name="Accent4 5 2" xfId="536"/>
    <cellStyle name="Accent4 50" xfId="855"/>
    <cellStyle name="Accent4 51" xfId="1004"/>
    <cellStyle name="Accent4 52" xfId="1010"/>
    <cellStyle name="Accent4 53" xfId="1028"/>
    <cellStyle name="Accent4 54" xfId="1038"/>
    <cellStyle name="Accent4 55" xfId="1040"/>
    <cellStyle name="Accent4 56" xfId="1032"/>
    <cellStyle name="Accent4 57" xfId="1073"/>
    <cellStyle name="Accent4 58" xfId="1027"/>
    <cellStyle name="Accent4 59" xfId="1066"/>
    <cellStyle name="Accent4 6" xfId="327"/>
    <cellStyle name="Accent4 60" xfId="1082"/>
    <cellStyle name="Accent4 61" xfId="1063"/>
    <cellStyle name="Accent4 62" xfId="211"/>
    <cellStyle name="Accent4 63" xfId="1319"/>
    <cellStyle name="Accent4 64" xfId="1338"/>
    <cellStyle name="Accent4 65" xfId="1521"/>
    <cellStyle name="Accent4 66" xfId="1593"/>
    <cellStyle name="Accent4 67" xfId="1977"/>
    <cellStyle name="Accent4 68" xfId="1764"/>
    <cellStyle name="Accent4 69" xfId="2170"/>
    <cellStyle name="Accent4 7" xfId="340"/>
    <cellStyle name="Accent4 70" xfId="1568"/>
    <cellStyle name="Accent4 71" xfId="1573"/>
    <cellStyle name="Accent4 72" xfId="1969"/>
    <cellStyle name="Accent4 73" xfId="2430"/>
    <cellStyle name="Accent4 74" xfId="2435"/>
    <cellStyle name="Accent4 75" xfId="2276"/>
    <cellStyle name="Accent4 76" xfId="1091"/>
    <cellStyle name="Accent4 8" xfId="481"/>
    <cellStyle name="Accent4 9" xfId="488"/>
    <cellStyle name="Accent4_30 6 11 (3)" xfId="108"/>
    <cellStyle name="Accent5" xfId="109"/>
    <cellStyle name="Accent5 - 20%" xfId="110"/>
    <cellStyle name="Accent5 - 40%" xfId="111"/>
    <cellStyle name="Accent5 - 60%" xfId="112"/>
    <cellStyle name="Accent5 10" xfId="551"/>
    <cellStyle name="Accent5 11" xfId="560"/>
    <cellStyle name="Accent5 12" xfId="566"/>
    <cellStyle name="Accent5 13" xfId="539"/>
    <cellStyle name="Accent5 14" xfId="548"/>
    <cellStyle name="Accent5 15" xfId="600"/>
    <cellStyle name="Accent5 16" xfId="604"/>
    <cellStyle name="Accent5 17" xfId="645"/>
    <cellStyle name="Accent5 18" xfId="648"/>
    <cellStyle name="Accent5 19" xfId="661"/>
    <cellStyle name="Accent5 2" xfId="278"/>
    <cellStyle name="Accent5 20" xfId="667"/>
    <cellStyle name="Accent5 21" xfId="719"/>
    <cellStyle name="Accent5 22" xfId="725"/>
    <cellStyle name="Accent5 23" xfId="740"/>
    <cellStyle name="Accent5 24" xfId="734"/>
    <cellStyle name="Accent5 25" xfId="741"/>
    <cellStyle name="Accent5 26" xfId="749"/>
    <cellStyle name="Accent5 27" xfId="737"/>
    <cellStyle name="Accent5 28" xfId="761"/>
    <cellStyle name="Accent5 29" xfId="772"/>
    <cellStyle name="Accent5 3" xfId="308"/>
    <cellStyle name="Accent5 30" xfId="776"/>
    <cellStyle name="Accent5 31" xfId="771"/>
    <cellStyle name="Accent5 32" xfId="794"/>
    <cellStyle name="Accent5 33" xfId="803"/>
    <cellStyle name="Accent5 34" xfId="795"/>
    <cellStyle name="Accent5 35" xfId="811"/>
    <cellStyle name="Accent5 36" xfId="816"/>
    <cellStyle name="Accent5 37" xfId="828"/>
    <cellStyle name="Accent5 38" xfId="836"/>
    <cellStyle name="Accent5 39" xfId="832"/>
    <cellStyle name="Accent5 4" xfId="322"/>
    <cellStyle name="Accent5 4 2" xfId="509"/>
    <cellStyle name="Accent5 40" xfId="845"/>
    <cellStyle name="Accent5 41" xfId="833"/>
    <cellStyle name="Accent5 42" xfId="236"/>
    <cellStyle name="Accent5 43" xfId="296"/>
    <cellStyle name="Accent5 44" xfId="882"/>
    <cellStyle name="Accent5 45" xfId="986"/>
    <cellStyle name="Accent5 46" xfId="990"/>
    <cellStyle name="Accent5 47" xfId="979"/>
    <cellStyle name="Accent5 48" xfId="1003"/>
    <cellStyle name="Accent5 49" xfId="1002"/>
    <cellStyle name="Accent5 5" xfId="332"/>
    <cellStyle name="Accent5 5 2" xfId="537"/>
    <cellStyle name="Accent5 50" xfId="853"/>
    <cellStyle name="Accent5 51" xfId="1012"/>
    <cellStyle name="Accent5 52" xfId="1008"/>
    <cellStyle name="Accent5 53" xfId="1029"/>
    <cellStyle name="Accent5 54" xfId="1023"/>
    <cellStyle name="Accent5 55" xfId="1033"/>
    <cellStyle name="Accent5 56" xfId="1036"/>
    <cellStyle name="Accent5 57" xfId="1071"/>
    <cellStyle name="Accent5 58" xfId="1046"/>
    <cellStyle name="Accent5 59" xfId="1077"/>
    <cellStyle name="Accent5 6" xfId="328"/>
    <cellStyle name="Accent5 60" xfId="1080"/>
    <cellStyle name="Accent5 61" xfId="1056"/>
    <cellStyle name="Accent5 62" xfId="210"/>
    <cellStyle name="Accent5 63" xfId="1347"/>
    <cellStyle name="Accent5 64" xfId="1356"/>
    <cellStyle name="Accent5 65" xfId="1522"/>
    <cellStyle name="Accent5 66" xfId="1597"/>
    <cellStyle name="Accent5 67" xfId="1978"/>
    <cellStyle name="Accent5 68" xfId="1850"/>
    <cellStyle name="Accent5 69" xfId="2187"/>
    <cellStyle name="Accent5 7" xfId="341"/>
    <cellStyle name="Accent5 70" xfId="1606"/>
    <cellStyle name="Accent5 71" xfId="1677"/>
    <cellStyle name="Accent5 72" xfId="1621"/>
    <cellStyle name="Accent5 73" xfId="1897"/>
    <cellStyle name="Accent5 74" xfId="2540"/>
    <cellStyle name="Accent5 75" xfId="2469"/>
    <cellStyle name="Accent5 76" xfId="1092"/>
    <cellStyle name="Accent5 8" xfId="482"/>
    <cellStyle name="Accent5 9" xfId="502"/>
    <cellStyle name="Accent5_30 6 11 (3)" xfId="113"/>
    <cellStyle name="Accent6" xfId="114"/>
    <cellStyle name="Accent6 - 20%" xfId="115"/>
    <cellStyle name="Accent6 - 40%" xfId="116"/>
    <cellStyle name="Accent6 - 60%" xfId="117"/>
    <cellStyle name="Accent6 10" xfId="554"/>
    <cellStyle name="Accent6 11" xfId="558"/>
    <cellStyle name="Accent6 12" xfId="556"/>
    <cellStyle name="Accent6 13" xfId="557"/>
    <cellStyle name="Accent6 14" xfId="552"/>
    <cellStyle name="Accent6 15" xfId="601"/>
    <cellStyle name="Accent6 16" xfId="603"/>
    <cellStyle name="Accent6 17" xfId="646"/>
    <cellStyle name="Accent6 18" xfId="647"/>
    <cellStyle name="Accent6 19" xfId="662"/>
    <cellStyle name="Accent6 2" xfId="279"/>
    <cellStyle name="Accent6 20" xfId="666"/>
    <cellStyle name="Accent6 21" xfId="720"/>
    <cellStyle name="Accent6 22" xfId="726"/>
    <cellStyle name="Accent6 23" xfId="739"/>
    <cellStyle name="Accent6 24" xfId="735"/>
    <cellStyle name="Accent6 25" xfId="754"/>
    <cellStyle name="Accent6 26" xfId="736"/>
    <cellStyle name="Accent6 27" xfId="756"/>
    <cellStyle name="Accent6 28" xfId="762"/>
    <cellStyle name="Accent6 29" xfId="773"/>
    <cellStyle name="Accent6 3" xfId="309"/>
    <cellStyle name="Accent6 30" xfId="775"/>
    <cellStyle name="Accent6 31" xfId="774"/>
    <cellStyle name="Accent6 32" xfId="796"/>
    <cellStyle name="Accent6 33" xfId="802"/>
    <cellStyle name="Accent6 34" xfId="797"/>
    <cellStyle name="Accent6 35" xfId="799"/>
    <cellStyle name="Accent6 36" xfId="817"/>
    <cellStyle name="Accent6 37" xfId="830"/>
    <cellStyle name="Accent6 38" xfId="835"/>
    <cellStyle name="Accent6 39" xfId="844"/>
    <cellStyle name="Accent6 4" xfId="326"/>
    <cellStyle name="Accent6 4 2" xfId="523"/>
    <cellStyle name="Accent6 40" xfId="847"/>
    <cellStyle name="Accent6 41" xfId="846"/>
    <cellStyle name="Accent6 42" xfId="237"/>
    <cellStyle name="Accent6 43" xfId="295"/>
    <cellStyle name="Accent6 44" xfId="883"/>
    <cellStyle name="Accent6 45" xfId="941"/>
    <cellStyle name="Accent6 46" xfId="970"/>
    <cellStyle name="Accent6 47" xfId="962"/>
    <cellStyle name="Accent6 48" xfId="951"/>
    <cellStyle name="Accent6 49" xfId="997"/>
    <cellStyle name="Accent6 5" xfId="331"/>
    <cellStyle name="Accent6 5 2" xfId="538"/>
    <cellStyle name="Accent6 50" xfId="851"/>
    <cellStyle name="Accent6 51" xfId="1005"/>
    <cellStyle name="Accent6 52" xfId="1020"/>
    <cellStyle name="Accent6 53" xfId="1030"/>
    <cellStyle name="Accent6 54" xfId="1037"/>
    <cellStyle name="Accent6 55" xfId="1047"/>
    <cellStyle name="Accent6 56" xfId="1042"/>
    <cellStyle name="Accent6 57" xfId="1069"/>
    <cellStyle name="Accent6 58" xfId="1058"/>
    <cellStyle name="Accent6 59" xfId="1067"/>
    <cellStyle name="Accent6 6" xfId="316"/>
    <cellStyle name="Accent6 60" xfId="1078"/>
    <cellStyle name="Accent6 61" xfId="1064"/>
    <cellStyle name="Accent6 62" xfId="209"/>
    <cellStyle name="Accent6 63" xfId="1349"/>
    <cellStyle name="Accent6 64" xfId="1357"/>
    <cellStyle name="Accent6 65" xfId="1523"/>
    <cellStyle name="Accent6 66" xfId="1598"/>
    <cellStyle name="Accent6 67" xfId="1979"/>
    <cellStyle name="Accent6 68" xfId="1652"/>
    <cellStyle name="Accent6 69" xfId="2155"/>
    <cellStyle name="Accent6 7" xfId="342"/>
    <cellStyle name="Accent6 70" xfId="1645"/>
    <cellStyle name="Accent6 71" xfId="1861"/>
    <cellStyle name="Accent6 72" xfId="2371"/>
    <cellStyle name="Accent6 73" xfId="1806"/>
    <cellStyle name="Accent6 74" xfId="2165"/>
    <cellStyle name="Accent6 75" xfId="1620"/>
    <cellStyle name="Accent6 76" xfId="1093"/>
    <cellStyle name="Accent6 8" xfId="483"/>
    <cellStyle name="Accent6 9" xfId="503"/>
    <cellStyle name="Accent6_30 6 11 (3)" xfId="118"/>
    <cellStyle name="Bad" xfId="119"/>
    <cellStyle name="Bad 2" xfId="280"/>
    <cellStyle name="Bad 3" xfId="484"/>
    <cellStyle name="Bad 4" xfId="238"/>
    <cellStyle name="Bad 5" xfId="884"/>
    <cellStyle name="Calculation" xfId="120"/>
    <cellStyle name="Calculation 2" xfId="281"/>
    <cellStyle name="Calculation 2 2" xfId="412"/>
    <cellStyle name="Calculation 3" xfId="524"/>
    <cellStyle name="Calculation 4" xfId="239"/>
    <cellStyle name="Calculation 5" xfId="885"/>
    <cellStyle name="Check Cell" xfId="121"/>
    <cellStyle name="Check Cell 2" xfId="282"/>
    <cellStyle name="Check Cell 3" xfId="485"/>
    <cellStyle name="Check Cell 4" xfId="240"/>
    <cellStyle name="Check Cell 5" xfId="886"/>
    <cellStyle name="Comma" xfId="13" builtinId="3"/>
    <cellStyle name="Comma 10" xfId="798"/>
    <cellStyle name="Comma 10 2" xfId="2134"/>
    <cellStyle name="Comma 10 3" xfId="2311"/>
    <cellStyle name="Comma 10 4" xfId="1954"/>
    <cellStyle name="Comma 10 5" xfId="2479"/>
    <cellStyle name="Comma 10 6" xfId="1248"/>
    <cellStyle name="Comma 11" xfId="983"/>
    <cellStyle name="Comma 11 2" xfId="1515"/>
    <cellStyle name="Comma 11 3" xfId="2223"/>
    <cellStyle name="Comma 11 4" xfId="1793"/>
    <cellStyle name="Comma 11 5" xfId="2446"/>
    <cellStyle name="Comma 11 6" xfId="1778"/>
    <cellStyle name="Comma 11 7" xfId="1309"/>
    <cellStyle name="Comma 12" xfId="208"/>
    <cellStyle name="Comma 12 2" xfId="2298"/>
    <cellStyle name="Comma 12 3" xfId="2445"/>
    <cellStyle name="Comma 12 4" xfId="1876"/>
    <cellStyle name="Comma 12 5" xfId="1315"/>
    <cellStyle name="Comma 13" xfId="1354"/>
    <cellStyle name="Comma 14" xfId="2133"/>
    <cellStyle name="Comma 15" xfId="2310"/>
    <cellStyle name="Comma 16" xfId="2273"/>
    <cellStyle name="Comma 17" xfId="1732"/>
    <cellStyle name="Comma 18" xfId="1247"/>
    <cellStyle name="Comma 2" xfId="1"/>
    <cellStyle name="Comma 2 10" xfId="241"/>
    <cellStyle name="Comma 2 10 2" xfId="1685"/>
    <cellStyle name="Comma 2 10 3" xfId="2190"/>
    <cellStyle name="Comma 2 10 4" xfId="2303"/>
    <cellStyle name="Comma 2 10 5" xfId="2167"/>
    <cellStyle name="Comma 2 10 6" xfId="2510"/>
    <cellStyle name="Comma 2 10 7" xfId="1267"/>
    <cellStyle name="Comma 2 11" xfId="878"/>
    <cellStyle name="Comma 2 11 2" xfId="1495"/>
    <cellStyle name="Comma 2 11 3" xfId="2158"/>
    <cellStyle name="Comma 2 11 4" xfId="1818"/>
    <cellStyle name="Comma 2 11 5" xfId="1883"/>
    <cellStyle name="Comma 2 11 6" xfId="2449"/>
    <cellStyle name="Comma 2 11 7" xfId="1255"/>
    <cellStyle name="Comma 2 12" xfId="59"/>
    <cellStyle name="Comma 2 12 2" xfId="1856"/>
    <cellStyle name="Comma 2 12 3" xfId="2246"/>
    <cellStyle name="Comma 2 12 4" xfId="2359"/>
    <cellStyle name="Comma 2 12 5" xfId="1314"/>
    <cellStyle name="Comma 2 13" xfId="1352"/>
    <cellStyle name="Comma 2 14" xfId="1543"/>
    <cellStyle name="Comma 2 15" xfId="1980"/>
    <cellStyle name="Comma 2 16" xfId="1668"/>
    <cellStyle name="Comma 2 17" xfId="1701"/>
    <cellStyle name="Comma 2 18" xfId="1725"/>
    <cellStyle name="Comma 2 19" xfId="1094"/>
    <cellStyle name="Comma 2 2" xfId="122"/>
    <cellStyle name="Comma 2 2 10" xfId="2356"/>
    <cellStyle name="Comma 2 2 11" xfId="2495"/>
    <cellStyle name="Comma 2 2 12" xfId="1107"/>
    <cellStyle name="Comma 2 2 2" xfId="414"/>
    <cellStyle name="Comma 2 2 2 2" xfId="571"/>
    <cellStyle name="Comma 2 2 2 2 2" xfId="1454"/>
    <cellStyle name="Comma 2 2 2 2 2 2" xfId="2409"/>
    <cellStyle name="Comma 2 2 2 2 3" xfId="1532"/>
    <cellStyle name="Comma 2 2 2 2 4" xfId="1551"/>
    <cellStyle name="Comma 2 2 2 2 5" xfId="2092"/>
    <cellStyle name="Comma 2 2 2 2 6" xfId="2179"/>
    <cellStyle name="Comma 2 2 2 2 7" xfId="1671"/>
    <cellStyle name="Comma 2 2 2 2 8" xfId="2532"/>
    <cellStyle name="Comma 2 2 2 2 9" xfId="1206"/>
    <cellStyle name="Comma 2 2 2 3" xfId="706"/>
    <cellStyle name="Comma 2 2 2 3 2" xfId="1487"/>
    <cellStyle name="Comma 2 2 2 3 2 2" xfId="2443"/>
    <cellStyle name="Comma 2 2 2 3 3" xfId="1892"/>
    <cellStyle name="Comma 2 2 2 3 4" xfId="2128"/>
    <cellStyle name="Comma 2 2 2 3 5" xfId="1612"/>
    <cellStyle name="Comma 2 2 2 3 6" xfId="2240"/>
    <cellStyle name="Comma 2 2 2 3 7" xfId="1582"/>
    <cellStyle name="Comma 2 2 2 3 8" xfId="1242"/>
    <cellStyle name="Comma 2 2 2 4" xfId="1431"/>
    <cellStyle name="Comma 2 2 2 4 2" xfId="2403"/>
    <cellStyle name="Comma 2 2 2 5" xfId="2063"/>
    <cellStyle name="Comma 2 2 2 6" xfId="1772"/>
    <cellStyle name="Comma 2 2 2 7" xfId="2376"/>
    <cellStyle name="Comma 2 2 2 8" xfId="1830"/>
    <cellStyle name="Comma 2 2 2 9" xfId="1177"/>
    <cellStyle name="Comma 2 2 3" xfId="699"/>
    <cellStyle name="Comma 2 2 3 2" xfId="1482"/>
    <cellStyle name="Comma 2 2 3 2 2" xfId="1746"/>
    <cellStyle name="Comma 2 2 3 3" xfId="1540"/>
    <cellStyle name="Comma 2 2 3 4" xfId="1557"/>
    <cellStyle name="Comma 2 2 3 5" xfId="2123"/>
    <cellStyle name="Comma 2 2 3 6" xfId="2313"/>
    <cellStyle name="Comma 2 2 3 7" xfId="2161"/>
    <cellStyle name="Comma 2 2 3 8" xfId="2529"/>
    <cellStyle name="Comma 2 2 3 9" xfId="1237"/>
    <cellStyle name="Comma 2 2 4" xfId="695"/>
    <cellStyle name="Comma 2 2 4 2" xfId="1478"/>
    <cellStyle name="Comma 2 2 4 2 2" xfId="2139"/>
    <cellStyle name="Comma 2 2 4 3" xfId="1539"/>
    <cellStyle name="Comma 2 2 4 4" xfId="1556"/>
    <cellStyle name="Comma 2 2 4 5" xfId="2119"/>
    <cellStyle name="Comma 2 2 4 6" xfId="2316"/>
    <cellStyle name="Comma 2 2 4 7" xfId="1843"/>
    <cellStyle name="Comma 2 2 4 8" xfId="2493"/>
    <cellStyle name="Comma 2 2 4 9" xfId="1233"/>
    <cellStyle name="Comma 2 2 5" xfId="849"/>
    <cellStyle name="Comma 2 2 5 2" xfId="1492"/>
    <cellStyle name="Comma 2 2 5 3" xfId="2137"/>
    <cellStyle name="Comma 2 2 5 4" xfId="2176"/>
    <cellStyle name="Comma 2 2 5 5" xfId="2183"/>
    <cellStyle name="Comma 2 2 5 6" xfId="2237"/>
    <cellStyle name="Comma 2 2 5 7" xfId="1251"/>
    <cellStyle name="Comma 2 2 6" xfId="310"/>
    <cellStyle name="Comma 2 2 6 2" xfId="1365"/>
    <cellStyle name="Comma 2 2 6 2 2" xfId="1733"/>
    <cellStyle name="Comma 2 2 6 3" xfId="1708"/>
    <cellStyle name="Comma 2 2 6 4" xfId="2193"/>
    <cellStyle name="Comma 2 2 6 5" xfId="1600"/>
    <cellStyle name="Comma 2 2 6 6" xfId="1842"/>
    <cellStyle name="Comma 2 2 6 7" xfId="2511"/>
    <cellStyle name="Comma 2 2 6 8" xfId="1270"/>
    <cellStyle name="Comma 2 2 7" xfId="887"/>
    <cellStyle name="Comma 2 2 7 2" xfId="1774"/>
    <cellStyle name="Comma 2 2 7 3" xfId="1962"/>
    <cellStyle name="Comma 2 2 7 4" xfId="2415"/>
    <cellStyle name="Comma 2 2 7 5" xfId="1256"/>
    <cellStyle name="Comma 2 2 8" xfId="1993"/>
    <cellStyle name="Comma 2 2 9" xfId="1734"/>
    <cellStyle name="Comma 2 3" xfId="413"/>
    <cellStyle name="Comma 2 3 10" xfId="2173"/>
    <cellStyle name="Comma 2 3 11" xfId="1176"/>
    <cellStyle name="Comma 2 3 2" xfId="570"/>
    <cellStyle name="Comma 2 3 2 2" xfId="1453"/>
    <cellStyle name="Comma 2 3 2 2 2" xfId="2407"/>
    <cellStyle name="Comma 2 3 2 3" xfId="1531"/>
    <cellStyle name="Comma 2 3 2 4" xfId="1550"/>
    <cellStyle name="Comma 2 3 2 5" xfId="2091"/>
    <cellStyle name="Comma 2 3 2 6" xfId="1924"/>
    <cellStyle name="Comma 2 3 2 7" xfId="2294"/>
    <cellStyle name="Comma 2 3 2 8" xfId="2541"/>
    <cellStyle name="Comma 2 3 2 9" xfId="1205"/>
    <cellStyle name="Comma 2 3 3" xfId="705"/>
    <cellStyle name="Comma 2 3 3 2" xfId="1486"/>
    <cellStyle name="Comma 2 3 3 2 2" xfId="2442"/>
    <cellStyle name="Comma 2 3 3 3" xfId="1891"/>
    <cellStyle name="Comma 2 3 3 4" xfId="2127"/>
    <cellStyle name="Comma 2 3 3 5" xfId="1649"/>
    <cellStyle name="Comma 2 3 3 6" xfId="1702"/>
    <cellStyle name="Comma 2 3 3 7" xfId="2516"/>
    <cellStyle name="Comma 2 3 3 8" xfId="1241"/>
    <cellStyle name="Comma 2 3 4" xfId="954"/>
    <cellStyle name="Comma 2 3 4 2" xfId="1504"/>
    <cellStyle name="Comma 2 3 4 2 2" xfId="1634"/>
    <cellStyle name="Comma 2 3 4 3" xfId="1755"/>
    <cellStyle name="Comma 2 3 4 4" xfId="1800"/>
    <cellStyle name="Comma 2 3 4 5" xfId="1814"/>
    <cellStyle name="Comma 2 3 4 6" xfId="2396"/>
    <cellStyle name="Comma 2 3 4 7" xfId="1289"/>
    <cellStyle name="Comma 2 3 5" xfId="926"/>
    <cellStyle name="Comma 2 3 5 2" xfId="1498"/>
    <cellStyle name="Comma 2 3 5 3" xfId="2307"/>
    <cellStyle name="Comma 2 3 5 4" xfId="2182"/>
    <cellStyle name="Comma 2 3 5 5" xfId="1777"/>
    <cellStyle name="Comma 2 3 5 6" xfId="1260"/>
    <cellStyle name="Comma 2 3 6" xfId="1430"/>
    <cellStyle name="Comma 2 3 6 2" xfId="1692"/>
    <cellStyle name="Comma 2 3 7" xfId="2062"/>
    <cellStyle name="Comma 2 3 8" xfId="1878"/>
    <cellStyle name="Comma 2 3 9" xfId="2369"/>
    <cellStyle name="Comma 2 4" xfId="470"/>
    <cellStyle name="Comma 2 4 10" xfId="2289"/>
    <cellStyle name="Comma 2 4 11" xfId="2389"/>
    <cellStyle name="Comma 2 4 12" xfId="1200"/>
    <cellStyle name="Comma 2 4 2" xfId="694"/>
    <cellStyle name="Comma 2 4 2 2" xfId="1538"/>
    <cellStyle name="Comma 2 4 2 3" xfId="1555"/>
    <cellStyle name="Comma 2 4 2 4" xfId="2118"/>
    <cellStyle name="Comma 2 4 2 5" xfId="2315"/>
    <cellStyle name="Comma 2 4 2 6" xfId="2242"/>
    <cellStyle name="Comma 2 4 2 7" xfId="2457"/>
    <cellStyle name="Comma 2 4 2 8" xfId="1232"/>
    <cellStyle name="Comma 2 4 3" xfId="711"/>
    <cellStyle name="Comma 2 4 3 2" xfId="1490"/>
    <cellStyle name="Comma 2 4 3 2 2" xfId="2399"/>
    <cellStyle name="Comma 2 4 3 3" xfId="1541"/>
    <cellStyle name="Comma 2 4 3 4" xfId="1558"/>
    <cellStyle name="Comma 2 4 3 5" xfId="2131"/>
    <cellStyle name="Comma 2 4 3 6" xfId="2312"/>
    <cellStyle name="Comma 2 4 3 7" xfId="2162"/>
    <cellStyle name="Comma 2 4 3 8" xfId="2488"/>
    <cellStyle name="Comma 2 4 3 9" xfId="1245"/>
    <cellStyle name="Comma 2 4 4" xfId="974"/>
    <cellStyle name="Comma 2 4 4 2" xfId="1785"/>
    <cellStyle name="Comma 2 4 4 3" xfId="2302"/>
    <cellStyle name="Comma 2 4 4 4" xfId="2351"/>
    <cellStyle name="Comma 2 4 4 5" xfId="2250"/>
    <cellStyle name="Comma 2 4 4 6" xfId="1305"/>
    <cellStyle name="Comma 2 4 5" xfId="943"/>
    <cellStyle name="Comma 2 4 5 2" xfId="1500"/>
    <cellStyle name="Comma 2 4 5 3" xfId="1792"/>
    <cellStyle name="Comma 2 4 5 4" xfId="1757"/>
    <cellStyle name="Comma 2 4 5 5" xfId="2383"/>
    <cellStyle name="Comma 2 4 5 6" xfId="1264"/>
    <cellStyle name="Comma 2 4 6" xfId="1527"/>
    <cellStyle name="Comma 2 4 7" xfId="1546"/>
    <cellStyle name="Comma 2 4 8" xfId="2086"/>
    <cellStyle name="Comma 2 4 9" xfId="2327"/>
    <cellStyle name="Comma 2 5" xfId="626"/>
    <cellStyle name="Comma 2 6" xfId="674"/>
    <cellStyle name="Comma 2 6 2" xfId="1536"/>
    <cellStyle name="Comma 2 6 3" xfId="1553"/>
    <cellStyle name="Comma 2 6 4" xfId="2105"/>
    <cellStyle name="Comma 2 6 5" xfId="1940"/>
    <cellStyle name="Comma 2 6 6" xfId="1840"/>
    <cellStyle name="Comma 2 6 7" xfId="2485"/>
    <cellStyle name="Comma 2 6 8" xfId="1219"/>
    <cellStyle name="Comma 2 7" xfId="712"/>
    <cellStyle name="Comma 2 7 2" xfId="1542"/>
    <cellStyle name="Comma 2 7 3" xfId="1559"/>
    <cellStyle name="Comma 2 7 4" xfId="2132"/>
    <cellStyle name="Comma 2 7 5" xfId="1688"/>
    <cellStyle name="Comma 2 7 6" xfId="2192"/>
    <cellStyle name="Comma 2 7 7" xfId="2513"/>
    <cellStyle name="Comma 2 7 8" xfId="1246"/>
    <cellStyle name="Comma 2 8" xfId="808"/>
    <cellStyle name="Comma 2 8 2" xfId="2135"/>
    <cellStyle name="Comma 2 8 3" xfId="1968"/>
    <cellStyle name="Comma 2 8 4" xfId="1759"/>
    <cellStyle name="Comma 2 8 5" xfId="2536"/>
    <cellStyle name="Comma 2 8 6" xfId="1249"/>
    <cellStyle name="Comma 2 9" xfId="848"/>
    <cellStyle name="Comma 2 9 2" xfId="1491"/>
    <cellStyle name="Comma 2 9 3" xfId="2136"/>
    <cellStyle name="Comma 2 9 4" xfId="1719"/>
    <cellStyle name="Comma 2 9 5" xfId="1628"/>
    <cellStyle name="Comma 2 9 6" xfId="1804"/>
    <cellStyle name="Comma 2 9 7" xfId="1250"/>
    <cellStyle name="Comma 2_זכויות מקרקעין" xfId="935"/>
    <cellStyle name="Comma 3" xfId="69"/>
    <cellStyle name="Comma 3 2" xfId="200"/>
    <cellStyle name="Comma 3 2 10" xfId="1885"/>
    <cellStyle name="Comma 3 2 11" xfId="1112"/>
    <cellStyle name="Comma 3 2 2" xfId="532"/>
    <cellStyle name="Comma 3 2 3" xfId="315"/>
    <cellStyle name="Comma 3 2 3 2" xfId="1711"/>
    <cellStyle name="Comma 3 2 3 3" xfId="2197"/>
    <cellStyle name="Comma 3 2 3 4" xfId="1720"/>
    <cellStyle name="Comma 3 2 3 5" xfId="2230"/>
    <cellStyle name="Comma 3 2 3 6" xfId="2490"/>
    <cellStyle name="Comma 3 2 3 7" xfId="1274"/>
    <cellStyle name="Comma 3 2 4" xfId="919"/>
    <cellStyle name="Comma 3 2 4 2" xfId="1868"/>
    <cellStyle name="Comma 3 2 4 3" xfId="1826"/>
    <cellStyle name="Comma 3 2 4 4" xfId="1613"/>
    <cellStyle name="Comma 3 2 4 5" xfId="1257"/>
    <cellStyle name="Comma 3 2 5" xfId="1526"/>
    <cellStyle name="Comma 3 2 6" xfId="1545"/>
    <cellStyle name="Comma 3 2 7" xfId="1998"/>
    <cellStyle name="Comma 3 2 8" xfId="1580"/>
    <cellStyle name="Comma 3 2 9" xfId="1660"/>
    <cellStyle name="Comma 3 3" xfId="405"/>
    <cellStyle name="Comma 3 4" xfId="627"/>
    <cellStyle name="Comma 3 4 2" xfId="1857"/>
    <cellStyle name="Comma 3 4 3" xfId="2099"/>
    <cellStyle name="Comma 3 4 4" xfId="2278"/>
    <cellStyle name="Comma 3 4 5" xfId="1765"/>
    <cellStyle name="Comma 3 4 6" xfId="2260"/>
    <cellStyle name="Comma 3 4 7" xfId="1213"/>
    <cellStyle name="Comma 3 5" xfId="653"/>
    <cellStyle name="Comma 3 6" xfId="850"/>
    <cellStyle name="Comma 3 6 2" xfId="1561"/>
    <cellStyle name="Comma 3 6 3" xfId="1524"/>
    <cellStyle name="Comma 3 6 4" xfId="2138"/>
    <cellStyle name="Comma 3 6 5" xfId="2308"/>
    <cellStyle name="Comma 3 6 6" xfId="2354"/>
    <cellStyle name="Comma 3 6 7" xfId="2472"/>
    <cellStyle name="Comma 3 6 8" xfId="1252"/>
    <cellStyle name="Comma 3 7" xfId="283"/>
    <cellStyle name="Comma 3 8" xfId="984"/>
    <cellStyle name="Comma 3 8 2" xfId="2224"/>
    <cellStyle name="Comma 3 8 3" xfId="1687"/>
    <cellStyle name="Comma 3 8 4" xfId="2400"/>
    <cellStyle name="Comma 3 8 5" xfId="2473"/>
    <cellStyle name="Comma 3 8 6" xfId="1310"/>
    <cellStyle name="Comma 3 9" xfId="1041"/>
    <cellStyle name="Comma 3 9 2" xfId="2450"/>
    <cellStyle name="Comma 3 9 3" xfId="1325"/>
    <cellStyle name="Comma 3_זכויות מקרקעין" xfId="934"/>
    <cellStyle name="Comma 4" xfId="67"/>
    <cellStyle name="Comma 4 10" xfId="1087"/>
    <cellStyle name="Comma 4 2" xfId="221"/>
    <cellStyle name="Comma 4 2 2" xfId="994"/>
    <cellStyle name="Comma 4 2 2 2" xfId="1967"/>
    <cellStyle name="Comma 4 2 2 3" xfId="1672"/>
    <cellStyle name="Comma 4 2 2 4" xfId="2357"/>
    <cellStyle name="Comma 4 2 2 5" xfId="2394"/>
    <cellStyle name="Comma 4 2 2 6" xfId="1312"/>
    <cellStyle name="Comma 4 2 3" xfId="944"/>
    <cellStyle name="Comma 4 2 3 2" xfId="1052"/>
    <cellStyle name="Comma 4 2 3 2 2" xfId="1362"/>
    <cellStyle name="Comma 4 2 3 2 3" xfId="1837"/>
    <cellStyle name="Comma 4 2 3 2 4" xfId="1330"/>
    <cellStyle name="Comma 4 2 3 3" xfId="1075"/>
    <cellStyle name="Comma 4 2 3 3 2" xfId="2440"/>
    <cellStyle name="Comma 4 2 3 3 3" xfId="1348"/>
    <cellStyle name="Comma 4 2 3 4" xfId="1084"/>
    <cellStyle name="Comma 4 2 3 4 2" xfId="2287"/>
    <cellStyle name="Comma 4 2 3 4 3" xfId="1360"/>
    <cellStyle name="Comma 4 2 3 5" xfId="1016"/>
    <cellStyle name="Comma 4 2 3 5 2" xfId="1363"/>
    <cellStyle name="Comma 4 2 3 6" xfId="1602"/>
    <cellStyle name="Comma 4 2 3 7" xfId="2334"/>
    <cellStyle name="Comma 4 2 3 8" xfId="1801"/>
    <cellStyle name="Comma 4 2 3 9" xfId="1318"/>
    <cellStyle name="Comma 4 2 4" xfId="2189"/>
    <cellStyle name="Comma 4 2 5" xfId="1802"/>
    <cellStyle name="Comma 4 2 6" xfId="1937"/>
    <cellStyle name="Comma 4 2 7" xfId="1619"/>
    <cellStyle name="Comma 4 2 8" xfId="1265"/>
    <cellStyle name="Comma 4 3" xfId="947"/>
    <cellStyle name="Comma 4 3 2" xfId="1700"/>
    <cellStyle name="Comma 4 3 3" xfId="1601"/>
    <cellStyle name="Comma 4 3 4" xfId="1587"/>
    <cellStyle name="Comma 4 3 5" xfId="2218"/>
    <cellStyle name="Comma 4 3 6" xfId="1268"/>
    <cellStyle name="Comma 4 4" xfId="927"/>
    <cellStyle name="Comma 4 4 2" xfId="1723"/>
    <cellStyle name="Comma 4 4 3" xfId="1721"/>
    <cellStyle name="Comma 4 4 4" xfId="1624"/>
    <cellStyle name="Comma 4 4 5" xfId="1261"/>
    <cellStyle name="Comma 4 5" xfId="1533"/>
    <cellStyle name="Comma 4 6" xfId="1973"/>
    <cellStyle name="Comma 4 7" xfId="1662"/>
    <cellStyle name="Comma 4 8" xfId="2349"/>
    <cellStyle name="Comma 4 9" xfId="1790"/>
    <cellStyle name="Comma 5" xfId="201"/>
    <cellStyle name="Comma 5 10" xfId="1997"/>
    <cellStyle name="Comma 5 11" xfId="1578"/>
    <cellStyle name="Comma 5 12" xfId="1797"/>
    <cellStyle name="Comma 5 13" xfId="2458"/>
    <cellStyle name="Comma 5 14" xfId="1111"/>
    <cellStyle name="Comma 5 2" xfId="476"/>
    <cellStyle name="Comma 5 2 10" xfId="1204"/>
    <cellStyle name="Comma 5 2 2" xfId="977"/>
    <cellStyle name="Comma 5 2 2 2" xfId="1788"/>
    <cellStyle name="Comma 5 2 2 3" xfId="2300"/>
    <cellStyle name="Comma 5 2 2 4" xfId="2401"/>
    <cellStyle name="Comma 5 2 2 5" xfId="2534"/>
    <cellStyle name="Comma 5 2 2 6" xfId="1307"/>
    <cellStyle name="Comma 5 2 3" xfId="937"/>
    <cellStyle name="Comma 5 2 3 2" xfId="1499"/>
    <cellStyle name="Comma 5 2 3 3" xfId="2305"/>
    <cellStyle name="Comma 5 2 3 4" xfId="1952"/>
    <cellStyle name="Comma 5 2 3 5" xfId="2468"/>
    <cellStyle name="Comma 5 2 3 6" xfId="1262"/>
    <cellStyle name="Comma 5 2 4" xfId="1530"/>
    <cellStyle name="Comma 5 2 5" xfId="1549"/>
    <cellStyle name="Comma 5 2 6" xfId="2090"/>
    <cellStyle name="Comma 5 2 7" xfId="1925"/>
    <cellStyle name="Comma 5 2 8" xfId="1642"/>
    <cellStyle name="Comma 5 2 9" xfId="2172"/>
    <cellStyle name="Comma 5 3" xfId="474"/>
    <cellStyle name="Comma 5 3 10" xfId="1203"/>
    <cellStyle name="Comma 5 3 2" xfId="976"/>
    <cellStyle name="Comma 5 3 2 2" xfId="1787"/>
    <cellStyle name="Comma 5 3 2 3" xfId="1673"/>
    <cellStyle name="Comma 5 3 2 4" xfId="2448"/>
    <cellStyle name="Comma 5 3 2 5" xfId="2528"/>
    <cellStyle name="Comma 5 3 2 6" xfId="1306"/>
    <cellStyle name="Comma 5 3 3" xfId="948"/>
    <cellStyle name="Comma 5 3 3 2" xfId="1502"/>
    <cellStyle name="Comma 5 3 3 3" xfId="2304"/>
    <cellStyle name="Comma 5 3 3 4" xfId="2375"/>
    <cellStyle name="Comma 5 3 3 5" xfId="2487"/>
    <cellStyle name="Comma 5 3 3 6" xfId="1269"/>
    <cellStyle name="Comma 5 3 4" xfId="1529"/>
    <cellStyle name="Comma 5 3 5" xfId="1548"/>
    <cellStyle name="Comma 5 3 6" xfId="2089"/>
    <cellStyle name="Comma 5 3 7" xfId="2326"/>
    <cellStyle name="Comma 5 3 8" xfId="1951"/>
    <cellStyle name="Comma 5 3 9" xfId="1791"/>
    <cellStyle name="Comma 5 4" xfId="314"/>
    <cellStyle name="Comma 5 4 2" xfId="1710"/>
    <cellStyle name="Comma 5 4 3" xfId="2196"/>
    <cellStyle name="Comma 5 4 4" xfId="2148"/>
    <cellStyle name="Comma 5 4 5" xfId="1706"/>
    <cellStyle name="Comma 5 4 6" xfId="2275"/>
    <cellStyle name="Comma 5 4 7" xfId="1273"/>
    <cellStyle name="Comma 5 5" xfId="920"/>
    <cellStyle name="Comma 5 5 2" xfId="1496"/>
    <cellStyle name="Comma 5 5 3" xfId="2181"/>
    <cellStyle name="Comma 5 5 4" xfId="2269"/>
    <cellStyle name="Comma 5 5 5" xfId="1847"/>
    <cellStyle name="Comma 5 5 6" xfId="2483"/>
    <cellStyle name="Comma 5 5 7" xfId="1258"/>
    <cellStyle name="Comma 5 6" xfId="1054"/>
    <cellStyle name="Comma 5 6 2" xfId="2261"/>
    <cellStyle name="Comma 5 6 3" xfId="1334"/>
    <cellStyle name="Comma 5 7" xfId="1341"/>
    <cellStyle name="Comma 5 8" xfId="1525"/>
    <cellStyle name="Comma 5 9" xfId="1544"/>
    <cellStyle name="Comma 6" xfId="343"/>
    <cellStyle name="Comma 6 2" xfId="953"/>
    <cellStyle name="Comma 6 2 2" xfId="1724"/>
    <cellStyle name="Comma 6 2 3" xfId="1786"/>
    <cellStyle name="Comma 6 2 4" xfId="1599"/>
    <cellStyle name="Comma 6 2 5" xfId="1841"/>
    <cellStyle name="Comma 6 2 6" xfId="1276"/>
    <cellStyle name="Comma 6 3" xfId="924"/>
    <cellStyle name="Comma 6 3 2" xfId="1497"/>
    <cellStyle name="Comma 6 3 3" xfId="1948"/>
    <cellStyle name="Comma 6 3 4" xfId="1681"/>
    <cellStyle name="Comma 6 3 5" xfId="2499"/>
    <cellStyle name="Comma 6 3 6" xfId="1259"/>
    <cellStyle name="Comma 6 4" xfId="2000"/>
    <cellStyle name="Comma 6 5" xfId="1747"/>
    <cellStyle name="Comma 6 6" xfId="2363"/>
    <cellStyle name="Comma 6 7" xfId="1737"/>
    <cellStyle name="Comma 6 8" xfId="1114"/>
    <cellStyle name="Comma 7" xfId="471"/>
    <cellStyle name="Comma 7 2" xfId="1451"/>
    <cellStyle name="Comma 7 2 2" xfId="2411"/>
    <cellStyle name="Comma 7 3" xfId="1528"/>
    <cellStyle name="Comma 7 4" xfId="1547"/>
    <cellStyle name="Comma 7 5" xfId="2087"/>
    <cellStyle name="Comma 7 6" xfId="1707"/>
    <cellStyle name="Comma 7 7" xfId="2140"/>
    <cellStyle name="Comma 7 8" xfId="2521"/>
    <cellStyle name="Comma 7 9" xfId="1201"/>
    <cellStyle name="Comma 8" xfId="664"/>
    <cellStyle name="Comma 8 2" xfId="1465"/>
    <cellStyle name="Comma 8 2 2" xfId="1680"/>
    <cellStyle name="Comma 8 3" xfId="1535"/>
    <cellStyle name="Comma 8 4" xfId="1552"/>
    <cellStyle name="Comma 8 5" xfId="2104"/>
    <cellStyle name="Comma 8 6" xfId="2321"/>
    <cellStyle name="Comma 8 7" xfId="2339"/>
    <cellStyle name="Comma 8 8" xfId="1779"/>
    <cellStyle name="Comma 8 9" xfId="1218"/>
    <cellStyle name="Comma 9" xfId="682"/>
    <cellStyle name="Comma 9 2" xfId="1467"/>
    <cellStyle name="Comma 9 2 2" xfId="1709"/>
    <cellStyle name="Comma 9 3" xfId="1537"/>
    <cellStyle name="Comma 9 4" xfId="1554"/>
    <cellStyle name="Comma 9 5" xfId="2107"/>
    <cellStyle name="Comma 9 6" xfId="2178"/>
    <cellStyle name="Comma 9 7" xfId="2285"/>
    <cellStyle name="Comma 9 8" xfId="2392"/>
    <cellStyle name="Comma 9 9" xfId="1221"/>
    <cellStyle name="Currency [0] _1" xfId="2"/>
    <cellStyle name="Emphasis 1" xfId="123"/>
    <cellStyle name="Emphasis 2" xfId="124"/>
    <cellStyle name="Emphasis 3" xfId="125"/>
    <cellStyle name="Euro" xfId="602"/>
    <cellStyle name="Euro 2" xfId="628"/>
    <cellStyle name="Explanatory Text" xfId="126"/>
    <cellStyle name="Explanatory Text 2" xfId="284"/>
    <cellStyle name="Explanatory Text 3" xfId="525"/>
    <cellStyle name="Explanatory Text 4" xfId="242"/>
    <cellStyle name="Explanatory Text 5" xfId="888"/>
    <cellStyle name="Good" xfId="127"/>
    <cellStyle name="Good 2" xfId="285"/>
    <cellStyle name="Good 3" xfId="510"/>
    <cellStyle name="Good 4" xfId="243"/>
    <cellStyle name="Good 5" xfId="889"/>
    <cellStyle name="Heading 1" xfId="128"/>
    <cellStyle name="Heading 1 2" xfId="286"/>
    <cellStyle name="Heading 1 3" xfId="526"/>
    <cellStyle name="Heading 1 4" xfId="244"/>
    <cellStyle name="Heading 1 5" xfId="890"/>
    <cellStyle name="Heading 2" xfId="129"/>
    <cellStyle name="Heading 2 2" xfId="287"/>
    <cellStyle name="Heading 2 3" xfId="499"/>
    <cellStyle name="Heading 2 4" xfId="245"/>
    <cellStyle name="Heading 2 5" xfId="891"/>
    <cellStyle name="Heading 3" xfId="130"/>
    <cellStyle name="Heading 3 2" xfId="288"/>
    <cellStyle name="Heading 3 3" xfId="527"/>
    <cellStyle name="Heading 3 4" xfId="246"/>
    <cellStyle name="Heading 3 5" xfId="892"/>
    <cellStyle name="Heading 4" xfId="131"/>
    <cellStyle name="Heading 4 2" xfId="289"/>
    <cellStyle name="Heading 4 3" xfId="496"/>
    <cellStyle name="Heading 4 4" xfId="247"/>
    <cellStyle name="Heading 4 5" xfId="893"/>
    <cellStyle name="Hyperlink 2" xfId="3"/>
    <cellStyle name="Input" xfId="132"/>
    <cellStyle name="Input 2" xfId="290"/>
    <cellStyle name="Input 2 2" xfId="415"/>
    <cellStyle name="Input 3" xfId="528"/>
    <cellStyle name="Input 4" xfId="248"/>
    <cellStyle name="Input 5" xfId="894"/>
    <cellStyle name="Linked Cell" xfId="133"/>
    <cellStyle name="Linked Cell 2" xfId="291"/>
    <cellStyle name="Linked Cell 3" xfId="511"/>
    <cellStyle name="Linked Cell 4" xfId="249"/>
    <cellStyle name="Linked Cell 5" xfId="895"/>
    <cellStyle name="Neutral" xfId="134"/>
    <cellStyle name="Neutral 2" xfId="292"/>
    <cellStyle name="Neutral 3" xfId="529"/>
    <cellStyle name="Neutral 4" xfId="250"/>
    <cellStyle name="Neutral 5" xfId="896"/>
    <cellStyle name="Normal" xfId="0" builtinId="0"/>
    <cellStyle name="Normal 10" xfId="16"/>
    <cellStyle name="Normal 10 10" xfId="1178"/>
    <cellStyle name="Normal 10 2" xfId="417"/>
    <cellStyle name="Normal 10 2 2" xfId="955"/>
    <cellStyle name="Normal 10 2 2 2" xfId="1505"/>
    <cellStyle name="Normal 10 2 2 3" xfId="1880"/>
    <cellStyle name="Normal 10 2 2 4" xfId="2214"/>
    <cellStyle name="Normal 10 2 2 5" xfId="2494"/>
    <cellStyle name="Normal 10 2 2 6" xfId="1291"/>
    <cellStyle name="Normal 10 2 3" xfId="950"/>
    <cellStyle name="Normal 10 2 3 2" xfId="1019"/>
    <cellStyle name="Normal 10 2 3 3" xfId="1562"/>
    <cellStyle name="Normal 10 2 3 4" xfId="1869"/>
    <cellStyle name="Normal 10 2 4" xfId="1433"/>
    <cellStyle name="Normal 10 2 5" xfId="2065"/>
    <cellStyle name="Normal 10 2 6" xfId="1571"/>
    <cellStyle name="Normal 10 2 7" xfId="2220"/>
    <cellStyle name="Normal 10 2 8" xfId="2248"/>
    <cellStyle name="Normal 10 2 9" xfId="1179"/>
    <cellStyle name="Normal 10 3" xfId="416"/>
    <cellStyle name="Normal 10 3 2" xfId="1432"/>
    <cellStyle name="Normal 10 3 3" xfId="2211"/>
    <cellStyle name="Normal 10 3 4" xfId="1936"/>
    <cellStyle name="Normal 10 3 5" xfId="2277"/>
    <cellStyle name="Normal 10 3 6" xfId="2427"/>
    <cellStyle name="Normal 10 3 7" xfId="1290"/>
    <cellStyle name="Normal 10 4" xfId="929"/>
    <cellStyle name="Normal 10 5" xfId="212"/>
    <cellStyle name="Normal 10 5 2" xfId="1359"/>
    <cellStyle name="Normal 10 5 3" xfId="2166"/>
    <cellStyle name="Normal 10 5 4" xfId="1328"/>
    <cellStyle name="Normal 10 6" xfId="2064"/>
    <cellStyle name="Normal 10 7" xfId="2149"/>
    <cellStyle name="Normal 10 8" xfId="2333"/>
    <cellStyle name="Normal 10 9" xfId="1795"/>
    <cellStyle name="Normal 11" xfId="4"/>
    <cellStyle name="Normal 11 10" xfId="1994"/>
    <cellStyle name="Normal 11 11" xfId="1807"/>
    <cellStyle name="Normal 11 12" xfId="2364"/>
    <cellStyle name="Normal 11 13" xfId="1947"/>
    <cellStyle name="Normal 11 14" xfId="1108"/>
    <cellStyle name="Normal 11 2" xfId="323"/>
    <cellStyle name="Normal 11 2 10" xfId="2239"/>
    <cellStyle name="Normal 11 2 11" xfId="1113"/>
    <cellStyle name="Normal 11 2 2" xfId="573"/>
    <cellStyle name="Normal 11 2 2 2" xfId="692"/>
    <cellStyle name="Normal 11 2 2 2 2" xfId="1476"/>
    <cellStyle name="Normal 11 2 2 2 3" xfId="2116"/>
    <cellStyle name="Normal 11 2 2 2 4" xfId="2317"/>
    <cellStyle name="Normal 11 2 2 2 5" xfId="2243"/>
    <cellStyle name="Normal 11 2 2 2 6" xfId="2500"/>
    <cellStyle name="Normal 11 2 2 2 7" xfId="1230"/>
    <cellStyle name="Normal 11 2 2 3" xfId="1456"/>
    <cellStyle name="Normal 11 2 2 4" xfId="2094"/>
    <cellStyle name="Normal 11 2 2 5" xfId="1942"/>
    <cellStyle name="Normal 11 2 2 6" xfId="2256"/>
    <cellStyle name="Normal 11 2 2 7" xfId="2335"/>
    <cellStyle name="Normal 11 2 2 8" xfId="1208"/>
    <cellStyle name="Normal 11 2 3" xfId="710"/>
    <cellStyle name="Normal 11 2 3 2" xfId="1489"/>
    <cellStyle name="Normal 11 2 3 3" xfId="2130"/>
    <cellStyle name="Normal 11 2 3 4" xfId="1946"/>
    <cellStyle name="Normal 11 2 3 5" xfId="1882"/>
    <cellStyle name="Normal 11 2 3 6" xfId="1833"/>
    <cellStyle name="Normal 11 2 3 7" xfId="1244"/>
    <cellStyle name="Normal 11 2 4" xfId="701"/>
    <cellStyle name="Normal 11 2 4 2" xfId="1483"/>
    <cellStyle name="Normal 11 2 4 3" xfId="2124"/>
    <cellStyle name="Normal 11 2 4 4" xfId="1963"/>
    <cellStyle name="Normal 11 2 4 5" xfId="1653"/>
    <cellStyle name="Normal 11 2 4 6" xfId="2515"/>
    <cellStyle name="Normal 11 2 4 7" xfId="1238"/>
    <cellStyle name="Normal 11 2 5" xfId="952"/>
    <cellStyle name="Normal 11 2 5 2" xfId="1503"/>
    <cellStyle name="Normal 11 2 5 3" xfId="1596"/>
    <cellStyle name="Normal 11 2 5 4" xfId="2378"/>
    <cellStyle name="Normal 11 2 5 5" xfId="2508"/>
    <cellStyle name="Normal 11 2 5 6" xfId="1275"/>
    <cellStyle name="Normal 11 2 6" xfId="1368"/>
    <cellStyle name="Normal 11 2 7" xfId="1999"/>
    <cellStyle name="Normal 11 2 8" xfId="1839"/>
    <cellStyle name="Normal 11 2 9" xfId="2365"/>
    <cellStyle name="Normal 11 3" xfId="418"/>
    <cellStyle name="Normal 11 3 2" xfId="572"/>
    <cellStyle name="Normal 11 3 2 2" xfId="1455"/>
    <cellStyle name="Normal 11 3 2 3" xfId="2093"/>
    <cellStyle name="Normal 11 3 2 4" xfId="2323"/>
    <cellStyle name="Normal 11 3 2 5" xfId="1610"/>
    <cellStyle name="Normal 11 3 2 6" xfId="2425"/>
    <cellStyle name="Normal 11 3 2 7" xfId="1207"/>
    <cellStyle name="Normal 11 3 3" xfId="678"/>
    <cellStyle name="Normal 11 3 4" xfId="956"/>
    <cellStyle name="Normal 11 4" xfId="473"/>
    <cellStyle name="Normal 11 4 2" xfId="693"/>
    <cellStyle name="Normal 11 4 2 2" xfId="1477"/>
    <cellStyle name="Normal 11 4 2 3" xfId="2117"/>
    <cellStyle name="Normal 11 4 2 4" xfId="1961"/>
    <cellStyle name="Normal 11 4 2 5" xfId="1590"/>
    <cellStyle name="Normal 11 4 2 6" xfId="2398"/>
    <cellStyle name="Normal 11 4 2 7" xfId="1231"/>
    <cellStyle name="Normal 11 4 3" xfId="1452"/>
    <cellStyle name="Normal 11 4 4" xfId="2088"/>
    <cellStyle name="Normal 11 4 5" xfId="2325"/>
    <cellStyle name="Normal 11 4 6" xfId="1603"/>
    <cellStyle name="Normal 11 4 7" xfId="2267"/>
    <cellStyle name="Normal 11 4 8" xfId="1202"/>
    <cellStyle name="Normal 11 5" xfId="686"/>
    <cellStyle name="Normal 11 5 2" xfId="1470"/>
    <cellStyle name="Normal 11 5 3" xfId="2110"/>
    <cellStyle name="Normal 11 5 4" xfId="2319"/>
    <cellStyle name="Normal 11 5 5" xfId="1867"/>
    <cellStyle name="Normal 11 5 6" xfId="2518"/>
    <cellStyle name="Normal 11 5 7" xfId="1224"/>
    <cellStyle name="Normal 11 6" xfId="685"/>
    <cellStyle name="Normal 11 6 2" xfId="1469"/>
    <cellStyle name="Normal 11 6 3" xfId="2109"/>
    <cellStyle name="Normal 11 6 4" xfId="1957"/>
    <cellStyle name="Normal 11 6 5" xfId="1626"/>
    <cellStyle name="Normal 11 6 6" xfId="2476"/>
    <cellStyle name="Normal 11 6 7" xfId="1223"/>
    <cellStyle name="Normal 11 7" xfId="877"/>
    <cellStyle name="Normal 11 7 2" xfId="1494"/>
    <cellStyle name="Normal 11 7 3" xfId="2157"/>
    <cellStyle name="Normal 11 7 4" xfId="2309"/>
    <cellStyle name="Normal 11 7 5" xfId="1753"/>
    <cellStyle name="Normal 11 7 6" xfId="2439"/>
    <cellStyle name="Normal 11 7 7" xfId="1254"/>
    <cellStyle name="Normal 11 8" xfId="62"/>
    <cellStyle name="Normal 11 8 2" xfId="2296"/>
    <cellStyle name="Normal 11 8 3" xfId="2382"/>
    <cellStyle name="Normal 11 8 4" xfId="2406"/>
    <cellStyle name="Normal 11 8 5" xfId="1317"/>
    <cellStyle name="Normal 11 9" xfId="1361"/>
    <cellStyle name="Normal 12" xfId="419"/>
    <cellStyle name="Normal 12 2" xfId="1434"/>
    <cellStyle name="Normal 12 3" xfId="2066"/>
    <cellStyle name="Normal 12 4" xfId="1922"/>
    <cellStyle name="Normal 12 5" xfId="2210"/>
    <cellStyle name="Normal 12 6" xfId="2344"/>
    <cellStyle name="Normal 12 7" xfId="1180"/>
    <cellStyle name="Normal 13" xfId="464"/>
    <cellStyle name="Normal 14" xfId="467"/>
    <cellStyle name="Normal 14 2" xfId="1450"/>
    <cellStyle name="Normal 14 3" xfId="2085"/>
    <cellStyle name="Normal 14 4" xfId="1933"/>
    <cellStyle name="Normal 14 5" xfId="2141"/>
    <cellStyle name="Normal 14 6" xfId="1611"/>
    <cellStyle name="Normal 14 7" xfId="1199"/>
    <cellStyle name="Normal 15" xfId="15"/>
    <cellStyle name="Normal 15 10" xfId="1198"/>
    <cellStyle name="Normal 15 2" xfId="971"/>
    <cellStyle name="Normal 15 2 2" xfId="1513"/>
    <cellStyle name="Normal 15 2 3" xfId="2219"/>
    <cellStyle name="Normal 15 2 4" xfId="1950"/>
    <cellStyle name="Normal 15 2 5" xfId="2386"/>
    <cellStyle name="Normal 15 2 6" xfId="2503"/>
    <cellStyle name="Normal 15 2 7" xfId="1304"/>
    <cellStyle name="Normal 15 3" xfId="930"/>
    <cellStyle name="Normal 15 4" xfId="466"/>
    <cellStyle name="Normal 15 4 2" xfId="1846"/>
    <cellStyle name="Normal 15 4 3" xfId="1327"/>
    <cellStyle name="Normal 15 5" xfId="1449"/>
    <cellStyle name="Normal 15 6" xfId="2084"/>
    <cellStyle name="Normal 15 7" xfId="2245"/>
    <cellStyle name="Normal 15 8" xfId="1808"/>
    <cellStyle name="Normal 15 9" xfId="2404"/>
    <cellStyle name="Normal 16" xfId="477"/>
    <cellStyle name="Normal 16 2" xfId="700"/>
    <cellStyle name="Normal 17" xfId="663"/>
    <cellStyle name="Normal 17 2" xfId="1464"/>
    <cellStyle name="Normal 17 3" xfId="2103"/>
    <cellStyle name="Normal 17 4" xfId="2320"/>
    <cellStyle name="Normal 17 5" xfId="2188"/>
    <cellStyle name="Normal 17 6" xfId="2478"/>
    <cellStyle name="Normal 17 7" xfId="1217"/>
    <cellStyle name="Normal 18" xfId="683"/>
    <cellStyle name="Normal 18 2" xfId="1468"/>
    <cellStyle name="Normal 18 3" xfId="2108"/>
    <cellStyle name="Normal 18 4" xfId="2318"/>
    <cellStyle name="Normal 18 5" xfId="1812"/>
    <cellStyle name="Normal 18 6" xfId="1691"/>
    <cellStyle name="Normal 18 7" xfId="1222"/>
    <cellStyle name="Normal 19" xfId="785"/>
    <cellStyle name="Normal 19 2" xfId="991"/>
    <cellStyle name="Normal 19 3" xfId="1560"/>
    <cellStyle name="Normal 2" xfId="5"/>
    <cellStyle name="Normal 2 2" xfId="136"/>
    <cellStyle name="Normal 2 2 2" xfId="137"/>
    <cellStyle name="Normal 2 2 2 2" xfId="420"/>
    <cellStyle name="Normal 2 2 2 2 2" xfId="1435"/>
    <cellStyle name="Normal 2 2 2 2 3" xfId="2213"/>
    <cellStyle name="Normal 2 2 2 2 4" xfId="1855"/>
    <cellStyle name="Normal 2 2 2 2 5" xfId="1716"/>
    <cellStyle name="Normal 2 2 2 2 6" xfId="2507"/>
    <cellStyle name="Normal 2 2 2 2 7" xfId="1292"/>
    <cellStyle name="Normal 2 2 2 3" xfId="897"/>
    <cellStyle name="Normal 2 2 2 4" xfId="2067"/>
    <cellStyle name="Normal 2 2 2 5" xfId="1756"/>
    <cellStyle name="Normal 2 2 2 6" xfId="1960"/>
    <cellStyle name="Normal 2 2 2 7" xfId="2455"/>
    <cellStyle name="Normal 2 2 2 8" xfId="1181"/>
    <cellStyle name="Normal 2 2_גולמי" xfId="187"/>
    <cellStyle name="Normal 2 3" xfId="135"/>
    <cellStyle name="Normal 2 4" xfId="138"/>
    <cellStyle name="Normal 2 5" xfId="783"/>
    <cellStyle name="Normal 2 6" xfId="63"/>
    <cellStyle name="Normal 2_גולמי" xfId="186"/>
    <cellStyle name="Normal 20" xfId="982"/>
    <cellStyle name="Normal 20 2" xfId="1514"/>
    <cellStyle name="Normal 20 3" xfId="2222"/>
    <cellStyle name="Normal 20 4" xfId="2301"/>
    <cellStyle name="Normal 20 5" xfId="2212"/>
    <cellStyle name="Normal 20 6" xfId="2461"/>
    <cellStyle name="Normal 20 7" xfId="1308"/>
    <cellStyle name="Normal 21" xfId="57"/>
    <cellStyle name="Normal 21 2" xfId="1874"/>
    <cellStyle name="Normal 21 3" xfId="2373"/>
    <cellStyle name="Normal 21 4" xfId="2441"/>
    <cellStyle name="Normal 21 5" xfId="1300"/>
    <cellStyle name="Normal 22" xfId="1345"/>
    <cellStyle name="Normal 23" xfId="1972"/>
    <cellStyle name="Normal 24" xfId="1953"/>
    <cellStyle name="Normal 25" xfId="1566"/>
    <cellStyle name="Normal 26" xfId="1584"/>
    <cellStyle name="Normal 27" xfId="1086"/>
    <cellStyle name="Normal 3" xfId="6"/>
    <cellStyle name="Normal 3 2" xfId="202"/>
    <cellStyle name="Normal 3 2 10" xfId="2408"/>
    <cellStyle name="Normal 3 2 11" xfId="1109"/>
    <cellStyle name="Normal 3 2 2" xfId="575"/>
    <cellStyle name="Normal 3 2 2 2" xfId="691"/>
    <cellStyle name="Normal 3 2 2 2 2" xfId="1475"/>
    <cellStyle name="Normal 3 2 2 2 3" xfId="2115"/>
    <cellStyle name="Normal 3 2 2 2 4" xfId="1932"/>
    <cellStyle name="Normal 3 2 2 2 5" xfId="1651"/>
    <cellStyle name="Normal 3 2 2 2 6" xfId="2474"/>
    <cellStyle name="Normal 3 2 2 2 7" xfId="1229"/>
    <cellStyle name="Normal 3 2 2 3" xfId="1458"/>
    <cellStyle name="Normal 3 2 2 4" xfId="2096"/>
    <cellStyle name="Normal 3 2 2 5" xfId="1938"/>
    <cellStyle name="Normal 3 2 2 6" xfId="1623"/>
    <cellStyle name="Normal 3 2 2 7" xfId="2542"/>
    <cellStyle name="Normal 3 2 2 8" xfId="1210"/>
    <cellStyle name="Normal 3 2 3" xfId="659"/>
    <cellStyle name="Normal 3 2 3 2" xfId="1463"/>
    <cellStyle name="Normal 3 2 3 3" xfId="2102"/>
    <cellStyle name="Normal 3 2 3 4" xfId="1939"/>
    <cellStyle name="Normal 3 2 3 5" xfId="1811"/>
    <cellStyle name="Normal 3 2 3 6" xfId="2272"/>
    <cellStyle name="Normal 3 2 3 7" xfId="1216"/>
    <cellStyle name="Normal 3 2 4" xfId="677"/>
    <cellStyle name="Normal 3 2 4 2" xfId="1466"/>
    <cellStyle name="Normal 3 2 4 3" xfId="2106"/>
    <cellStyle name="Normal 3 2 4 4" xfId="1949"/>
    <cellStyle name="Normal 3 2 4 5" xfId="1905"/>
    <cellStyle name="Normal 3 2 4 6" xfId="2537"/>
    <cellStyle name="Normal 3 2 4 7" xfId="1220"/>
    <cellStyle name="Normal 3 2 5" xfId="311"/>
    <cellStyle name="Normal 3 2 5 2" xfId="1366"/>
    <cellStyle name="Normal 3 2 5 3" xfId="2194"/>
    <cellStyle name="Normal 3 2 5 4" xfId="1854"/>
    <cellStyle name="Normal 3 2 5 5" xfId="1650"/>
    <cellStyle name="Normal 3 2 5 6" xfId="2433"/>
    <cellStyle name="Normal 3 2 5 7" xfId="1271"/>
    <cellStyle name="Normal 3 2 6" xfId="921"/>
    <cellStyle name="Normal 3 2 7" xfId="1995"/>
    <cellStyle name="Normal 3 2 8" xfId="1735"/>
    <cellStyle name="Normal 3 2 9" xfId="1617"/>
    <cellStyle name="Normal 3 3" xfId="468"/>
    <cellStyle name="Normal 3 3 2" xfId="574"/>
    <cellStyle name="Normal 3 3 2 2" xfId="1457"/>
    <cellStyle name="Normal 3 3 2 3" xfId="2095"/>
    <cellStyle name="Normal 3 3 2 4" xfId="2324"/>
    <cellStyle name="Normal 3 3 2 5" xfId="1816"/>
    <cellStyle name="Normal 3 3 2 6" xfId="2524"/>
    <cellStyle name="Normal 3 3 2 7" xfId="1209"/>
    <cellStyle name="Normal 3 3 3" xfId="669"/>
    <cellStyle name="Normal 3 3 4" xfId="972"/>
    <cellStyle name="Normal 3 4" xfId="676"/>
    <cellStyle name="Normal 3 4 2" xfId="713"/>
    <cellStyle name="Normal 3 4 3" xfId="698"/>
    <cellStyle name="Normal 3 4 3 2" xfId="1481"/>
    <cellStyle name="Normal 3 4 3 3" xfId="2122"/>
    <cellStyle name="Normal 3 4 3 4" xfId="2177"/>
    <cellStyle name="Normal 3 4 3 5" xfId="1579"/>
    <cellStyle name="Normal 3 4 3 6" xfId="2402"/>
    <cellStyle name="Normal 3 4 3 7" xfId="1236"/>
    <cellStyle name="Normal 3 4 4" xfId="987"/>
    <cellStyle name="Normal 3 5" xfId="679"/>
    <cellStyle name="Normal 3 6" xfId="255"/>
    <cellStyle name="Normal 3 7" xfId="876"/>
    <cellStyle name="Normal 3 7 2" xfId="1493"/>
    <cellStyle name="Normal 3 7 3" xfId="2156"/>
    <cellStyle name="Normal 3 7 4" xfId="1712"/>
    <cellStyle name="Normal 3 7 5" xfId="2381"/>
    <cellStyle name="Normal 3 7 6" xfId="2514"/>
    <cellStyle name="Normal 3 7 7" xfId="1253"/>
    <cellStyle name="Normal 3 8" xfId="64"/>
    <cellStyle name="Normal 3 8 2" xfId="2306"/>
    <cellStyle name="Normal 3 8 3" xfId="1943"/>
    <cellStyle name="Normal 3 8 4" xfId="2512"/>
    <cellStyle name="Normal 3 8 5" xfId="1263"/>
    <cellStyle name="Normal 3 9" xfId="1336"/>
    <cellStyle name="Normal 3_יתרת התחייבות להשקעה" xfId="938"/>
    <cellStyle name="Normal 4" xfId="12"/>
    <cellStyle name="Normal 4 2" xfId="336"/>
    <cellStyle name="Normal 4 2 2" xfId="421"/>
    <cellStyle name="Normal 4 2 2 2" xfId="1436"/>
    <cellStyle name="Normal 4 2 2 3" xfId="2068"/>
    <cellStyle name="Normal 4 2 2 4" xfId="1852"/>
    <cellStyle name="Normal 4 2 2 5" xfId="1689"/>
    <cellStyle name="Normal 4 2 2 6" xfId="1608"/>
    <cellStyle name="Normal 4 2 2 7" xfId="1182"/>
    <cellStyle name="Normal 4 3" xfId="344"/>
    <cellStyle name="Normal 4 3 2" xfId="1369"/>
    <cellStyle name="Normal 4 3 3" xfId="2001"/>
    <cellStyle name="Normal 4 3 4" xfId="1740"/>
    <cellStyle name="Normal 4 3 5" xfId="2168"/>
    <cellStyle name="Normal 4 3 6" xfId="1760"/>
    <cellStyle name="Normal 4 3 7" xfId="1115"/>
    <cellStyle name="Normal 4 4" xfId="665"/>
    <cellStyle name="Normal 4 5" xfId="681"/>
    <cellStyle name="Normal 5" xfId="70"/>
    <cellStyle name="Normal 5 10" xfId="1909"/>
    <cellStyle name="Normal 5 11" xfId="1183"/>
    <cellStyle name="Normal 5 2" xfId="422"/>
    <cellStyle name="Normal 5 2 2" xfId="777"/>
    <cellStyle name="Normal 5 2 3" xfId="957"/>
    <cellStyle name="Normal 5 2 3 2" xfId="1506"/>
    <cellStyle name="Normal 5 2 3 3" xfId="2144"/>
    <cellStyle name="Normal 5 2 3 4" xfId="1682"/>
    <cellStyle name="Normal 5 2 3 5" xfId="2395"/>
    <cellStyle name="Normal 5 2 3 6" xfId="1293"/>
    <cellStyle name="Normal 5 2 4" xfId="1437"/>
    <cellStyle name="Normal 5 2 5" xfId="2070"/>
    <cellStyle name="Normal 5 2 6" xfId="1920"/>
    <cellStyle name="Normal 5 2 7" xfId="1632"/>
    <cellStyle name="Normal 5 2 8" xfId="1630"/>
    <cellStyle name="Normal 5 2 9" xfId="1184"/>
    <cellStyle name="Normal 5 3" xfId="500"/>
    <cellStyle name="Normal 5 3 2" xfId="703"/>
    <cellStyle name="Normal 5 3 3" xfId="978"/>
    <cellStyle name="Normal 5 3 4" xfId="946"/>
    <cellStyle name="Normal 5 3 4 2" xfId="1501"/>
    <cellStyle name="Normal 5 3 4 3" xfId="2175"/>
    <cellStyle name="Normal 5 3 4 4" xfId="2367"/>
    <cellStyle name="Normal 5 3 4 5" xfId="2530"/>
    <cellStyle name="Normal 5 3 4 6" xfId="1266"/>
    <cellStyle name="Normal 5 4" xfId="569"/>
    <cellStyle name="Normal 5 5" xfId="702"/>
    <cellStyle name="Normal 5 5 2" xfId="1484"/>
    <cellStyle name="Normal 5 5 3" xfId="2125"/>
    <cellStyle name="Normal 5 5 4" xfId="2314"/>
    <cellStyle name="Normal 5 5 5" xfId="1609"/>
    <cellStyle name="Normal 5 5 6" xfId="2393"/>
    <cellStyle name="Normal 5 5 7" xfId="1239"/>
    <cellStyle name="Normal 5 6" xfId="1061"/>
    <cellStyle name="Normal 5 6 2" xfId="2252"/>
    <cellStyle name="Normal 5 6 3" xfId="1342"/>
    <cellStyle name="Normal 5 7" xfId="2069"/>
    <cellStyle name="Normal 5 8" xfId="2286"/>
    <cellStyle name="Normal 5 9" xfId="1845"/>
    <cellStyle name="Normal 6" xfId="205"/>
    <cellStyle name="Normal 6 10" xfId="1185"/>
    <cellStyle name="Normal 6 2" xfId="423"/>
    <cellStyle name="Normal 6 2 2" xfId="687"/>
    <cellStyle name="Normal 6 2 2 2" xfId="1471"/>
    <cellStyle name="Normal 6 2 2 3" xfId="2111"/>
    <cellStyle name="Normal 6 2 2 4" xfId="1955"/>
    <cellStyle name="Normal 6 2 2 5" xfId="1739"/>
    <cellStyle name="Normal 6 2 2 6" xfId="2438"/>
    <cellStyle name="Normal 6 2 2 7" xfId="1225"/>
    <cellStyle name="Normal 6 2 3" xfId="958"/>
    <cellStyle name="Normal 6 2 3 2" xfId="1507"/>
    <cellStyle name="Normal 6 2 3 3" xfId="1926"/>
    <cellStyle name="Normal 6 2 3 4" xfId="1817"/>
    <cellStyle name="Normal 6 2 3 5" xfId="1766"/>
    <cellStyle name="Normal 6 2 3 6" xfId="1294"/>
    <cellStyle name="Normal 6 2 4" xfId="1438"/>
    <cellStyle name="Normal 6 2 5" xfId="2072"/>
    <cellStyle name="Normal 6 2 6" xfId="1914"/>
    <cellStyle name="Normal 6 2 7" xfId="2372"/>
    <cellStyle name="Normal 6 2 8" xfId="2343"/>
    <cellStyle name="Normal 6 2 9" xfId="1186"/>
    <cellStyle name="Normal 6 3" xfId="709"/>
    <cellStyle name="Normal 6 3 2" xfId="1488"/>
    <cellStyle name="Normal 6 3 3" xfId="2129"/>
    <cellStyle name="Normal 6 3 4" xfId="2264"/>
    <cellStyle name="Normal 6 3 5" xfId="1607"/>
    <cellStyle name="Normal 6 3 6" xfId="2463"/>
    <cellStyle name="Normal 6 3 7" xfId="1243"/>
    <cellStyle name="Normal 6 4" xfId="689"/>
    <cellStyle name="Normal 6 4 2" xfId="1473"/>
    <cellStyle name="Normal 6 4 3" xfId="2113"/>
    <cellStyle name="Normal 6 4 4" xfId="1799"/>
    <cellStyle name="Normal 6 4 5" xfId="1794"/>
    <cellStyle name="Normal 6 4 6" xfId="2422"/>
    <cellStyle name="Normal 6 4 7" xfId="1227"/>
    <cellStyle name="Normal 6 5" xfId="1068"/>
    <cellStyle name="Normal 6 5 2" xfId="2492"/>
    <cellStyle name="Normal 6 5 3" xfId="1346"/>
    <cellStyle name="Normal 6 6" xfId="2071"/>
    <cellStyle name="Normal 6 7" xfId="2332"/>
    <cellStyle name="Normal 6 8" xfId="1820"/>
    <cellStyle name="Normal 6 9" xfId="2531"/>
    <cellStyle name="Normal 7" xfId="206"/>
    <cellStyle name="Normal 7 10" xfId="1187"/>
    <cellStyle name="Normal 7 2" xfId="424"/>
    <cellStyle name="Normal 7 2 2" xfId="688"/>
    <cellStyle name="Normal 7 2 2 2" xfId="1472"/>
    <cellStyle name="Normal 7 2 2 3" xfId="2112"/>
    <cellStyle name="Normal 7 2 2 4" xfId="1853"/>
    <cellStyle name="Normal 7 2 2 5" xfId="1625"/>
    <cellStyle name="Normal 7 2 2 6" xfId="1859"/>
    <cellStyle name="Normal 7 2 2 7" xfId="1226"/>
    <cellStyle name="Normal 7 2 3" xfId="959"/>
    <cellStyle name="Normal 7 2 3 2" xfId="1508"/>
    <cellStyle name="Normal 7 2 3 3" xfId="1828"/>
    <cellStyle name="Normal 7 2 3 4" xfId="1564"/>
    <cellStyle name="Normal 7 2 3 5" xfId="2489"/>
    <cellStyle name="Normal 7 2 3 6" xfId="1295"/>
    <cellStyle name="Normal 7 2 4" xfId="1439"/>
    <cellStyle name="Normal 7 2 5" xfId="2074"/>
    <cellStyle name="Normal 7 2 6" xfId="2331"/>
    <cellStyle name="Normal 7 2 7" xfId="1703"/>
    <cellStyle name="Normal 7 2 8" xfId="2355"/>
    <cellStyle name="Normal 7 2 9" xfId="1188"/>
    <cellStyle name="Normal 7 3" xfId="697"/>
    <cellStyle name="Normal 7 3 2" xfId="1480"/>
    <cellStyle name="Normal 7 3 3" xfId="2121"/>
    <cellStyle name="Normal 7 3 4" xfId="1810"/>
    <cellStyle name="Normal 7 3 5" xfId="1898"/>
    <cellStyle name="Normal 7 3 6" xfId="2437"/>
    <cellStyle name="Normal 7 3 7" xfId="1235"/>
    <cellStyle name="Normal 7 4" xfId="704"/>
    <cellStyle name="Normal 7 4 2" xfId="1485"/>
    <cellStyle name="Normal 7 4 3" xfId="2126"/>
    <cellStyle name="Normal 7 4 4" xfId="1964"/>
    <cellStyle name="Normal 7 4 5" xfId="1743"/>
    <cellStyle name="Normal 7 4 6" xfId="2484"/>
    <cellStyle name="Normal 7 4 7" xfId="1240"/>
    <cellStyle name="Normal 7 5" xfId="1048"/>
    <cellStyle name="Normal 7 5 2" xfId="1683"/>
    <cellStyle name="Normal 7 5 3" xfId="1326"/>
    <cellStyle name="Normal 7 6" xfId="2073"/>
    <cellStyle name="Normal 7 7" xfId="2330"/>
    <cellStyle name="Normal 7 8" xfId="2370"/>
    <cellStyle name="Normal 7 9" xfId="1713"/>
    <cellStyle name="Normal 8" xfId="58"/>
    <cellStyle name="Normal 8 2" xfId="426"/>
    <cellStyle name="Normal 8 2 2" xfId="960"/>
    <cellStyle name="Normal 8 2 2 2" xfId="1509"/>
    <cellStyle name="Normal 8 2 2 3" xfId="1641"/>
    <cellStyle name="Normal 8 2 2 4" xfId="1829"/>
    <cellStyle name="Normal 8 2 2 5" xfId="2346"/>
    <cellStyle name="Normal 8 2 2 6" xfId="1297"/>
    <cellStyle name="Normal 8 2 3" xfId="942"/>
    <cellStyle name="Normal 8 2 3 2" xfId="1015"/>
    <cellStyle name="Normal 8 2 3 3" xfId="2342"/>
    <cellStyle name="Normal 8 2 4" xfId="1441"/>
    <cellStyle name="Normal 8 2 5" xfId="2076"/>
    <cellStyle name="Normal 8 2 6" xfId="1915"/>
    <cellStyle name="Normal 8 2 7" xfId="2431"/>
    <cellStyle name="Normal 8 2 8" xfId="2380"/>
    <cellStyle name="Normal 8 2 9" xfId="1190"/>
    <cellStyle name="Normal 8 3" xfId="425"/>
    <cellStyle name="Normal 8 3 2" xfId="1440"/>
    <cellStyle name="Normal 8 3 3" xfId="2215"/>
    <cellStyle name="Normal 8 3 4" xfId="1658"/>
    <cellStyle name="Normal 8 3 5" xfId="2358"/>
    <cellStyle name="Normal 8 3 6" xfId="2505"/>
    <cellStyle name="Normal 8 3 7" xfId="1296"/>
    <cellStyle name="Normal 8 4" xfId="925"/>
    <cellStyle name="Normal 8 5" xfId="2075"/>
    <cellStyle name="Normal 8 6" xfId="1907"/>
    <cellStyle name="Normal 8 7" xfId="2429"/>
    <cellStyle name="Normal 8 8" xfId="2477"/>
    <cellStyle name="Normal 8 9" xfId="1189"/>
    <cellStyle name="Normal 9" xfId="207"/>
    <cellStyle name="Normal 9 2" xfId="428"/>
    <cellStyle name="Normal 9 2 2" xfId="961"/>
    <cellStyle name="Normal 9 2 2 2" xfId="1510"/>
    <cellStyle name="Normal 9 2 2 3" xfId="1890"/>
    <cellStyle name="Normal 9 2 2 4" xfId="1918"/>
    <cellStyle name="Normal 9 2 2 5" xfId="2506"/>
    <cellStyle name="Normal 9 2 2 6" xfId="1299"/>
    <cellStyle name="Normal 9 2 3" xfId="949"/>
    <cellStyle name="Normal 9 2 3 2" xfId="1018"/>
    <cellStyle name="Normal 9 2 3 3" xfId="1781"/>
    <cellStyle name="Normal 9 2 4" xfId="1443"/>
    <cellStyle name="Normal 9 2 5" xfId="2078"/>
    <cellStyle name="Normal 9 2 6" xfId="2328"/>
    <cellStyle name="Normal 9 2 7" xfId="2412"/>
    <cellStyle name="Normal 9 2 8" xfId="2460"/>
    <cellStyle name="Normal 9 2 9" xfId="1192"/>
    <cellStyle name="Normal 9 3" xfId="427"/>
    <cellStyle name="Normal 9 3 2" xfId="1442"/>
    <cellStyle name="Normal 9 3 3" xfId="2216"/>
    <cellStyle name="Normal 9 3 4" xfId="2143"/>
    <cellStyle name="Normal 9 3 5" xfId="2160"/>
    <cellStyle name="Normal 9 3 6" xfId="2486"/>
    <cellStyle name="Normal 9 3 7" xfId="1298"/>
    <cellStyle name="Normal 9 4" xfId="993"/>
    <cellStyle name="Normal 9 5" xfId="2077"/>
    <cellStyle name="Normal 9 6" xfId="2180"/>
    <cellStyle name="Normal 9 7" xfId="2423"/>
    <cellStyle name="Normal 9 8" xfId="2526"/>
    <cellStyle name="Normal 9 9" xfId="1191"/>
    <cellStyle name="Normal_2007-16618" xfId="7"/>
    <cellStyle name="Note" xfId="139"/>
    <cellStyle name="Note 2" xfId="293"/>
    <cellStyle name="Note 2 2" xfId="429"/>
    <cellStyle name="Note 3" xfId="497"/>
    <cellStyle name="Output" xfId="140"/>
    <cellStyle name="Output 2" xfId="294"/>
    <cellStyle name="Output 2 2" xfId="430"/>
    <cellStyle name="Output 3" xfId="498"/>
    <cellStyle name="Output 4" xfId="251"/>
    <cellStyle name="Output 5" xfId="898"/>
    <cellStyle name="Percent" xfId="14" builtinId="5"/>
    <cellStyle name="Percent 2" xfId="8"/>
    <cellStyle name="Percent 2 2" xfId="141"/>
    <cellStyle name="Percent 2 2 10" xfId="2171"/>
    <cellStyle name="Percent 2 2 11" xfId="1110"/>
    <cellStyle name="Percent 2 2 2" xfId="577"/>
    <cellStyle name="Percent 2 2 2 2" xfId="690"/>
    <cellStyle name="Percent 2 2 2 2 2" xfId="1474"/>
    <cellStyle name="Percent 2 2 2 2 3" xfId="2114"/>
    <cellStyle name="Percent 2 2 2 2 4" xfId="2247"/>
    <cellStyle name="Percent 2 2 2 2 5" xfId="2249"/>
    <cellStyle name="Percent 2 2 2 2 6" xfId="2163"/>
    <cellStyle name="Percent 2 2 2 2 7" xfId="1228"/>
    <cellStyle name="Percent 2 2 2 3" xfId="1460"/>
    <cellStyle name="Percent 2 2 2 4" xfId="2098"/>
    <cellStyle name="Percent 2 2 2 5" xfId="1798"/>
    <cellStyle name="Percent 2 2 2 6" xfId="2284"/>
    <cellStyle name="Percent 2 2 2 7" xfId="2388"/>
    <cellStyle name="Percent 2 2 2 8" xfId="1212"/>
    <cellStyle name="Percent 2 2 3" xfId="696"/>
    <cellStyle name="Percent 2 2 3 2" xfId="1479"/>
    <cellStyle name="Percent 2 2 3 3" xfId="2120"/>
    <cellStyle name="Percent 2 2 3 4" xfId="1718"/>
    <cellStyle name="Percent 2 2 3 5" xfId="1900"/>
    <cellStyle name="Percent 2 2 3 6" xfId="2517"/>
    <cellStyle name="Percent 2 2 3 7" xfId="1234"/>
    <cellStyle name="Percent 2 2 4" xfId="654"/>
    <cellStyle name="Percent 2 2 4 2" xfId="1461"/>
    <cellStyle name="Percent 2 2 4 3" xfId="2100"/>
    <cellStyle name="Percent 2 2 4 4" xfId="1945"/>
    <cellStyle name="Percent 2 2 4 5" xfId="1910"/>
    <cellStyle name="Percent 2 2 4 6" xfId="2501"/>
    <cellStyle name="Percent 2 2 4 7" xfId="1214"/>
    <cellStyle name="Percent 2 2 5" xfId="312"/>
    <cellStyle name="Percent 2 2 5 2" xfId="1367"/>
    <cellStyle name="Percent 2 2 5 3" xfId="2195"/>
    <cellStyle name="Percent 2 2 5 4" xfId="1893"/>
    <cellStyle name="Percent 2 2 5 5" xfId="1615"/>
    <cellStyle name="Percent 2 2 5 6" xfId="1931"/>
    <cellStyle name="Percent 2 2 5 7" xfId="1272"/>
    <cellStyle name="Percent 2 2 6" xfId="899"/>
    <cellStyle name="Percent 2 2 7" xfId="1996"/>
    <cellStyle name="Percent 2 2 8" xfId="1669"/>
    <cellStyle name="Percent 2 2 9" xfId="1813"/>
    <cellStyle name="Percent 2 3" xfId="472"/>
    <cellStyle name="Percent 2 3 2" xfId="576"/>
    <cellStyle name="Percent 2 3 2 2" xfId="1459"/>
    <cellStyle name="Percent 2 3 2 3" xfId="2097"/>
    <cellStyle name="Percent 2 3 2 4" xfId="1773"/>
    <cellStyle name="Percent 2 3 2 5" xfId="1860"/>
    <cellStyle name="Percent 2 3 2 6" xfId="2377"/>
    <cellStyle name="Percent 2 3 2 7" xfId="1211"/>
    <cellStyle name="Percent 2 3 3" xfId="708"/>
    <cellStyle name="Percent 2 3 4" xfId="975"/>
    <cellStyle name="Percent 2 4" xfId="684"/>
    <cellStyle name="Percent 2 4 2" xfId="714"/>
    <cellStyle name="Percent 2 4 3" xfId="655"/>
    <cellStyle name="Percent 2 4 3 2" xfId="1462"/>
    <cellStyle name="Percent 2 4 3 3" xfId="2101"/>
    <cellStyle name="Percent 2 4 3 4" xfId="2322"/>
    <cellStyle name="Percent 2 4 3 5" xfId="2159"/>
    <cellStyle name="Percent 2 4 3 6" xfId="2420"/>
    <cellStyle name="Percent 2 4 3 7" xfId="1215"/>
    <cellStyle name="Percent 2 4 4" xfId="989"/>
    <cellStyle name="Percent 2 5" xfId="707"/>
    <cellStyle name="Percent 2 6" xfId="985"/>
    <cellStyle name="Percent 2 6 2" xfId="1516"/>
    <cellStyle name="Percent 2 6 3" xfId="1563"/>
    <cellStyle name="Percent 2 6 4" xfId="1534"/>
    <cellStyle name="Percent 2 6 5" xfId="2225"/>
    <cellStyle name="Percent 2 6 6" xfId="2174"/>
    <cellStyle name="Percent 2 6 7" xfId="2447"/>
    <cellStyle name="Percent 2 6 8" xfId="2504"/>
    <cellStyle name="Percent 2 6 9" xfId="1311"/>
    <cellStyle name="Percent 2 7" xfId="65"/>
    <cellStyle name="Percent 2 7 2" xfId="2297"/>
    <cellStyle name="Percent 2 7 3" xfId="1752"/>
    <cellStyle name="Percent 2 7 4" xfId="2238"/>
    <cellStyle name="Percent 2 7 5" xfId="1316"/>
    <cellStyle name="Percent 2 8" xfId="1343"/>
    <cellStyle name="Percent 3" xfId="142"/>
    <cellStyle name="Percent 3 2" xfId="329"/>
    <cellStyle name="Percent 3 3" xfId="475"/>
    <cellStyle name="Percent 3 4" xfId="672"/>
    <cellStyle name="Percent 4" xfId="68"/>
    <cellStyle name="Percent 4 2" xfId="779"/>
    <cellStyle name="Percent 4 2 2" xfId="996"/>
    <cellStyle name="Percent 4 2 3" xfId="945"/>
    <cellStyle name="Percent 4 2 3 2" xfId="1053"/>
    <cellStyle name="Percent 4 2 3 2 2" xfId="1355"/>
    <cellStyle name="Percent 4 2 3 2 3" xfId="2459"/>
    <cellStyle name="Percent 4 2 3 2 4" xfId="1331"/>
    <cellStyle name="Percent 4 2 3 3" xfId="1076"/>
    <cellStyle name="Percent 4 2 3 4" xfId="1085"/>
    <cellStyle name="Percent 4 2 3 5" xfId="1017"/>
    <cellStyle name="Percent 4 2 3 6" xfId="2444"/>
    <cellStyle name="Percent 5" xfId="784"/>
    <cellStyle name="SAPBEXaggData" xfId="143"/>
    <cellStyle name="SAPBEXaggDataEmph" xfId="144"/>
    <cellStyle name="SAPBEXaggItem" xfId="145"/>
    <cellStyle name="SAPBEXaggItemX" xfId="146"/>
    <cellStyle name="SAPBEXchaText" xfId="147"/>
    <cellStyle name="SAPBEXexcBad7" xfId="148"/>
    <cellStyle name="SAPBEXexcBad8" xfId="149"/>
    <cellStyle name="SAPBEXexcBad9" xfId="150"/>
    <cellStyle name="SAPBEXexcCritical4" xfId="151"/>
    <cellStyle name="SAPBEXexcCritical5" xfId="152"/>
    <cellStyle name="SAPBEXexcCritical6" xfId="153"/>
    <cellStyle name="SAPBEXexcGood1" xfId="154"/>
    <cellStyle name="SAPBEXexcGood2" xfId="155"/>
    <cellStyle name="SAPBEXexcGood3" xfId="156"/>
    <cellStyle name="SAPBEXfilterDrill" xfId="157"/>
    <cellStyle name="SAPBEXfilterItem" xfId="158"/>
    <cellStyle name="SAPBEXfilterText" xfId="159"/>
    <cellStyle name="SAPBEXformats" xfId="160"/>
    <cellStyle name="SAPBEXheaderItem" xfId="161"/>
    <cellStyle name="SAPBEXheaderItem 2" xfId="629"/>
    <cellStyle name="SAPBEXheaderText" xfId="162"/>
    <cellStyle name="SAPBEXheaderText 2" xfId="630"/>
    <cellStyle name="SAPBEXHLevel0" xfId="163"/>
    <cellStyle name="SAPBEXHLevel0 2" xfId="631"/>
    <cellStyle name="SAPBEXHLevel0X" xfId="164"/>
    <cellStyle name="SAPBEXHLevel0X 2" xfId="632"/>
    <cellStyle name="SAPBEXHLevel1" xfId="165"/>
    <cellStyle name="SAPBEXHLevel1 2" xfId="633"/>
    <cellStyle name="SAPBEXHLevel1X" xfId="166"/>
    <cellStyle name="SAPBEXHLevel1X 2" xfId="634"/>
    <cellStyle name="SAPBEXHLevel2" xfId="167"/>
    <cellStyle name="SAPBEXHLevel2 2" xfId="635"/>
    <cellStyle name="SAPBEXHLevel2X" xfId="168"/>
    <cellStyle name="SAPBEXHLevel2X 2" xfId="636"/>
    <cellStyle name="SAPBEXHLevel3" xfId="169"/>
    <cellStyle name="SAPBEXHLevel3 2" xfId="637"/>
    <cellStyle name="SAPBEXHLevel3X" xfId="170"/>
    <cellStyle name="SAPBEXHLevel3X 2" xfId="638"/>
    <cellStyle name="SAPBEXinputData" xfId="171"/>
    <cellStyle name="SAPBEXinputData 2" xfId="639"/>
    <cellStyle name="SAPBEXresData" xfId="172"/>
    <cellStyle name="SAPBEXresDataEmph" xfId="173"/>
    <cellStyle name="SAPBEXresItem" xfId="174"/>
    <cellStyle name="SAPBEXresItemX" xfId="175"/>
    <cellStyle name="SAPBEXstdData" xfId="176"/>
    <cellStyle name="SAPBEXstdDataEmph" xfId="177"/>
    <cellStyle name="SAPBEXstdItem" xfId="178"/>
    <cellStyle name="SAPBEXstdItemX" xfId="179"/>
    <cellStyle name="SAPBEXtitle" xfId="180"/>
    <cellStyle name="SAPBEXundefined" xfId="181"/>
    <cellStyle name="Sheet Title" xfId="182"/>
    <cellStyle name="Text" xfId="9"/>
    <cellStyle name="Title" xfId="183"/>
    <cellStyle name="Title 2" xfId="301"/>
    <cellStyle name="Title 3" xfId="512"/>
    <cellStyle name="Title 4" xfId="252"/>
    <cellStyle name="Title 5" xfId="905"/>
    <cellStyle name="Total" xfId="10"/>
    <cellStyle name="Total 2" xfId="184"/>
    <cellStyle name="Total 2 2" xfId="431"/>
    <cellStyle name="Total 2 3" xfId="302"/>
    <cellStyle name="Total 2 4" xfId="906"/>
    <cellStyle name="Total 3" xfId="313"/>
    <cellStyle name="Total 3 2" xfId="530"/>
    <cellStyle name="Total 4" xfId="469"/>
    <cellStyle name="Total 5" xfId="675"/>
    <cellStyle name="Total 6" xfId="680"/>
    <cellStyle name="Total 7" xfId="253"/>
    <cellStyle name="Total_יתרת התחייבות להשקעה" xfId="939"/>
    <cellStyle name="Warning Text" xfId="185"/>
    <cellStyle name="Warning Text 2" xfId="303"/>
    <cellStyle name="Warning Text 3" xfId="531"/>
    <cellStyle name="Warning Text 4" xfId="254"/>
    <cellStyle name="הדגשה1" xfId="33" builtinId="29" customBuiltin="1"/>
    <cellStyle name="הדגשה1 2" xfId="432"/>
    <cellStyle name="הדגשה1 3" xfId="607"/>
    <cellStyle name="הדגשה2" xfId="37" builtinId="33" customBuiltin="1"/>
    <cellStyle name="הדגשה2 2" xfId="433"/>
    <cellStyle name="הדגשה2 3" xfId="608"/>
    <cellStyle name="הדגשה3" xfId="41" builtinId="37" customBuiltin="1"/>
    <cellStyle name="הדגשה3 2" xfId="434"/>
    <cellStyle name="הדגשה3 3" xfId="609"/>
    <cellStyle name="הדגשה4" xfId="45" builtinId="41" customBuiltin="1"/>
    <cellStyle name="הדגשה4 2" xfId="435"/>
    <cellStyle name="הדגשה4 3" xfId="610"/>
    <cellStyle name="הדגשה5" xfId="49" builtinId="45" customBuiltin="1"/>
    <cellStyle name="הדגשה5 2" xfId="436"/>
    <cellStyle name="הדגשה5 3" xfId="611"/>
    <cellStyle name="הדגשה6" xfId="53" builtinId="49" customBuiltin="1"/>
    <cellStyle name="הדגשה6 2" xfId="437"/>
    <cellStyle name="הדגשה6 3" xfId="612"/>
    <cellStyle name="היפר-קישור" xfId="11" builtinId="8"/>
    <cellStyle name="הערה 2" xfId="203"/>
    <cellStyle name="הערה 2 10" xfId="1871"/>
    <cellStyle name="הערה 2 11" xfId="1193"/>
    <cellStyle name="הערה 2 2" xfId="439"/>
    <cellStyle name="הערה 2 2 2" xfId="964"/>
    <cellStyle name="הערה 2 2 2 2" xfId="1512"/>
    <cellStyle name="הערה 2 2 2 3" xfId="1776"/>
    <cellStyle name="הערה 2 2 2 4" xfId="1665"/>
    <cellStyle name="הערה 2 2 2 5" xfId="2464"/>
    <cellStyle name="הערה 2 2 2 6" xfId="1302"/>
    <cellStyle name="הערה 2 2 3" xfId="933"/>
    <cellStyle name="הערה 2 2 4" xfId="1445"/>
    <cellStyle name="הערה 2 2 5" xfId="2080"/>
    <cellStyle name="הערה 2 2 6" xfId="2329"/>
    <cellStyle name="הערה 2 2 7" xfId="1714"/>
    <cellStyle name="הערה 2 2 8" xfId="2453"/>
    <cellStyle name="הערה 2 2 9" xfId="1194"/>
    <cellStyle name="הערה 2 3" xfId="438"/>
    <cellStyle name="הערה 2 3 2" xfId="995"/>
    <cellStyle name="הערה 2 3 2 2" xfId="1517"/>
    <cellStyle name="הערה 2 3 2 3" xfId="2299"/>
    <cellStyle name="הערה 2 3 2 4" xfId="2191"/>
    <cellStyle name="הערה 2 3 2 5" xfId="2340"/>
    <cellStyle name="הערה 2 3 2 6" xfId="1313"/>
    <cellStyle name="הערה 2 3 3" xfId="932"/>
    <cellStyle name="הערה 2 3 4" xfId="1444"/>
    <cellStyle name="הערה 2 3 5" xfId="2184"/>
    <cellStyle name="הערה 2 4" xfId="931"/>
    <cellStyle name="הערה 2 5" xfId="963"/>
    <cellStyle name="הערה 2 5 2" xfId="1511"/>
    <cellStyle name="הערה 2 5 3" xfId="1782"/>
    <cellStyle name="הערה 2 5 4" xfId="2337"/>
    <cellStyle name="הערה 2 5 5" xfId="2410"/>
    <cellStyle name="הערה 2 5 6" xfId="1301"/>
    <cellStyle name="הערה 2 6" xfId="922"/>
    <cellStyle name="הערה 2 7" xfId="2079"/>
    <cellStyle name="הערה 2 8" xfId="1923"/>
    <cellStyle name="הערה 2 9" xfId="1959"/>
    <cellStyle name="הערה 3" xfId="204"/>
    <cellStyle name="הערה 3 2" xfId="441"/>
    <cellStyle name="הערה 3 2 2" xfId="1447"/>
    <cellStyle name="הערה 3 2 3" xfId="2082"/>
    <cellStyle name="הערה 3 2 4" xfId="1648"/>
    <cellStyle name="הערה 3 2 5" xfId="2295"/>
    <cellStyle name="הערה 3 2 6" xfId="2353"/>
    <cellStyle name="הערה 3 2 7" xfId="1196"/>
    <cellStyle name="הערה 3 3" xfId="440"/>
    <cellStyle name="הערה 3 3 2" xfId="1446"/>
    <cellStyle name="הערה 3 3 3" xfId="2217"/>
    <cellStyle name="הערה 3 3 4" xfId="2280"/>
    <cellStyle name="הערה 3 3 5" xfId="2434"/>
    <cellStyle name="הערה 3 3 6" xfId="2467"/>
    <cellStyle name="הערה 3 3 7" xfId="1303"/>
    <cellStyle name="הערה 3 4" xfId="923"/>
    <cellStyle name="הערה 3 5" xfId="2081"/>
    <cellStyle name="הערה 3 6" xfId="1919"/>
    <cellStyle name="הערה 3 7" xfId="2291"/>
    <cellStyle name="הערה 3 8" xfId="2525"/>
    <cellStyle name="הערה 3 9" xfId="1195"/>
    <cellStyle name="הערה 4" xfId="442"/>
    <cellStyle name="הערה 4 2" xfId="966"/>
    <cellStyle name="הערה 4 3" xfId="936"/>
    <cellStyle name="הערה 5" xfId="443"/>
    <cellStyle name="הערה 5 2" xfId="1448"/>
    <cellStyle name="הערה 5 3" xfId="2083"/>
    <cellStyle name="הערה 5 4" xfId="1569"/>
    <cellStyle name="הערה 5 5" xfId="2385"/>
    <cellStyle name="הערה 5 6" xfId="2533"/>
    <cellStyle name="הערה 5 7" xfId="1197"/>
    <cellStyle name="הערה 6" xfId="465"/>
    <cellStyle name="חישוב" xfId="27" builtinId="22" customBuiltin="1"/>
    <cellStyle name="חישוב 2" xfId="444"/>
    <cellStyle name="חישוב 3" xfId="445"/>
    <cellStyle name="טוב" xfId="22" builtinId="26" customBuiltin="1"/>
    <cellStyle name="טוב 2" xfId="446"/>
    <cellStyle name="טוב 3" xfId="614"/>
    <cellStyle name="טקסט אזהרה" xfId="30" builtinId="11" customBuiltin="1"/>
    <cellStyle name="טקסט אזהרה 2" xfId="447"/>
    <cellStyle name="טקסט אזהרה 3" xfId="615"/>
    <cellStyle name="טקסט הסברי" xfId="31" builtinId="53" customBuiltin="1"/>
    <cellStyle name="טקסט הסברי 2" xfId="448"/>
    <cellStyle name="טקסט הסברי 3" xfId="616"/>
    <cellStyle name="כותרת" xfId="17" builtinId="15" customBuiltin="1"/>
    <cellStyle name="כותרת 1" xfId="18" builtinId="16" customBuiltin="1"/>
    <cellStyle name="כותרת 1 2" xfId="449"/>
    <cellStyle name="כותרת 1 3" xfId="618"/>
    <cellStyle name="כותרת 2" xfId="19" builtinId="17" customBuiltin="1"/>
    <cellStyle name="כותרת 2 2" xfId="450"/>
    <cellStyle name="כותרת 2 3" xfId="619"/>
    <cellStyle name="כותרת 3" xfId="20" builtinId="18" customBuiltin="1"/>
    <cellStyle name="כותרת 3 2" xfId="451"/>
    <cellStyle name="כותרת 3 3" xfId="620"/>
    <cellStyle name="כותרת 4" xfId="21" builtinId="19" customBuiltin="1"/>
    <cellStyle name="כותרת 4 2" xfId="452"/>
    <cellStyle name="כותרת 4 3" xfId="621"/>
    <cellStyle name="כותרת 5" xfId="453"/>
    <cellStyle name="כותרת 6" xfId="617"/>
    <cellStyle name="ניטראלי" xfId="24" builtinId="28" customBuiltin="1"/>
    <cellStyle name="ניטראלי 2" xfId="454"/>
    <cellStyle name="ניטראלי 3" xfId="622"/>
    <cellStyle name="סה&quot;כ" xfId="32" builtinId="25" customBuiltin="1"/>
    <cellStyle name="סה&quot;כ 2" xfId="455"/>
    <cellStyle name="סה&quot;כ 3" xfId="456"/>
    <cellStyle name="פלט" xfId="26" builtinId="21" customBuiltin="1"/>
    <cellStyle name="פלט 2" xfId="457"/>
    <cellStyle name="פלט 3" xfId="458"/>
    <cellStyle name="קלט" xfId="25" builtinId="20" customBuiltin="1"/>
    <cellStyle name="קלט 2" xfId="459"/>
    <cellStyle name="קלט 3" xfId="460"/>
    <cellStyle name="רע" xfId="23" builtinId="27" customBuiltin="1"/>
    <cellStyle name="רע 2" xfId="461"/>
    <cellStyle name="רע 3" xfId="623"/>
    <cellStyle name="תא מסומן" xfId="29" builtinId="23" customBuiltin="1"/>
    <cellStyle name="תא מסומן 2" xfId="462"/>
    <cellStyle name="תא מסומן 3" xfId="624"/>
    <cellStyle name="תא מקושר" xfId="28" builtinId="24" customBuiltin="1"/>
    <cellStyle name="תא מקושר 2" xfId="463"/>
    <cellStyle name="תא מקושר 3" xfId="625"/>
  </cellStyles>
  <dxfs count="54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30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D66"/>
  <sheetViews>
    <sheetView rightToLeft="1" tabSelected="1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F14" sqref="F14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5" width="6.7109375" style="9" customWidth="1"/>
    <col min="6" max="6" width="14" style="9" bestFit="1" customWidth="1"/>
    <col min="7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7.85546875" style="9" customWidth="1"/>
    <col min="31" max="31" width="8.140625" style="9" customWidth="1"/>
    <col min="32" max="32" width="6.28515625" style="9" customWidth="1"/>
    <col min="33" max="33" width="8" style="9" customWidth="1"/>
    <col min="34" max="34" width="8.7109375" style="9" customWidth="1"/>
    <col min="35" max="35" width="10" style="9" customWidth="1"/>
    <col min="36" max="36" width="9.5703125" style="9" customWidth="1"/>
    <col min="37" max="37" width="6.140625" style="9" customWidth="1"/>
    <col min="38" max="39" width="5.7109375" style="9" customWidth="1"/>
    <col min="40" max="40" width="6.85546875" style="9" customWidth="1"/>
    <col min="41" max="41" width="6.42578125" style="9" customWidth="1"/>
    <col min="42" max="42" width="6.7109375" style="9" customWidth="1"/>
    <col min="43" max="43" width="7.28515625" style="9" customWidth="1"/>
    <col min="44" max="55" width="5.7109375" style="9" customWidth="1"/>
    <col min="56" max="16384" width="9.140625" style="9"/>
  </cols>
  <sheetData>
    <row r="1" spans="1:30">
      <c r="B1" s="57" t="s">
        <v>187</v>
      </c>
      <c r="C1" s="79" t="s" vm="1">
        <v>263</v>
      </c>
    </row>
    <row r="2" spans="1:30">
      <c r="B2" s="57" t="s">
        <v>186</v>
      </c>
      <c r="C2" s="79" t="s">
        <v>264</v>
      </c>
    </row>
    <row r="3" spans="1:30">
      <c r="B3" s="57" t="s">
        <v>188</v>
      </c>
      <c r="C3" s="79" t="s">
        <v>265</v>
      </c>
    </row>
    <row r="4" spans="1:30">
      <c r="B4" s="57" t="s">
        <v>189</v>
      </c>
      <c r="C4" s="79">
        <v>8803</v>
      </c>
    </row>
    <row r="6" spans="1:30" ht="26.25" customHeight="1">
      <c r="B6" s="211" t="s">
        <v>203</v>
      </c>
      <c r="C6" s="212"/>
      <c r="D6" s="213"/>
    </row>
    <row r="7" spans="1:30" s="10" customFormat="1">
      <c r="B7" s="22"/>
      <c r="C7" s="23" t="s">
        <v>116</v>
      </c>
      <c r="D7" s="24" t="s">
        <v>114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AD7" s="37" t="s">
        <v>116</v>
      </c>
    </row>
    <row r="8" spans="1:30" s="10" customFormat="1">
      <c r="B8" s="22"/>
      <c r="C8" s="25" t="s">
        <v>250</v>
      </c>
      <c r="D8" s="26" t="s">
        <v>20</v>
      </c>
      <c r="AD8" s="37" t="s">
        <v>117</v>
      </c>
    </row>
    <row r="9" spans="1:30" s="11" customFormat="1" ht="18" customHeight="1">
      <c r="B9" s="36"/>
      <c r="C9" s="19" t="s">
        <v>1</v>
      </c>
      <c r="D9" s="27" t="s">
        <v>2</v>
      </c>
      <c r="AD9" s="37" t="s">
        <v>126</v>
      </c>
    </row>
    <row r="10" spans="1:30" s="11" customFormat="1" ht="18" customHeight="1">
      <c r="B10" s="68" t="s">
        <v>202</v>
      </c>
      <c r="C10" s="118">
        <f>C11+C12+C23+C33+C34+C35+C37</f>
        <v>530652.8137100006</v>
      </c>
      <c r="D10" s="119">
        <f>C10/$C$42</f>
        <v>1</v>
      </c>
      <c r="F10" s="124"/>
      <c r="AD10" s="67"/>
    </row>
    <row r="11" spans="1:30" ht="20.25">
      <c r="A11" s="45" t="s">
        <v>149</v>
      </c>
      <c r="B11" s="28" t="s">
        <v>204</v>
      </c>
      <c r="C11" s="118">
        <f>מזומנים!J10</f>
        <v>38032.576030000004</v>
      </c>
      <c r="D11" s="119">
        <f t="shared" ref="D11:D13" si="0">C11/$C$42</f>
        <v>7.1671298158393709E-2</v>
      </c>
      <c r="F11" s="124"/>
    </row>
    <row r="12" spans="1:30" ht="20.25">
      <c r="B12" s="28" t="s">
        <v>205</v>
      </c>
      <c r="C12" s="118">
        <f>C13+C15+C16+C17+C18+C19+C21</f>
        <v>319730.99706000061</v>
      </c>
      <c r="D12" s="119">
        <f t="shared" si="0"/>
        <v>0.60252388906531296</v>
      </c>
      <c r="F12" s="124"/>
    </row>
    <row r="13" spans="1:30" ht="20.25">
      <c r="A13" s="55" t="s">
        <v>149</v>
      </c>
      <c r="B13" s="29" t="s">
        <v>72</v>
      </c>
      <c r="C13" s="118" vm="2">
        <v>81382.586299999995</v>
      </c>
      <c r="D13" s="119">
        <f t="shared" si="0"/>
        <v>0.15336314855474453</v>
      </c>
      <c r="F13" s="124"/>
    </row>
    <row r="14" spans="1:30" ht="20.25">
      <c r="A14" s="55" t="s">
        <v>149</v>
      </c>
      <c r="B14" s="29" t="s">
        <v>73</v>
      </c>
      <c r="C14" s="118" t="s" vm="3">
        <v>1489</v>
      </c>
      <c r="D14" s="119" t="s" vm="4">
        <v>1489</v>
      </c>
      <c r="F14" s="124"/>
    </row>
    <row r="15" spans="1:30" ht="20.25">
      <c r="A15" s="55" t="s">
        <v>149</v>
      </c>
      <c r="B15" s="29" t="s">
        <v>74</v>
      </c>
      <c r="C15" s="118">
        <f>'אג"ח קונצרני'!R11</f>
        <v>102008.36145000001</v>
      </c>
      <c r="D15" s="119">
        <f t="shared" ref="D15:D19" si="1">C15/$C$42</f>
        <v>0.19223182995454186</v>
      </c>
      <c r="F15" s="124"/>
    </row>
    <row r="16" spans="1:30" ht="20.25">
      <c r="A16" s="55" t="s">
        <v>149</v>
      </c>
      <c r="B16" s="29" t="s">
        <v>75</v>
      </c>
      <c r="C16" s="118">
        <f>מניות!L11</f>
        <v>44868.396459999996</v>
      </c>
      <c r="D16" s="119">
        <f t="shared" si="1"/>
        <v>8.4553205600301176E-2</v>
      </c>
      <c r="F16" s="124"/>
    </row>
    <row r="17" spans="1:6" ht="20.25">
      <c r="A17" s="55" t="s">
        <v>149</v>
      </c>
      <c r="B17" s="29" t="s">
        <v>76</v>
      </c>
      <c r="C17" s="118">
        <f>'תעודות סל'!K11</f>
        <v>81766.651490000542</v>
      </c>
      <c r="D17" s="119">
        <f t="shared" si="1"/>
        <v>0.1540869083842937</v>
      </c>
      <c r="F17" s="124"/>
    </row>
    <row r="18" spans="1:6" ht="20.25">
      <c r="A18" s="55" t="s">
        <v>149</v>
      </c>
      <c r="B18" s="29" t="s">
        <v>77</v>
      </c>
      <c r="C18" s="118">
        <f>'קרנות נאמנות'!L11</f>
        <v>10888.559389999997</v>
      </c>
      <c r="D18" s="119">
        <f t="shared" si="1"/>
        <v>2.0519177715979373E-2</v>
      </c>
      <c r="F18" s="124"/>
    </row>
    <row r="19" spans="1:6" ht="20.25">
      <c r="A19" s="55" t="s">
        <v>149</v>
      </c>
      <c r="B19" s="29" t="s">
        <v>78</v>
      </c>
      <c r="C19" s="118">
        <f>'כתבי אופציה'!I11</f>
        <v>2.4054199999999999</v>
      </c>
      <c r="D19" s="119">
        <f t="shared" si="1"/>
        <v>4.5329449648684064E-6</v>
      </c>
      <c r="F19" s="124"/>
    </row>
    <row r="20" spans="1:6" ht="20.25">
      <c r="A20" s="55" t="s">
        <v>149</v>
      </c>
      <c r="B20" s="29" t="s">
        <v>79</v>
      </c>
      <c r="C20" s="118" t="s" vm="5">
        <v>1489</v>
      </c>
      <c r="D20" s="119" t="s" vm="6">
        <v>1489</v>
      </c>
      <c r="F20" s="124"/>
    </row>
    <row r="21" spans="1:6" ht="20.25">
      <c r="A21" s="55" t="s">
        <v>149</v>
      </c>
      <c r="B21" s="29" t="s">
        <v>80</v>
      </c>
      <c r="C21" s="118">
        <f>'חוזים עתידיים'!I11</f>
        <v>-1185.9634500000002</v>
      </c>
      <c r="D21" s="119">
        <f>C21/$C$42</f>
        <v>-2.234914089512628E-3</v>
      </c>
      <c r="F21" s="124"/>
    </row>
    <row r="22" spans="1:6" ht="20.25">
      <c r="A22" s="55" t="s">
        <v>149</v>
      </c>
      <c r="B22" s="29" t="s">
        <v>81</v>
      </c>
      <c r="C22" s="118" t="s" vm="7">
        <v>1489</v>
      </c>
      <c r="D22" s="119" t="s" vm="8">
        <v>1489</v>
      </c>
      <c r="F22" s="124"/>
    </row>
    <row r="23" spans="1:6" ht="20.25">
      <c r="B23" s="28" t="s">
        <v>206</v>
      </c>
      <c r="C23" s="118">
        <f>C24+C26+C27+C28+C29+C31</f>
        <v>155745.78607999996</v>
      </c>
      <c r="D23" s="119">
        <f t="shared" ref="D23:D24" si="2">C23/$C$42</f>
        <v>0.29349846463852791</v>
      </c>
      <c r="F23" s="124"/>
    </row>
    <row r="24" spans="1:6" ht="20.25">
      <c r="A24" s="55" t="s">
        <v>149</v>
      </c>
      <c r="B24" s="29" t="s">
        <v>82</v>
      </c>
      <c r="C24" s="118">
        <f>'לא סחיר- תעודות התחייבות ממשלתי'!M11</f>
        <v>147240.89828999998</v>
      </c>
      <c r="D24" s="119">
        <f t="shared" si="2"/>
        <v>0.27747124765170184</v>
      </c>
      <c r="F24" s="124"/>
    </row>
    <row r="25" spans="1:6" ht="20.25">
      <c r="A25" s="55" t="s">
        <v>149</v>
      </c>
      <c r="B25" s="29" t="s">
        <v>83</v>
      </c>
      <c r="C25" s="118" t="s" vm="9">
        <v>1489</v>
      </c>
      <c r="D25" s="119" t="s" vm="10">
        <v>1489</v>
      </c>
      <c r="F25" s="124"/>
    </row>
    <row r="26" spans="1:6" ht="20.25">
      <c r="A26" s="55" t="s">
        <v>149</v>
      </c>
      <c r="B26" s="29" t="s">
        <v>74</v>
      </c>
      <c r="C26" s="118">
        <f>'לא סחיר - אג"ח קונצרני'!P11</f>
        <v>3737.0008400000006</v>
      </c>
      <c r="D26" s="119">
        <f t="shared" ref="D26:D29" si="3">C26/$C$42</f>
        <v>7.0422708472478862E-3</v>
      </c>
      <c r="F26" s="124"/>
    </row>
    <row r="27" spans="1:6" ht="20.25">
      <c r="A27" s="55" t="s">
        <v>149</v>
      </c>
      <c r="B27" s="29" t="s">
        <v>84</v>
      </c>
      <c r="C27" s="118">
        <f>'לא סחיר - מניות'!J11</f>
        <v>3101.4225000000001</v>
      </c>
      <c r="D27" s="119">
        <f t="shared" si="3"/>
        <v>5.8445417038623555E-3</v>
      </c>
      <c r="F27" s="124"/>
    </row>
    <row r="28" spans="1:6" ht="20.25">
      <c r="A28" s="55" t="s">
        <v>149</v>
      </c>
      <c r="B28" s="29" t="s">
        <v>85</v>
      </c>
      <c r="C28" s="118">
        <f>'לא סחיר - קרנות השקעה'!H11</f>
        <v>1927.6335300000001</v>
      </c>
      <c r="D28" s="119">
        <f t="shared" si="3"/>
        <v>3.6325700725549025E-3</v>
      </c>
      <c r="F28" s="124"/>
    </row>
    <row r="29" spans="1:6" ht="20.25">
      <c r="A29" s="55" t="s">
        <v>149</v>
      </c>
      <c r="B29" s="29" t="s">
        <v>86</v>
      </c>
      <c r="C29" s="118">
        <f>'לא סחיר - כתבי אופציה'!I11</f>
        <v>0.30737000000000003</v>
      </c>
      <c r="D29" s="119">
        <f t="shared" si="3"/>
        <v>5.7922994481279872E-7</v>
      </c>
      <c r="F29" s="124"/>
    </row>
    <row r="30" spans="1:6" ht="20.25">
      <c r="A30" s="55" t="s">
        <v>149</v>
      </c>
      <c r="B30" s="29" t="s">
        <v>229</v>
      </c>
      <c r="C30" s="118" t="s" vm="11">
        <v>1489</v>
      </c>
      <c r="D30" s="119" t="s" vm="12">
        <v>1489</v>
      </c>
      <c r="F30" s="124"/>
    </row>
    <row r="31" spans="1:6" ht="20.25">
      <c r="A31" s="55" t="s">
        <v>149</v>
      </c>
      <c r="B31" s="29" t="s">
        <v>110</v>
      </c>
      <c r="C31" s="118">
        <f>'לא סחיר - חוזים עתידיים'!I11</f>
        <v>-261.47644999999994</v>
      </c>
      <c r="D31" s="119">
        <f>C31/$C$42</f>
        <v>-4.9274486678383214E-4</v>
      </c>
      <c r="F31" s="124"/>
    </row>
    <row r="32" spans="1:6" ht="20.25">
      <c r="A32" s="55" t="s">
        <v>149</v>
      </c>
      <c r="B32" s="29" t="s">
        <v>87</v>
      </c>
      <c r="C32" s="118" t="s" vm="13">
        <v>1489</v>
      </c>
      <c r="D32" s="119" t="s" vm="14">
        <v>1489</v>
      </c>
      <c r="F32" s="124"/>
    </row>
    <row r="33" spans="1:6" ht="20.25">
      <c r="A33" s="55" t="s">
        <v>149</v>
      </c>
      <c r="B33" s="28" t="s">
        <v>207</v>
      </c>
      <c r="C33" s="118">
        <f>הלוואות!O10</f>
        <v>8317.4316800000015</v>
      </c>
      <c r="D33" s="119">
        <f t="shared" ref="D33:D35" si="4">C33/$C$42</f>
        <v>1.5673961326709257E-2</v>
      </c>
      <c r="F33" s="124"/>
    </row>
    <row r="34" spans="1:6" ht="20.25">
      <c r="A34" s="55" t="s">
        <v>149</v>
      </c>
      <c r="B34" s="28" t="s">
        <v>208</v>
      </c>
      <c r="C34" s="118">
        <f>'פקדונות מעל 3 חודשים'!M10</f>
        <v>6804.9898899999998</v>
      </c>
      <c r="D34" s="119">
        <f t="shared" si="4"/>
        <v>1.2823808173980392E-2</v>
      </c>
      <c r="F34" s="124"/>
    </row>
    <row r="35" spans="1:6" ht="20.25">
      <c r="A35" s="55" t="s">
        <v>149</v>
      </c>
      <c r="B35" s="28" t="s">
        <v>209</v>
      </c>
      <c r="C35" s="118">
        <f>'זכויות מקרקעין'!G10</f>
        <v>964.99996999999996</v>
      </c>
      <c r="D35" s="119">
        <f t="shared" si="4"/>
        <v>1.8185147521470944E-3</v>
      </c>
      <c r="F35" s="124"/>
    </row>
    <row r="36" spans="1:6" ht="20.25">
      <c r="A36" s="55" t="s">
        <v>149</v>
      </c>
      <c r="B36" s="56" t="s">
        <v>210</v>
      </c>
      <c r="C36" s="118" t="s" vm="15">
        <v>1489</v>
      </c>
      <c r="D36" s="119" t="s" vm="16">
        <v>1489</v>
      </c>
      <c r="F36" s="124"/>
    </row>
    <row r="37" spans="1:6" ht="20.25">
      <c r="A37" s="55" t="s">
        <v>149</v>
      </c>
      <c r="B37" s="28" t="s">
        <v>211</v>
      </c>
      <c r="C37" s="118">
        <f>'השקעות אחרות '!I10</f>
        <v>1056.0329999999999</v>
      </c>
      <c r="D37" s="119">
        <f>C37/$C$42</f>
        <v>1.990063884928569E-3</v>
      </c>
      <c r="F37" s="124"/>
    </row>
    <row r="38" spans="1:6" ht="20.25">
      <c r="A38" s="55"/>
      <c r="B38" s="69" t="s">
        <v>213</v>
      </c>
      <c r="C38" s="118">
        <v>0</v>
      </c>
      <c r="D38" s="119">
        <f>C38/$C$42</f>
        <v>0</v>
      </c>
      <c r="F38" s="124"/>
    </row>
    <row r="39" spans="1:6" ht="20.25">
      <c r="A39" s="55" t="s">
        <v>149</v>
      </c>
      <c r="B39" s="70" t="s">
        <v>214</v>
      </c>
      <c r="C39" s="118" t="s" vm="17">
        <v>1489</v>
      </c>
      <c r="D39" s="119" t="s" vm="18">
        <v>1489</v>
      </c>
      <c r="F39" s="124"/>
    </row>
    <row r="40" spans="1:6" ht="20.25">
      <c r="A40" s="55" t="s">
        <v>149</v>
      </c>
      <c r="B40" s="70" t="s">
        <v>248</v>
      </c>
      <c r="C40" s="118" t="s" vm="19">
        <v>1489</v>
      </c>
      <c r="D40" s="119" t="s" vm="20">
        <v>1489</v>
      </c>
      <c r="F40" s="124"/>
    </row>
    <row r="41" spans="1:6" ht="20.25">
      <c r="A41" s="55" t="s">
        <v>149</v>
      </c>
      <c r="B41" s="70" t="s">
        <v>215</v>
      </c>
      <c r="C41" s="118" t="s" vm="21">
        <v>1489</v>
      </c>
      <c r="D41" s="119" t="s" vm="22">
        <v>1489</v>
      </c>
      <c r="F41" s="124"/>
    </row>
    <row r="42" spans="1:6" ht="20.25">
      <c r="B42" s="70" t="s">
        <v>88</v>
      </c>
      <c r="C42" s="118">
        <f>C38+C10</f>
        <v>530652.8137100006</v>
      </c>
      <c r="D42" s="119">
        <f>C42/$C$42</f>
        <v>1</v>
      </c>
      <c r="F42" s="124"/>
    </row>
    <row r="43" spans="1:6">
      <c r="A43" s="55" t="s">
        <v>149</v>
      </c>
      <c r="B43" s="70" t="s">
        <v>212</v>
      </c>
      <c r="C43" s="139">
        <f>'יתרת התחייבות להשקעה'!C10</f>
        <v>16214.17739720721</v>
      </c>
      <c r="D43" s="140"/>
    </row>
    <row r="44" spans="1:6">
      <c r="B44" s="6" t="s">
        <v>115</v>
      </c>
    </row>
    <row r="45" spans="1:6">
      <c r="C45" s="76" t="s">
        <v>194</v>
      </c>
      <c r="D45" s="35" t="s">
        <v>109</v>
      </c>
    </row>
    <row r="46" spans="1:6">
      <c r="C46" s="77" t="s">
        <v>1</v>
      </c>
      <c r="D46" s="24" t="s">
        <v>2</v>
      </c>
    </row>
    <row r="47" spans="1:6">
      <c r="C47" s="120" t="s">
        <v>175</v>
      </c>
      <c r="D47" s="121" vm="23">
        <v>2.6999</v>
      </c>
    </row>
    <row r="48" spans="1:6">
      <c r="C48" s="120" t="s">
        <v>184</v>
      </c>
      <c r="D48" s="141">
        <v>1.0645</v>
      </c>
    </row>
    <row r="49" spans="2:4">
      <c r="C49" s="120" t="s">
        <v>180</v>
      </c>
      <c r="D49" s="141" vm="24">
        <v>2.7238000000000002</v>
      </c>
    </row>
    <row r="50" spans="2:4">
      <c r="B50" s="12"/>
      <c r="C50" s="120" t="s">
        <v>935</v>
      </c>
      <c r="D50" s="141" vm="25">
        <v>3.6745000000000001</v>
      </c>
    </row>
    <row r="51" spans="2:4">
      <c r="C51" s="120" t="s">
        <v>173</v>
      </c>
      <c r="D51" s="141" vm="26">
        <v>4.3288000000000002</v>
      </c>
    </row>
    <row r="52" spans="2:4">
      <c r="C52" s="120" t="s">
        <v>174</v>
      </c>
      <c r="D52" s="141" vm="27">
        <v>4.9442000000000004</v>
      </c>
    </row>
    <row r="53" spans="2:4">
      <c r="C53" s="120" t="s">
        <v>176</v>
      </c>
      <c r="D53" s="141">
        <v>0.44779999999999998</v>
      </c>
    </row>
    <row r="54" spans="2:4">
      <c r="C54" s="120" t="s">
        <v>181</v>
      </c>
      <c r="D54" s="141" vm="28">
        <v>3.2989999999999999</v>
      </c>
    </row>
    <row r="55" spans="2:4">
      <c r="C55" s="120" t="s">
        <v>182</v>
      </c>
      <c r="D55" s="141">
        <v>0.19320000000000001</v>
      </c>
    </row>
    <row r="56" spans="2:4">
      <c r="C56" s="120" t="s">
        <v>179</v>
      </c>
      <c r="D56" s="141" vm="29">
        <v>0.58079999999999998</v>
      </c>
    </row>
    <row r="57" spans="2:4">
      <c r="C57" s="120" t="s">
        <v>1490</v>
      </c>
      <c r="D57" s="141">
        <v>2.5392000000000001</v>
      </c>
    </row>
    <row r="58" spans="2:4">
      <c r="C58" s="120" t="s">
        <v>178</v>
      </c>
      <c r="D58" s="141" vm="30">
        <v>0.42099999999999999</v>
      </c>
    </row>
    <row r="59" spans="2:4">
      <c r="C59" s="120" t="s">
        <v>171</v>
      </c>
      <c r="D59" s="141" vm="31">
        <v>3.5139999999999998</v>
      </c>
    </row>
    <row r="60" spans="2:4">
      <c r="C60" s="120" t="s">
        <v>185</v>
      </c>
      <c r="D60" s="141" vm="32">
        <v>0.2964</v>
      </c>
    </row>
    <row r="61" spans="2:4">
      <c r="C61" s="120" t="s">
        <v>1491</v>
      </c>
      <c r="D61" s="141" vm="33">
        <v>0.44750000000000001</v>
      </c>
    </row>
    <row r="62" spans="2:4">
      <c r="C62" s="120" t="s">
        <v>1492</v>
      </c>
      <c r="D62" s="141">
        <v>6.13E-2</v>
      </c>
    </row>
    <row r="63" spans="2:4">
      <c r="C63" s="120" t="s">
        <v>172</v>
      </c>
      <c r="D63" s="121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5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L11" sqref="L11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9.7109375" style="2" bestFit="1" customWidth="1"/>
    <col min="6" max="7" width="9" style="1" bestFit="1" customWidth="1"/>
    <col min="8" max="8" width="7.285156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187</v>
      </c>
      <c r="C1" s="79" t="s" vm="1">
        <v>263</v>
      </c>
    </row>
    <row r="2" spans="2:60">
      <c r="B2" s="57" t="s">
        <v>186</v>
      </c>
      <c r="C2" s="79" t="s">
        <v>264</v>
      </c>
    </row>
    <row r="3" spans="2:60">
      <c r="B3" s="57" t="s">
        <v>188</v>
      </c>
      <c r="C3" s="79" t="s">
        <v>265</v>
      </c>
    </row>
    <row r="4" spans="2:60">
      <c r="B4" s="57" t="s">
        <v>189</v>
      </c>
      <c r="C4" s="79">
        <v>8803</v>
      </c>
    </row>
    <row r="6" spans="2:60" ht="26.25" customHeight="1">
      <c r="B6" s="225" t="s">
        <v>217</v>
      </c>
      <c r="C6" s="226"/>
      <c r="D6" s="226"/>
      <c r="E6" s="226"/>
      <c r="F6" s="226"/>
      <c r="G6" s="226"/>
      <c r="H6" s="226"/>
      <c r="I6" s="226"/>
      <c r="J6" s="226"/>
      <c r="K6" s="226"/>
      <c r="L6" s="227"/>
    </row>
    <row r="7" spans="2:60" ht="26.25" customHeight="1">
      <c r="B7" s="225" t="s">
        <v>98</v>
      </c>
      <c r="C7" s="226"/>
      <c r="D7" s="226"/>
      <c r="E7" s="226"/>
      <c r="F7" s="226"/>
      <c r="G7" s="226"/>
      <c r="H7" s="226"/>
      <c r="I7" s="226"/>
      <c r="J7" s="226"/>
      <c r="K7" s="226"/>
      <c r="L7" s="227"/>
      <c r="BH7" s="3"/>
    </row>
    <row r="8" spans="2:60" s="3" customFormat="1" ht="78.75">
      <c r="B8" s="22" t="s">
        <v>123</v>
      </c>
      <c r="C8" s="30" t="s">
        <v>46</v>
      </c>
      <c r="D8" s="30" t="s">
        <v>127</v>
      </c>
      <c r="E8" s="30" t="s">
        <v>65</v>
      </c>
      <c r="F8" s="30" t="s">
        <v>107</v>
      </c>
      <c r="G8" s="30" t="s">
        <v>247</v>
      </c>
      <c r="H8" s="30" t="s">
        <v>246</v>
      </c>
      <c r="I8" s="30" t="s">
        <v>62</v>
      </c>
      <c r="J8" s="30" t="s">
        <v>59</v>
      </c>
      <c r="K8" s="30" t="s">
        <v>190</v>
      </c>
      <c r="L8" s="30" t="s">
        <v>192</v>
      </c>
      <c r="BD8" s="1"/>
      <c r="BE8" s="1"/>
    </row>
    <row r="9" spans="2:60" s="3" customFormat="1" ht="25.5">
      <c r="B9" s="15"/>
      <c r="C9" s="16"/>
      <c r="D9" s="16"/>
      <c r="E9" s="16"/>
      <c r="F9" s="16"/>
      <c r="G9" s="16" t="s">
        <v>254</v>
      </c>
      <c r="H9" s="16"/>
      <c r="I9" s="16" t="s">
        <v>250</v>
      </c>
      <c r="J9" s="16" t="s">
        <v>20</v>
      </c>
      <c r="K9" s="32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C10" s="1"/>
      <c r="BD10" s="3"/>
      <c r="BE10" s="1"/>
    </row>
    <row r="11" spans="2:60" s="4" customFormat="1" ht="18" customHeight="1">
      <c r="B11" s="125" t="s">
        <v>49</v>
      </c>
      <c r="C11" s="126"/>
      <c r="D11" s="126"/>
      <c r="E11" s="126"/>
      <c r="F11" s="126"/>
      <c r="G11" s="127"/>
      <c r="H11" s="131"/>
      <c r="I11" s="127">
        <v>2.4054199999999999</v>
      </c>
      <c r="J11" s="126"/>
      <c r="K11" s="128">
        <v>1</v>
      </c>
      <c r="L11" s="128">
        <f>I11/'סכום נכסי הקרן'!$C$42</f>
        <v>4.5329449648684064E-6</v>
      </c>
      <c r="BC11" s="101"/>
      <c r="BD11" s="3"/>
      <c r="BE11" s="101"/>
      <c r="BG11" s="101"/>
    </row>
    <row r="12" spans="2:60" s="4" customFormat="1" ht="18" customHeight="1">
      <c r="B12" s="129" t="s">
        <v>26</v>
      </c>
      <c r="C12" s="126"/>
      <c r="D12" s="126"/>
      <c r="E12" s="126"/>
      <c r="F12" s="126"/>
      <c r="G12" s="127"/>
      <c r="H12" s="131"/>
      <c r="I12" s="127">
        <v>2.4054199999999999</v>
      </c>
      <c r="J12" s="126"/>
      <c r="K12" s="128">
        <v>1</v>
      </c>
      <c r="L12" s="128">
        <f>I12/'סכום נכסי הקרן'!$C$42</f>
        <v>4.5329449648684064E-6</v>
      </c>
      <c r="BC12" s="101"/>
      <c r="BD12" s="3"/>
      <c r="BE12" s="101"/>
      <c r="BG12" s="101"/>
    </row>
    <row r="13" spans="2:60">
      <c r="B13" s="103" t="s">
        <v>1304</v>
      </c>
      <c r="C13" s="83"/>
      <c r="D13" s="83"/>
      <c r="E13" s="83"/>
      <c r="F13" s="83"/>
      <c r="G13" s="92"/>
      <c r="H13" s="94"/>
      <c r="I13" s="92">
        <v>2.4054199999999999</v>
      </c>
      <c r="J13" s="83"/>
      <c r="K13" s="93">
        <v>1</v>
      </c>
      <c r="L13" s="93">
        <f>I13/'סכום נכסי הקרן'!$C$42</f>
        <v>4.5329449648684064E-6</v>
      </c>
      <c r="BD13" s="3"/>
    </row>
    <row r="14" spans="2:60" ht="20.25">
      <c r="B14" s="88" t="s">
        <v>1305</v>
      </c>
      <c r="C14" s="85" t="s">
        <v>1306</v>
      </c>
      <c r="D14" s="98" t="s">
        <v>128</v>
      </c>
      <c r="E14" s="98" t="s">
        <v>614</v>
      </c>
      <c r="F14" s="98" t="s">
        <v>172</v>
      </c>
      <c r="G14" s="95">
        <v>1109</v>
      </c>
      <c r="H14" s="97">
        <v>216.9</v>
      </c>
      <c r="I14" s="95">
        <v>2.4054199999999999</v>
      </c>
      <c r="J14" s="96">
        <v>9.2416666666666667E-4</v>
      </c>
      <c r="K14" s="96">
        <v>1</v>
      </c>
      <c r="L14" s="96">
        <f>I14/'סכום נכסי הקרן'!$C$42</f>
        <v>4.5329449648684064E-6</v>
      </c>
      <c r="BD14" s="4"/>
    </row>
    <row r="15" spans="2:60">
      <c r="B15" s="84"/>
      <c r="C15" s="85"/>
      <c r="D15" s="85"/>
      <c r="E15" s="85"/>
      <c r="F15" s="85"/>
      <c r="G15" s="95"/>
      <c r="H15" s="97"/>
      <c r="I15" s="85"/>
      <c r="J15" s="85"/>
      <c r="K15" s="96"/>
      <c r="L15" s="85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5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56">
      <c r="B18" s="100" t="s">
        <v>262</v>
      </c>
      <c r="C18" s="102"/>
      <c r="D18" s="102"/>
      <c r="E18" s="102"/>
      <c r="F18" s="102"/>
      <c r="G18" s="102"/>
      <c r="H18" s="102"/>
      <c r="I18" s="102"/>
      <c r="J18" s="102"/>
      <c r="K18" s="102"/>
      <c r="L18" s="102"/>
    </row>
    <row r="19" spans="2:56" ht="20.25">
      <c r="B19" s="100" t="s">
        <v>119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BC19" s="4"/>
    </row>
    <row r="20" spans="2:56">
      <c r="B20" s="100" t="s">
        <v>245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BD20" s="3"/>
    </row>
    <row r="21" spans="2:56">
      <c r="B21" s="100" t="s">
        <v>253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5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2:12">
      <c r="D115" s="1"/>
      <c r="E115" s="1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A1:A1048576 B1:B17 C5:C1048576 D1:AF1048576 AH1:XFD1048576 AG1:AG19 B19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187</v>
      </c>
      <c r="C1" s="79" t="s" vm="1">
        <v>263</v>
      </c>
    </row>
    <row r="2" spans="2:61">
      <c r="B2" s="57" t="s">
        <v>186</v>
      </c>
      <c r="C2" s="79" t="s">
        <v>264</v>
      </c>
    </row>
    <row r="3" spans="2:61">
      <c r="B3" s="57" t="s">
        <v>188</v>
      </c>
      <c r="C3" s="79" t="s">
        <v>265</v>
      </c>
    </row>
    <row r="4" spans="2:61">
      <c r="B4" s="57" t="s">
        <v>189</v>
      </c>
      <c r="C4" s="79">
        <v>8803</v>
      </c>
    </row>
    <row r="6" spans="2:61" ht="26.25" customHeight="1">
      <c r="B6" s="225" t="s">
        <v>217</v>
      </c>
      <c r="C6" s="226"/>
      <c r="D6" s="226"/>
      <c r="E6" s="226"/>
      <c r="F6" s="226"/>
      <c r="G6" s="226"/>
      <c r="H6" s="226"/>
      <c r="I6" s="226"/>
      <c r="J6" s="226"/>
      <c r="K6" s="226"/>
      <c r="L6" s="227"/>
    </row>
    <row r="7" spans="2:61" ht="26.25" customHeight="1">
      <c r="B7" s="225" t="s">
        <v>99</v>
      </c>
      <c r="C7" s="226"/>
      <c r="D7" s="226"/>
      <c r="E7" s="226"/>
      <c r="F7" s="226"/>
      <c r="G7" s="226"/>
      <c r="H7" s="226"/>
      <c r="I7" s="226"/>
      <c r="J7" s="226"/>
      <c r="K7" s="226"/>
      <c r="L7" s="227"/>
      <c r="BI7" s="3"/>
    </row>
    <row r="8" spans="2:61" s="3" customFormat="1" ht="78.75">
      <c r="B8" s="22" t="s">
        <v>123</v>
      </c>
      <c r="C8" s="30" t="s">
        <v>46</v>
      </c>
      <c r="D8" s="30" t="s">
        <v>127</v>
      </c>
      <c r="E8" s="30" t="s">
        <v>65</v>
      </c>
      <c r="F8" s="30" t="s">
        <v>107</v>
      </c>
      <c r="G8" s="30" t="s">
        <v>247</v>
      </c>
      <c r="H8" s="30" t="s">
        <v>246</v>
      </c>
      <c r="I8" s="30" t="s">
        <v>62</v>
      </c>
      <c r="J8" s="30" t="s">
        <v>59</v>
      </c>
      <c r="K8" s="30" t="s">
        <v>190</v>
      </c>
      <c r="L8" s="31" t="s">
        <v>192</v>
      </c>
      <c r="M8" s="1"/>
      <c r="BE8" s="1"/>
      <c r="BF8" s="1"/>
    </row>
    <row r="9" spans="2:61" s="3" customFormat="1" ht="20.25">
      <c r="B9" s="15"/>
      <c r="C9" s="30"/>
      <c r="D9" s="30"/>
      <c r="E9" s="30"/>
      <c r="F9" s="30"/>
      <c r="G9" s="16" t="s">
        <v>254</v>
      </c>
      <c r="H9" s="16"/>
      <c r="I9" s="16" t="s">
        <v>250</v>
      </c>
      <c r="J9" s="16" t="s">
        <v>20</v>
      </c>
      <c r="K9" s="32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D10" s="1"/>
      <c r="BE10" s="3"/>
      <c r="BF10" s="1"/>
    </row>
    <row r="11" spans="2:6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BD11" s="1"/>
      <c r="BE11" s="3"/>
      <c r="BF11" s="1"/>
      <c r="BH11" s="1"/>
    </row>
    <row r="12" spans="2:61">
      <c r="B12" s="100" t="s">
        <v>262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BE12" s="3"/>
    </row>
    <row r="13" spans="2:61" ht="20.25">
      <c r="B13" s="100" t="s">
        <v>119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BE13" s="4"/>
    </row>
    <row r="14" spans="2:61">
      <c r="B14" s="100" t="s">
        <v>245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61">
      <c r="B15" s="100" t="s">
        <v>253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6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5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56" ht="20.2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BD18" s="4"/>
    </row>
    <row r="19" spans="2:5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BD21" s="3"/>
    </row>
    <row r="22" spans="2:5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pane ySplit="10" topLeftCell="A11" activePane="bottomLeft" state="frozen"/>
      <selection pane="bottomLeft" activeCell="C17" sqref="C17"/>
    </sheetView>
  </sheetViews>
  <sheetFormatPr defaultColWidth="9.140625" defaultRowHeight="18"/>
  <cols>
    <col min="1" max="1" width="6.28515625" style="2" customWidth="1"/>
    <col min="2" max="2" width="32.5703125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7" style="1" bestFit="1" customWidth="1"/>
    <col min="8" max="8" width="10.7109375" style="1" bestFit="1" customWidth="1"/>
    <col min="9" max="9" width="9.7109375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187</v>
      </c>
      <c r="C1" s="79" t="s" vm="1">
        <v>263</v>
      </c>
    </row>
    <row r="2" spans="1:60">
      <c r="B2" s="57" t="s">
        <v>186</v>
      </c>
      <c r="C2" s="79" t="s">
        <v>264</v>
      </c>
    </row>
    <row r="3" spans="1:60">
      <c r="B3" s="57" t="s">
        <v>188</v>
      </c>
      <c r="C3" s="79" t="s">
        <v>265</v>
      </c>
    </row>
    <row r="4" spans="1:60">
      <c r="B4" s="57" t="s">
        <v>189</v>
      </c>
      <c r="C4" s="79">
        <v>8803</v>
      </c>
    </row>
    <row r="6" spans="1:60" ht="26.25" customHeight="1">
      <c r="B6" s="225" t="s">
        <v>217</v>
      </c>
      <c r="C6" s="226"/>
      <c r="D6" s="226"/>
      <c r="E6" s="226"/>
      <c r="F6" s="226"/>
      <c r="G6" s="226"/>
      <c r="H6" s="226"/>
      <c r="I6" s="226"/>
      <c r="J6" s="226"/>
      <c r="K6" s="227"/>
      <c r="BD6" s="1" t="s">
        <v>128</v>
      </c>
      <c r="BF6" s="1" t="s">
        <v>195</v>
      </c>
      <c r="BH6" s="3" t="s">
        <v>172</v>
      </c>
    </row>
    <row r="7" spans="1:60" ht="26.25" customHeight="1">
      <c r="B7" s="225" t="s">
        <v>100</v>
      </c>
      <c r="C7" s="226"/>
      <c r="D7" s="226"/>
      <c r="E7" s="226"/>
      <c r="F7" s="226"/>
      <c r="G7" s="226"/>
      <c r="H7" s="226"/>
      <c r="I7" s="226"/>
      <c r="J7" s="226"/>
      <c r="K7" s="227"/>
      <c r="BD7" s="3" t="s">
        <v>130</v>
      </c>
      <c r="BF7" s="1" t="s">
        <v>150</v>
      </c>
      <c r="BH7" s="3" t="s">
        <v>171</v>
      </c>
    </row>
    <row r="8" spans="1:60" s="3" customFormat="1" ht="78.75">
      <c r="A8" s="2"/>
      <c r="B8" s="22" t="s">
        <v>123</v>
      </c>
      <c r="C8" s="30" t="s">
        <v>46</v>
      </c>
      <c r="D8" s="30" t="s">
        <v>127</v>
      </c>
      <c r="E8" s="30" t="s">
        <v>65</v>
      </c>
      <c r="F8" s="30" t="s">
        <v>107</v>
      </c>
      <c r="G8" s="30" t="s">
        <v>247</v>
      </c>
      <c r="H8" s="30" t="s">
        <v>246</v>
      </c>
      <c r="I8" s="30" t="s">
        <v>62</v>
      </c>
      <c r="J8" s="30" t="s">
        <v>190</v>
      </c>
      <c r="K8" s="30" t="s">
        <v>192</v>
      </c>
      <c r="BC8" s="1" t="s">
        <v>143</v>
      </c>
      <c r="BD8" s="1" t="s">
        <v>144</v>
      </c>
      <c r="BE8" s="1" t="s">
        <v>151</v>
      </c>
      <c r="BG8" s="4" t="s">
        <v>173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254</v>
      </c>
      <c r="H9" s="16"/>
      <c r="I9" s="16" t="s">
        <v>250</v>
      </c>
      <c r="J9" s="32" t="s">
        <v>20</v>
      </c>
      <c r="K9" s="58" t="s">
        <v>20</v>
      </c>
      <c r="BC9" s="1" t="s">
        <v>140</v>
      </c>
      <c r="BE9" s="1" t="s">
        <v>152</v>
      </c>
      <c r="BG9" s="4" t="s">
        <v>174</v>
      </c>
    </row>
    <row r="10" spans="1:60" s="4" customFormat="1" ht="18" customHeight="1">
      <c r="A10" s="2"/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136</v>
      </c>
      <c r="BD10" s="3"/>
      <c r="BE10" s="1" t="s">
        <v>196</v>
      </c>
      <c r="BG10" s="1" t="s">
        <v>180</v>
      </c>
    </row>
    <row r="11" spans="1:60" s="4" customFormat="1" ht="18" customHeight="1">
      <c r="A11" s="117"/>
      <c r="B11" s="125" t="s">
        <v>50</v>
      </c>
      <c r="C11" s="126"/>
      <c r="D11" s="126"/>
      <c r="E11" s="126"/>
      <c r="F11" s="126"/>
      <c r="G11" s="127"/>
      <c r="H11" s="131"/>
      <c r="I11" s="127">
        <v>-1185.9634500000002</v>
      </c>
      <c r="J11" s="128">
        <v>1</v>
      </c>
      <c r="K11" s="128">
        <f>I11/'סכום נכסי הקרן'!$C$42</f>
        <v>-2.234914089512628E-3</v>
      </c>
      <c r="L11" s="3"/>
      <c r="M11" s="3"/>
      <c r="N11" s="3"/>
      <c r="O11" s="3"/>
      <c r="BC11" s="101" t="s">
        <v>135</v>
      </c>
      <c r="BD11" s="3"/>
      <c r="BE11" s="101" t="s">
        <v>153</v>
      </c>
      <c r="BG11" s="101" t="s">
        <v>175</v>
      </c>
    </row>
    <row r="12" spans="1:60" s="101" customFormat="1" ht="20.25">
      <c r="A12" s="117"/>
      <c r="B12" s="129" t="s">
        <v>243</v>
      </c>
      <c r="C12" s="126"/>
      <c r="D12" s="126"/>
      <c r="E12" s="126"/>
      <c r="F12" s="126"/>
      <c r="G12" s="127"/>
      <c r="H12" s="131"/>
      <c r="I12" s="127">
        <v>-1185.9634500000002</v>
      </c>
      <c r="J12" s="128">
        <v>1</v>
      </c>
      <c r="K12" s="128">
        <f>I12/'סכום נכסי הקרן'!$C$42</f>
        <v>-2.234914089512628E-3</v>
      </c>
      <c r="L12" s="3"/>
      <c r="M12" s="3"/>
      <c r="N12" s="3"/>
      <c r="O12" s="3"/>
      <c r="BC12" s="101" t="s">
        <v>133</v>
      </c>
      <c r="BD12" s="4"/>
      <c r="BE12" s="101" t="s">
        <v>154</v>
      </c>
      <c r="BG12" s="101" t="s">
        <v>176</v>
      </c>
    </row>
    <row r="13" spans="1:60">
      <c r="B13" s="84" t="s">
        <v>1307</v>
      </c>
      <c r="C13" s="85" t="s">
        <v>1308</v>
      </c>
      <c r="D13" s="98" t="s">
        <v>28</v>
      </c>
      <c r="E13" s="98" t="s">
        <v>961</v>
      </c>
      <c r="F13" s="98" t="s">
        <v>171</v>
      </c>
      <c r="G13" s="95">
        <v>8</v>
      </c>
      <c r="H13" s="97">
        <v>153120</v>
      </c>
      <c r="I13" s="95">
        <v>-60.36054</v>
      </c>
      <c r="J13" s="96">
        <v>5.0895784351532913E-2</v>
      </c>
      <c r="K13" s="96">
        <f>I13/'סכום נכסי הקרן'!$C$42</f>
        <v>-1.1374770554403725E-4</v>
      </c>
      <c r="P13" s="1"/>
      <c r="BC13" s="1" t="s">
        <v>137</v>
      </c>
      <c r="BE13" s="1" t="s">
        <v>155</v>
      </c>
      <c r="BG13" s="1" t="s">
        <v>177</v>
      </c>
    </row>
    <row r="14" spans="1:60">
      <c r="B14" s="84" t="s">
        <v>1309</v>
      </c>
      <c r="C14" s="85" t="s">
        <v>1310</v>
      </c>
      <c r="D14" s="98" t="s">
        <v>28</v>
      </c>
      <c r="E14" s="98" t="s">
        <v>961</v>
      </c>
      <c r="F14" s="98" t="s">
        <v>173</v>
      </c>
      <c r="G14" s="95">
        <v>34</v>
      </c>
      <c r="H14" s="97">
        <v>328100</v>
      </c>
      <c r="I14" s="95">
        <v>13.312959999999999</v>
      </c>
      <c r="J14" s="96">
        <v>-1.1225438692904066E-2</v>
      </c>
      <c r="K14" s="96">
        <f>I14/'סכום נכסי הקרן'!$C$42</f>
        <v>2.5087891095731514E-5</v>
      </c>
      <c r="P14" s="1"/>
      <c r="BC14" s="1" t="s">
        <v>134</v>
      </c>
      <c r="BE14" s="1" t="s">
        <v>156</v>
      </c>
      <c r="BG14" s="1" t="s">
        <v>179</v>
      </c>
    </row>
    <row r="15" spans="1:60">
      <c r="B15" s="84" t="s">
        <v>1311</v>
      </c>
      <c r="C15" s="85" t="s">
        <v>1312</v>
      </c>
      <c r="D15" s="98" t="s">
        <v>28</v>
      </c>
      <c r="E15" s="98" t="s">
        <v>961</v>
      </c>
      <c r="F15" s="98" t="s">
        <v>174</v>
      </c>
      <c r="G15" s="95">
        <v>4</v>
      </c>
      <c r="H15" s="97">
        <v>699350</v>
      </c>
      <c r="I15" s="95">
        <v>-19.727360000000001</v>
      </c>
      <c r="J15" s="96">
        <v>1.6634037077618201E-2</v>
      </c>
      <c r="K15" s="96">
        <f>I15/'סכום נכסי הקרן'!$C$42</f>
        <v>-3.7175643830244376E-5</v>
      </c>
      <c r="P15" s="1"/>
      <c r="BC15" s="1" t="s">
        <v>145</v>
      </c>
      <c r="BE15" s="1" t="s">
        <v>197</v>
      </c>
      <c r="BG15" s="1" t="s">
        <v>181</v>
      </c>
    </row>
    <row r="16" spans="1:60" ht="20.25">
      <c r="B16" s="84" t="s">
        <v>1313</v>
      </c>
      <c r="C16" s="85" t="s">
        <v>1314</v>
      </c>
      <c r="D16" s="98" t="s">
        <v>28</v>
      </c>
      <c r="E16" s="98" t="s">
        <v>961</v>
      </c>
      <c r="F16" s="98" t="s">
        <v>171</v>
      </c>
      <c r="G16" s="95">
        <v>55</v>
      </c>
      <c r="H16" s="97">
        <v>264300</v>
      </c>
      <c r="I16" s="95">
        <v>-1131.3588</v>
      </c>
      <c r="J16" s="96">
        <v>0.95395756083376748</v>
      </c>
      <c r="K16" s="96">
        <f>I16/'סכום נכסי הקרן'!$C$42</f>
        <v>-2.1320131935044871E-3</v>
      </c>
      <c r="P16" s="1"/>
      <c r="BC16" s="4" t="s">
        <v>131</v>
      </c>
      <c r="BD16" s="1" t="s">
        <v>146</v>
      </c>
      <c r="BE16" s="1" t="s">
        <v>157</v>
      </c>
      <c r="BG16" s="1" t="s">
        <v>182</v>
      </c>
    </row>
    <row r="17" spans="2:60">
      <c r="B17" s="84" t="s">
        <v>1315</v>
      </c>
      <c r="C17" s="85" t="s">
        <v>1316</v>
      </c>
      <c r="D17" s="98" t="s">
        <v>28</v>
      </c>
      <c r="E17" s="98" t="s">
        <v>961</v>
      </c>
      <c r="F17" s="98" t="s">
        <v>175</v>
      </c>
      <c r="G17" s="95">
        <v>1</v>
      </c>
      <c r="H17" s="97">
        <v>573600</v>
      </c>
      <c r="I17" s="95">
        <v>-13.16201</v>
      </c>
      <c r="J17" s="96">
        <v>1.1098158210524952E-2</v>
      </c>
      <c r="K17" s="96">
        <f>I17/'סכום נכסי הקרן'!$C$42</f>
        <v>-2.4803430152342469E-5</v>
      </c>
      <c r="P17" s="1"/>
      <c r="BC17" s="1" t="s">
        <v>141</v>
      </c>
      <c r="BE17" s="1" t="s">
        <v>158</v>
      </c>
      <c r="BG17" s="1" t="s">
        <v>183</v>
      </c>
    </row>
    <row r="18" spans="2:60">
      <c r="B18" s="84" t="s">
        <v>1317</v>
      </c>
      <c r="C18" s="85" t="s">
        <v>1318</v>
      </c>
      <c r="D18" s="98" t="s">
        <v>28</v>
      </c>
      <c r="E18" s="98" t="s">
        <v>961</v>
      </c>
      <c r="F18" s="98" t="s">
        <v>181</v>
      </c>
      <c r="G18" s="95">
        <v>6</v>
      </c>
      <c r="H18" s="97">
        <v>171650</v>
      </c>
      <c r="I18" s="95">
        <v>25.3323</v>
      </c>
      <c r="J18" s="96">
        <v>-2.1360101780539691E-2</v>
      </c>
      <c r="K18" s="96">
        <f>I18/'סכום נכסי הקרן'!$C$42</f>
        <v>4.7737992422751929E-5</v>
      </c>
      <c r="BD18" s="1" t="s">
        <v>129</v>
      </c>
      <c r="BF18" s="1" t="s">
        <v>159</v>
      </c>
      <c r="BH18" s="1" t="s">
        <v>28</v>
      </c>
    </row>
    <row r="19" spans="2:60">
      <c r="B19" s="106"/>
      <c r="C19" s="85"/>
      <c r="D19" s="85"/>
      <c r="E19" s="85"/>
      <c r="F19" s="85"/>
      <c r="G19" s="95"/>
      <c r="H19" s="97"/>
      <c r="I19" s="85"/>
      <c r="J19" s="96"/>
      <c r="K19" s="85"/>
      <c r="BD19" s="1" t="s">
        <v>142</v>
      </c>
      <c r="BF19" s="1" t="s">
        <v>160</v>
      </c>
    </row>
    <row r="20" spans="2:60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BD20" s="1" t="s">
        <v>147</v>
      </c>
      <c r="BF20" s="1" t="s">
        <v>161</v>
      </c>
    </row>
    <row r="21" spans="2:60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BD21" s="1" t="s">
        <v>132</v>
      </c>
      <c r="BE21" s="1" t="s">
        <v>148</v>
      </c>
      <c r="BF21" s="1" t="s">
        <v>162</v>
      </c>
    </row>
    <row r="22" spans="2:60">
      <c r="B22" s="100" t="s">
        <v>262</v>
      </c>
      <c r="C22" s="102"/>
      <c r="D22" s="102"/>
      <c r="E22" s="102"/>
      <c r="F22" s="102"/>
      <c r="G22" s="102"/>
      <c r="H22" s="102"/>
      <c r="I22" s="102"/>
      <c r="J22" s="102"/>
      <c r="K22" s="102"/>
      <c r="BD22" s="1" t="s">
        <v>138</v>
      </c>
      <c r="BF22" s="1" t="s">
        <v>163</v>
      </c>
    </row>
    <row r="23" spans="2:60">
      <c r="B23" s="100" t="s">
        <v>119</v>
      </c>
      <c r="C23" s="102"/>
      <c r="D23" s="102"/>
      <c r="E23" s="102"/>
      <c r="F23" s="102"/>
      <c r="G23" s="102"/>
      <c r="H23" s="102"/>
      <c r="I23" s="102"/>
      <c r="J23" s="102"/>
      <c r="K23" s="102"/>
      <c r="BD23" s="1" t="s">
        <v>28</v>
      </c>
      <c r="BE23" s="1" t="s">
        <v>139</v>
      </c>
      <c r="BF23" s="1" t="s">
        <v>198</v>
      </c>
    </row>
    <row r="24" spans="2:60">
      <c r="B24" s="100" t="s">
        <v>245</v>
      </c>
      <c r="C24" s="102"/>
      <c r="D24" s="102"/>
      <c r="E24" s="102"/>
      <c r="F24" s="102"/>
      <c r="G24" s="102"/>
      <c r="H24" s="102"/>
      <c r="I24" s="102"/>
      <c r="J24" s="102"/>
      <c r="K24" s="102"/>
      <c r="BF24" s="1" t="s">
        <v>201</v>
      </c>
    </row>
    <row r="25" spans="2:60">
      <c r="B25" s="100" t="s">
        <v>253</v>
      </c>
      <c r="C25" s="102"/>
      <c r="D25" s="102"/>
      <c r="E25" s="102"/>
      <c r="F25" s="102"/>
      <c r="G25" s="102"/>
      <c r="H25" s="102"/>
      <c r="I25" s="102"/>
      <c r="J25" s="102"/>
      <c r="K25" s="102"/>
      <c r="BF25" s="1" t="s">
        <v>164</v>
      </c>
    </row>
    <row r="26" spans="2:6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BF26" s="1" t="s">
        <v>165</v>
      </c>
    </row>
    <row r="27" spans="2:6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BF27" s="1" t="s">
        <v>200</v>
      </c>
    </row>
    <row r="28" spans="2:6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BF28" s="1" t="s">
        <v>166</v>
      </c>
    </row>
    <row r="29" spans="2:6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BF29" s="1" t="s">
        <v>167</v>
      </c>
    </row>
    <row r="30" spans="2:6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BF30" s="1" t="s">
        <v>199</v>
      </c>
    </row>
    <row r="31" spans="2:6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BF31" s="1" t="s">
        <v>28</v>
      </c>
    </row>
    <row r="32" spans="2:60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</row>
    <row r="112" spans="2:11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</row>
    <row r="113" spans="2:11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</row>
    <row r="114" spans="2:11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</row>
    <row r="115" spans="2:11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</row>
    <row r="116" spans="2:11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</row>
    <row r="117" spans="2:11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</row>
    <row r="118" spans="2:11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187</v>
      </c>
      <c r="C1" s="79" t="s" vm="1">
        <v>263</v>
      </c>
    </row>
    <row r="2" spans="2:81">
      <c r="B2" s="57" t="s">
        <v>186</v>
      </c>
      <c r="C2" s="79" t="s">
        <v>264</v>
      </c>
    </row>
    <row r="3" spans="2:81">
      <c r="B3" s="57" t="s">
        <v>188</v>
      </c>
      <c r="C3" s="79" t="s">
        <v>265</v>
      </c>
      <c r="E3" s="2"/>
    </row>
    <row r="4" spans="2:81">
      <c r="B4" s="57" t="s">
        <v>189</v>
      </c>
      <c r="C4" s="79">
        <v>8803</v>
      </c>
    </row>
    <row r="6" spans="2:81" ht="26.25" customHeight="1">
      <c r="B6" s="225" t="s">
        <v>217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7"/>
    </row>
    <row r="7" spans="2:81" ht="26.25" customHeight="1">
      <c r="B7" s="225" t="s">
        <v>101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7"/>
    </row>
    <row r="8" spans="2:81" s="3" customFormat="1" ht="47.25">
      <c r="B8" s="22" t="s">
        <v>123</v>
      </c>
      <c r="C8" s="30" t="s">
        <v>46</v>
      </c>
      <c r="D8" s="13" t="s">
        <v>51</v>
      </c>
      <c r="E8" s="30" t="s">
        <v>15</v>
      </c>
      <c r="F8" s="30" t="s">
        <v>66</v>
      </c>
      <c r="G8" s="30" t="s">
        <v>108</v>
      </c>
      <c r="H8" s="30" t="s">
        <v>18</v>
      </c>
      <c r="I8" s="30" t="s">
        <v>107</v>
      </c>
      <c r="J8" s="30" t="s">
        <v>17</v>
      </c>
      <c r="K8" s="30" t="s">
        <v>19</v>
      </c>
      <c r="L8" s="30" t="s">
        <v>247</v>
      </c>
      <c r="M8" s="30" t="s">
        <v>246</v>
      </c>
      <c r="N8" s="30" t="s">
        <v>62</v>
      </c>
      <c r="O8" s="30" t="s">
        <v>59</v>
      </c>
      <c r="P8" s="30" t="s">
        <v>190</v>
      </c>
      <c r="Q8" s="31" t="s">
        <v>192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254</v>
      </c>
      <c r="M9" s="32"/>
      <c r="N9" s="32" t="s">
        <v>250</v>
      </c>
      <c r="O9" s="32" t="s">
        <v>20</v>
      </c>
      <c r="P9" s="32" t="s">
        <v>20</v>
      </c>
      <c r="Q9" s="33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120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0" t="s">
        <v>262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2:81">
      <c r="B13" s="100" t="s">
        <v>119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2:81">
      <c r="B14" s="100" t="s">
        <v>245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2:81">
      <c r="B15" s="100" t="s">
        <v>253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8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</sheetData>
  <sheetProtection sheet="1" objects="1" scenarios="1"/>
  <mergeCells count="2">
    <mergeCell ref="B6:Q6"/>
    <mergeCell ref="B7:Q7"/>
  </mergeCells>
  <phoneticPr fontId="5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48"/>
  <sheetViews>
    <sheetView rightToLeft="1" workbookViewId="0">
      <pane ySplit="10" topLeftCell="A11" activePane="bottomLeft" state="frozen"/>
      <selection pane="bottomLeft" activeCell="C13" sqref="C13"/>
    </sheetView>
  </sheetViews>
  <sheetFormatPr defaultColWidth="9.140625" defaultRowHeight="18"/>
  <cols>
    <col min="1" max="1" width="3" style="1" customWidth="1"/>
    <col min="2" max="2" width="3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4.28515625" style="1" bestFit="1" customWidth="1"/>
    <col min="12" max="12" width="9.5703125" style="1" bestFit="1" customWidth="1"/>
    <col min="13" max="13" width="11.28515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187</v>
      </c>
      <c r="C1" s="79" t="s" vm="1">
        <v>263</v>
      </c>
    </row>
    <row r="2" spans="2:72">
      <c r="B2" s="57" t="s">
        <v>186</v>
      </c>
      <c r="C2" s="79" t="s">
        <v>264</v>
      </c>
    </row>
    <row r="3" spans="2:72">
      <c r="B3" s="57" t="s">
        <v>188</v>
      </c>
      <c r="C3" s="79" t="s">
        <v>265</v>
      </c>
    </row>
    <row r="4" spans="2:72">
      <c r="B4" s="57" t="s">
        <v>189</v>
      </c>
      <c r="C4" s="79">
        <v>8803</v>
      </c>
    </row>
    <row r="6" spans="2:72" ht="26.25" customHeight="1">
      <c r="B6" s="225" t="s">
        <v>218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7"/>
    </row>
    <row r="7" spans="2:72" ht="26.25" customHeight="1">
      <c r="B7" s="225" t="s">
        <v>92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7"/>
    </row>
    <row r="8" spans="2:72" s="3" customFormat="1" ht="78.75">
      <c r="B8" s="22" t="s">
        <v>123</v>
      </c>
      <c r="C8" s="30" t="s">
        <v>46</v>
      </c>
      <c r="D8" s="30" t="s">
        <v>15</v>
      </c>
      <c r="E8" s="30" t="s">
        <v>66</v>
      </c>
      <c r="F8" s="30" t="s">
        <v>108</v>
      </c>
      <c r="G8" s="30" t="s">
        <v>18</v>
      </c>
      <c r="H8" s="30" t="s">
        <v>107</v>
      </c>
      <c r="I8" s="30" t="s">
        <v>17</v>
      </c>
      <c r="J8" s="30" t="s">
        <v>19</v>
      </c>
      <c r="K8" s="30" t="s">
        <v>247</v>
      </c>
      <c r="L8" s="30" t="s">
        <v>246</v>
      </c>
      <c r="M8" s="30" t="s">
        <v>116</v>
      </c>
      <c r="N8" s="30" t="s">
        <v>59</v>
      </c>
      <c r="O8" s="30" t="s">
        <v>190</v>
      </c>
      <c r="P8" s="31" t="s">
        <v>192</v>
      </c>
    </row>
    <row r="9" spans="2:72" s="3" customFormat="1" ht="25.5" customHeight="1">
      <c r="B9" s="15"/>
      <c r="C9" s="32"/>
      <c r="D9" s="32"/>
      <c r="E9" s="32"/>
      <c r="F9" s="32" t="s">
        <v>22</v>
      </c>
      <c r="G9" s="32" t="s">
        <v>21</v>
      </c>
      <c r="H9" s="32"/>
      <c r="I9" s="32" t="s">
        <v>20</v>
      </c>
      <c r="J9" s="32" t="s">
        <v>20</v>
      </c>
      <c r="K9" s="32" t="s">
        <v>254</v>
      </c>
      <c r="L9" s="32"/>
      <c r="M9" s="32" t="s">
        <v>250</v>
      </c>
      <c r="N9" s="32" t="s">
        <v>20</v>
      </c>
      <c r="O9" s="32" t="s">
        <v>20</v>
      </c>
      <c r="P9" s="33" t="s">
        <v>20</v>
      </c>
    </row>
    <row r="10" spans="2:7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20" t="s">
        <v>13</v>
      </c>
      <c r="P10" s="20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80" t="s">
        <v>27</v>
      </c>
      <c r="C11" s="81"/>
      <c r="D11" s="81"/>
      <c r="E11" s="81"/>
      <c r="F11" s="81"/>
      <c r="G11" s="89">
        <v>10.053776153361309</v>
      </c>
      <c r="H11" s="81"/>
      <c r="I11" s="81"/>
      <c r="J11" s="104">
        <v>4.850757419387515E-2</v>
      </c>
      <c r="K11" s="89"/>
      <c r="L11" s="81"/>
      <c r="M11" s="89">
        <v>147240.89828999998</v>
      </c>
      <c r="N11" s="81"/>
      <c r="O11" s="90">
        <v>1</v>
      </c>
      <c r="P11" s="90">
        <f>M11/'סכום נכסי הקרן'!$C$42</f>
        <v>0.27747124765170184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82" t="s">
        <v>241</v>
      </c>
      <c r="C12" s="83"/>
      <c r="D12" s="83"/>
      <c r="E12" s="83"/>
      <c r="F12" s="83"/>
      <c r="G12" s="92">
        <v>10.053776153361309</v>
      </c>
      <c r="H12" s="83"/>
      <c r="I12" s="83"/>
      <c r="J12" s="105">
        <v>4.850757419387515E-2</v>
      </c>
      <c r="K12" s="92"/>
      <c r="L12" s="83"/>
      <c r="M12" s="92">
        <v>147240.89828999998</v>
      </c>
      <c r="N12" s="83"/>
      <c r="O12" s="93">
        <v>1</v>
      </c>
      <c r="P12" s="93">
        <f>M12/'סכום נכסי הקרן'!$C$42</f>
        <v>0.27747124765170184</v>
      </c>
    </row>
    <row r="13" spans="2:72">
      <c r="B13" s="103" t="s">
        <v>71</v>
      </c>
      <c r="C13" s="83"/>
      <c r="D13" s="83"/>
      <c r="E13" s="83"/>
      <c r="F13" s="83"/>
      <c r="G13" s="92">
        <v>10.053776153361309</v>
      </c>
      <c r="H13" s="83"/>
      <c r="I13" s="83"/>
      <c r="J13" s="105">
        <v>4.850757419387515E-2</v>
      </c>
      <c r="K13" s="92"/>
      <c r="L13" s="83"/>
      <c r="M13" s="92">
        <v>147240.89828999998</v>
      </c>
      <c r="N13" s="83"/>
      <c r="O13" s="93">
        <v>1</v>
      </c>
      <c r="P13" s="93">
        <f>M13/'סכום נכסי הקרן'!$C$42</f>
        <v>0.27747124765170184</v>
      </c>
    </row>
    <row r="14" spans="2:72">
      <c r="B14" s="88" t="s">
        <v>1319</v>
      </c>
      <c r="C14" s="85" t="s">
        <v>1320</v>
      </c>
      <c r="D14" s="85" t="s">
        <v>268</v>
      </c>
      <c r="E14" s="85"/>
      <c r="F14" s="107">
        <v>40909</v>
      </c>
      <c r="G14" s="95">
        <v>7.17</v>
      </c>
      <c r="H14" s="98" t="s">
        <v>172</v>
      </c>
      <c r="I14" s="99">
        <v>4.8000000000000001E-2</v>
      </c>
      <c r="J14" s="99">
        <v>4.8599999999999997E-2</v>
      </c>
      <c r="K14" s="95">
        <v>28000</v>
      </c>
      <c r="L14" s="108">
        <v>103.25749999999999</v>
      </c>
      <c r="M14" s="95">
        <v>28.901160000000001</v>
      </c>
      <c r="N14" s="85"/>
      <c r="O14" s="96">
        <v>1.9628486606402924E-4</v>
      </c>
      <c r="P14" s="96">
        <f>M14/'סכום נכסי הקרן'!$C$42</f>
        <v>5.4463406681933392E-5</v>
      </c>
    </row>
    <row r="15" spans="2:72">
      <c r="B15" s="88" t="s">
        <v>1321</v>
      </c>
      <c r="C15" s="85">
        <v>8790</v>
      </c>
      <c r="D15" s="85" t="s">
        <v>268</v>
      </c>
      <c r="E15" s="85"/>
      <c r="F15" s="107">
        <v>41030</v>
      </c>
      <c r="G15" s="95">
        <v>7.33</v>
      </c>
      <c r="H15" s="98" t="s">
        <v>172</v>
      </c>
      <c r="I15" s="99">
        <v>4.8000000000000001E-2</v>
      </c>
      <c r="J15" s="99">
        <v>4.8599999999999997E-2</v>
      </c>
      <c r="K15" s="95">
        <v>1074000</v>
      </c>
      <c r="L15" s="108">
        <v>103.62730000000001</v>
      </c>
      <c r="M15" s="95">
        <v>1112.9739399999999</v>
      </c>
      <c r="N15" s="85"/>
      <c r="O15" s="96">
        <v>7.5588640990761234E-3</v>
      </c>
      <c r="P15" s="96">
        <f>M15/'סכום נכסי הקרן'!$C$42</f>
        <v>2.0973674524003092E-3</v>
      </c>
    </row>
    <row r="16" spans="2:72">
      <c r="B16" s="88" t="s">
        <v>1322</v>
      </c>
      <c r="C16" s="85" t="s">
        <v>1323</v>
      </c>
      <c r="D16" s="85" t="s">
        <v>268</v>
      </c>
      <c r="E16" s="85"/>
      <c r="F16" s="107">
        <v>42218</v>
      </c>
      <c r="G16" s="95">
        <v>9.3899999999999988</v>
      </c>
      <c r="H16" s="98" t="s">
        <v>172</v>
      </c>
      <c r="I16" s="99">
        <v>4.8000000000000001E-2</v>
      </c>
      <c r="J16" s="99">
        <v>4.8499999999999995E-2</v>
      </c>
      <c r="K16" s="95">
        <v>3000</v>
      </c>
      <c r="L16" s="108">
        <v>100.7689</v>
      </c>
      <c r="M16" s="95">
        <v>3.02312</v>
      </c>
      <c r="N16" s="85"/>
      <c r="O16" s="96">
        <v>2.0531795412207955E-5</v>
      </c>
      <c r="P16" s="96">
        <f>M16/'סכום נכסי הקרן'!$C$42</f>
        <v>5.6969828895548302E-6</v>
      </c>
    </row>
    <row r="17" spans="2:16">
      <c r="B17" s="88" t="s">
        <v>1324</v>
      </c>
      <c r="C17" s="85" t="s">
        <v>1325</v>
      </c>
      <c r="D17" s="85" t="s">
        <v>268</v>
      </c>
      <c r="E17" s="85"/>
      <c r="F17" s="107">
        <v>42309</v>
      </c>
      <c r="G17" s="95">
        <v>9.41</v>
      </c>
      <c r="H17" s="98" t="s">
        <v>172</v>
      </c>
      <c r="I17" s="99">
        <v>4.8000000000000001E-2</v>
      </c>
      <c r="J17" s="99">
        <v>4.8500000000000008E-2</v>
      </c>
      <c r="K17" s="95">
        <v>180000</v>
      </c>
      <c r="L17" s="108">
        <v>101.98439999999999</v>
      </c>
      <c r="M17" s="95">
        <v>183.57195999999999</v>
      </c>
      <c r="N17" s="85"/>
      <c r="O17" s="96">
        <v>1.2467457216842276E-3</v>
      </c>
      <c r="P17" s="96">
        <f>M17/'סכום נכסי הקרן'!$C$42</f>
        <v>3.459360909001441E-4</v>
      </c>
    </row>
    <row r="18" spans="2:16">
      <c r="B18" s="88" t="s">
        <v>1326</v>
      </c>
      <c r="C18" s="85" t="s">
        <v>1327</v>
      </c>
      <c r="D18" s="85" t="s">
        <v>268</v>
      </c>
      <c r="E18" s="85"/>
      <c r="F18" s="107">
        <v>42370</v>
      </c>
      <c r="G18" s="95">
        <v>9.5799999999999983</v>
      </c>
      <c r="H18" s="98" t="s">
        <v>172</v>
      </c>
      <c r="I18" s="99">
        <v>4.8000000000000001E-2</v>
      </c>
      <c r="J18" s="99">
        <v>4.8499999999999995E-2</v>
      </c>
      <c r="K18" s="95">
        <v>107000</v>
      </c>
      <c r="L18" s="108">
        <v>101.1811</v>
      </c>
      <c r="M18" s="95">
        <v>108.26388</v>
      </c>
      <c r="N18" s="85"/>
      <c r="O18" s="96">
        <v>7.3528402269570274E-4</v>
      </c>
      <c r="P18" s="96">
        <f>M18/'סכום נכסי הקרן'!$C$42</f>
        <v>2.0402017515573889E-4</v>
      </c>
    </row>
    <row r="19" spans="2:16">
      <c r="B19" s="88" t="s">
        <v>1328</v>
      </c>
      <c r="C19" s="85" t="s">
        <v>1329</v>
      </c>
      <c r="D19" s="85" t="s">
        <v>268</v>
      </c>
      <c r="E19" s="85"/>
      <c r="F19" s="107">
        <v>42461</v>
      </c>
      <c r="G19" s="95">
        <v>9.6</v>
      </c>
      <c r="H19" s="98" t="s">
        <v>172</v>
      </c>
      <c r="I19" s="99">
        <v>4.8000000000000001E-2</v>
      </c>
      <c r="J19" s="99">
        <v>4.8500000000000008E-2</v>
      </c>
      <c r="K19" s="95">
        <v>1612000</v>
      </c>
      <c r="L19" s="108">
        <v>103.01300000000001</v>
      </c>
      <c r="M19" s="95">
        <v>1660.5701299999998</v>
      </c>
      <c r="N19" s="85"/>
      <c r="O19" s="96">
        <v>1.127791360474727E-2</v>
      </c>
      <c r="P19" s="96">
        <f>M19/'סכום נכסי הקרן'!$C$42</f>
        <v>3.1292967588173273E-3</v>
      </c>
    </row>
    <row r="20" spans="2:16">
      <c r="B20" s="88" t="s">
        <v>1330</v>
      </c>
      <c r="C20" s="85" t="s">
        <v>1331</v>
      </c>
      <c r="D20" s="85" t="s">
        <v>268</v>
      </c>
      <c r="E20" s="85"/>
      <c r="F20" s="107">
        <v>42491</v>
      </c>
      <c r="G20" s="95">
        <v>9.68</v>
      </c>
      <c r="H20" s="98" t="s">
        <v>172</v>
      </c>
      <c r="I20" s="99">
        <v>4.8000000000000001E-2</v>
      </c>
      <c r="J20" s="99">
        <v>4.8499999999999988E-2</v>
      </c>
      <c r="K20" s="95">
        <v>2873000</v>
      </c>
      <c r="L20" s="108">
        <v>102.81570000000001</v>
      </c>
      <c r="M20" s="95">
        <v>2953.8962700000002</v>
      </c>
      <c r="N20" s="85"/>
      <c r="O20" s="96">
        <v>2.0061656131587301E-2</v>
      </c>
      <c r="P20" s="96">
        <f>M20/'סכום נכסי הקרן'!$C$42</f>
        <v>5.5665327567909423E-3</v>
      </c>
    </row>
    <row r="21" spans="2:16">
      <c r="B21" s="88" t="s">
        <v>1332</v>
      </c>
      <c r="C21" s="85" t="s">
        <v>1333</v>
      </c>
      <c r="D21" s="85" t="s">
        <v>268</v>
      </c>
      <c r="E21" s="85"/>
      <c r="F21" s="107">
        <v>42522</v>
      </c>
      <c r="G21" s="95">
        <v>9.7600000000000016</v>
      </c>
      <c r="H21" s="98" t="s">
        <v>172</v>
      </c>
      <c r="I21" s="99">
        <v>4.8000000000000001E-2</v>
      </c>
      <c r="J21" s="99">
        <v>4.8500000000000008E-2</v>
      </c>
      <c r="K21" s="95">
        <v>3590000</v>
      </c>
      <c r="L21" s="108">
        <v>101.99420000000001</v>
      </c>
      <c r="M21" s="95">
        <v>3661.5902099999998</v>
      </c>
      <c r="N21" s="85"/>
      <c r="O21" s="96">
        <v>2.4868024119142993E-2</v>
      </c>
      <c r="P21" s="96">
        <f>M21/'סכום נכסי הקרן'!$C$42</f>
        <v>6.9001616789712205E-3</v>
      </c>
    </row>
    <row r="22" spans="2:16">
      <c r="B22" s="88" t="s">
        <v>1334</v>
      </c>
      <c r="C22" s="85" t="s">
        <v>1335</v>
      </c>
      <c r="D22" s="85" t="s">
        <v>268</v>
      </c>
      <c r="E22" s="85"/>
      <c r="F22" s="107">
        <v>42552</v>
      </c>
      <c r="G22" s="95">
        <v>9.8500000000000014</v>
      </c>
      <c r="H22" s="98" t="s">
        <v>172</v>
      </c>
      <c r="I22" s="99">
        <v>4.8000000000000001E-2</v>
      </c>
      <c r="J22" s="99">
        <v>4.8500000000000008E-2</v>
      </c>
      <c r="K22" s="95">
        <v>4923000</v>
      </c>
      <c r="L22" s="108">
        <v>101.2826</v>
      </c>
      <c r="M22" s="95">
        <v>4986.1726799999997</v>
      </c>
      <c r="N22" s="85"/>
      <c r="O22" s="96">
        <v>3.3864046864067798E-2</v>
      </c>
      <c r="P22" s="96">
        <f>M22/'סכום נכסי הקרן'!$C$42</f>
        <v>9.3962993339085938E-3</v>
      </c>
    </row>
    <row r="23" spans="2:16">
      <c r="B23" s="88" t="s">
        <v>1336</v>
      </c>
      <c r="C23" s="85" t="s">
        <v>1337</v>
      </c>
      <c r="D23" s="85" t="s">
        <v>268</v>
      </c>
      <c r="E23" s="85"/>
      <c r="F23" s="107">
        <v>42583</v>
      </c>
      <c r="G23" s="95">
        <v>9.93</v>
      </c>
      <c r="H23" s="98" t="s">
        <v>172</v>
      </c>
      <c r="I23" s="99">
        <v>4.8000000000000001E-2</v>
      </c>
      <c r="J23" s="99">
        <v>4.8500000000000015E-2</v>
      </c>
      <c r="K23" s="95">
        <v>37044000</v>
      </c>
      <c r="L23" s="108">
        <v>100.79389999999999</v>
      </c>
      <c r="M23" s="95">
        <v>37338.065659999993</v>
      </c>
      <c r="N23" s="85"/>
      <c r="O23" s="96">
        <v>0.25358488092391546</v>
      </c>
      <c r="P23" s="96">
        <f>M23/'סכום נכסי הקרן'!$C$42</f>
        <v>7.0362513295567072E-2</v>
      </c>
    </row>
    <row r="24" spans="2:16">
      <c r="B24" s="88" t="s">
        <v>1338</v>
      </c>
      <c r="C24" s="85" t="s">
        <v>1339</v>
      </c>
      <c r="D24" s="85" t="s">
        <v>268</v>
      </c>
      <c r="E24" s="85"/>
      <c r="F24" s="107">
        <v>42614</v>
      </c>
      <c r="G24" s="95">
        <v>10.02</v>
      </c>
      <c r="H24" s="98" t="s">
        <v>172</v>
      </c>
      <c r="I24" s="99">
        <v>4.8000000000000001E-2</v>
      </c>
      <c r="J24" s="99">
        <v>4.8500000000000008E-2</v>
      </c>
      <c r="K24" s="95">
        <v>27007000</v>
      </c>
      <c r="L24" s="108">
        <v>100.3847</v>
      </c>
      <c r="M24" s="95">
        <v>27110.671770000001</v>
      </c>
      <c r="N24" s="85"/>
      <c r="O24" s="96">
        <v>0.18412460182498935</v>
      </c>
      <c r="P24" s="96">
        <f>M24/'סכום נכסי הקרן'!$C$42</f>
        <v>5.108928299175261E-2</v>
      </c>
    </row>
    <row r="25" spans="2:16">
      <c r="B25" s="88" t="s">
        <v>1340</v>
      </c>
      <c r="C25" s="85" t="s">
        <v>1341</v>
      </c>
      <c r="D25" s="85" t="s">
        <v>268</v>
      </c>
      <c r="E25" s="85"/>
      <c r="F25" s="107">
        <v>42644</v>
      </c>
      <c r="G25" s="95">
        <v>9.86</v>
      </c>
      <c r="H25" s="98" t="s">
        <v>172</v>
      </c>
      <c r="I25" s="99">
        <v>4.8000000000000001E-2</v>
      </c>
      <c r="J25" s="99">
        <v>4.8499999999999995E-2</v>
      </c>
      <c r="K25" s="95">
        <v>4931000</v>
      </c>
      <c r="L25" s="108">
        <v>102.3883</v>
      </c>
      <c r="M25" s="95">
        <v>5048.74053</v>
      </c>
      <c r="N25" s="85"/>
      <c r="O25" s="96">
        <v>3.428898212815977E-2</v>
      </c>
      <c r="P25" s="96">
        <f>M25/'סכום נכסי הקרן'!$C$42</f>
        <v>9.5142066518073987E-3</v>
      </c>
    </row>
    <row r="26" spans="2:16">
      <c r="B26" s="88" t="s">
        <v>1342</v>
      </c>
      <c r="C26" s="85" t="s">
        <v>1343</v>
      </c>
      <c r="D26" s="85" t="s">
        <v>268</v>
      </c>
      <c r="E26" s="85"/>
      <c r="F26" s="107">
        <v>42675</v>
      </c>
      <c r="G26" s="95">
        <v>9.9500000000000011</v>
      </c>
      <c r="H26" s="98" t="s">
        <v>172</v>
      </c>
      <c r="I26" s="99">
        <v>4.8000000000000001E-2</v>
      </c>
      <c r="J26" s="99">
        <v>4.8499999999999995E-2</v>
      </c>
      <c r="K26" s="95">
        <v>1958000</v>
      </c>
      <c r="L26" s="108">
        <v>101.9837</v>
      </c>
      <c r="M26" s="95">
        <v>1996.8416499999998</v>
      </c>
      <c r="N26" s="85"/>
      <c r="O26" s="96">
        <v>1.3561732325668766E-2</v>
      </c>
      <c r="P26" s="96">
        <f>M26/'סכום נכסי הקרן'!$C$42</f>
        <v>3.7629907887217289E-3</v>
      </c>
    </row>
    <row r="27" spans="2:16">
      <c r="B27" s="88" t="s">
        <v>1344</v>
      </c>
      <c r="C27" s="85" t="s">
        <v>1345</v>
      </c>
      <c r="D27" s="85" t="s">
        <v>268</v>
      </c>
      <c r="E27" s="85"/>
      <c r="F27" s="107">
        <v>42705</v>
      </c>
      <c r="G27" s="95">
        <v>10.029999999999999</v>
      </c>
      <c r="H27" s="98" t="s">
        <v>172</v>
      </c>
      <c r="I27" s="99">
        <v>4.8000000000000001E-2</v>
      </c>
      <c r="J27" s="99">
        <v>4.8499999999999995E-2</v>
      </c>
      <c r="K27" s="95">
        <v>2986000</v>
      </c>
      <c r="L27" s="108">
        <v>101.5813</v>
      </c>
      <c r="M27" s="95">
        <v>3033.2181600000004</v>
      </c>
      <c r="N27" s="85"/>
      <c r="O27" s="96">
        <v>2.0600377987547259E-2</v>
      </c>
      <c r="P27" s="96">
        <f>M27/'סכום נכסי הקרן'!$C$42</f>
        <v>5.7160125823013924E-3</v>
      </c>
    </row>
    <row r="28" spans="2:16">
      <c r="B28" s="88" t="s">
        <v>1346</v>
      </c>
      <c r="C28" s="85" t="s">
        <v>1347</v>
      </c>
      <c r="D28" s="85" t="s">
        <v>268</v>
      </c>
      <c r="E28" s="85"/>
      <c r="F28" s="107">
        <v>42736</v>
      </c>
      <c r="G28" s="95">
        <v>10.11</v>
      </c>
      <c r="H28" s="98" t="s">
        <v>172</v>
      </c>
      <c r="I28" s="99">
        <v>4.8000000000000001E-2</v>
      </c>
      <c r="J28" s="99">
        <v>4.8500000000000008E-2</v>
      </c>
      <c r="K28" s="95">
        <v>936000</v>
      </c>
      <c r="L28" s="108">
        <v>101.18049999999999</v>
      </c>
      <c r="M28" s="95">
        <v>947.04930000000002</v>
      </c>
      <c r="N28" s="85"/>
      <c r="O28" s="96">
        <v>6.4319717619131089E-3</v>
      </c>
      <c r="P28" s="96">
        <f>M28/'סכום נכסי הקרן'!$C$42</f>
        <v>1.7846872296385452E-3</v>
      </c>
    </row>
    <row r="29" spans="2:16">
      <c r="B29" s="88" t="s">
        <v>1348</v>
      </c>
      <c r="C29" s="85" t="s">
        <v>1349</v>
      </c>
      <c r="D29" s="85" t="s">
        <v>268</v>
      </c>
      <c r="E29" s="85"/>
      <c r="F29" s="107">
        <v>42767</v>
      </c>
      <c r="G29" s="95">
        <v>10.199999999999999</v>
      </c>
      <c r="H29" s="98" t="s">
        <v>172</v>
      </c>
      <c r="I29" s="99">
        <v>4.8000000000000001E-2</v>
      </c>
      <c r="J29" s="99">
        <v>4.8499999999999995E-2</v>
      </c>
      <c r="K29" s="95">
        <v>2040000</v>
      </c>
      <c r="L29" s="108">
        <v>100.7812</v>
      </c>
      <c r="M29" s="95">
        <v>2055.9370600000002</v>
      </c>
      <c r="N29" s="85"/>
      <c r="O29" s="96">
        <v>1.3963084196557304E-2</v>
      </c>
      <c r="P29" s="96">
        <f>M29/'סכום נכסי הקרן'!$C$42</f>
        <v>3.8743543930845163E-3</v>
      </c>
    </row>
    <row r="30" spans="2:16">
      <c r="B30" s="88" t="s">
        <v>1350</v>
      </c>
      <c r="C30" s="85" t="s">
        <v>1351</v>
      </c>
      <c r="D30" s="85" t="s">
        <v>268</v>
      </c>
      <c r="E30" s="85"/>
      <c r="F30" s="107">
        <v>42795</v>
      </c>
      <c r="G30" s="95">
        <v>10.28</v>
      </c>
      <c r="H30" s="98" t="s">
        <v>172</v>
      </c>
      <c r="I30" s="99">
        <v>4.8000000000000001E-2</v>
      </c>
      <c r="J30" s="99">
        <v>4.8499999999999995E-2</v>
      </c>
      <c r="K30" s="95">
        <v>3984000</v>
      </c>
      <c r="L30" s="108">
        <v>100.5848</v>
      </c>
      <c r="M30" s="95">
        <v>4007.2969199999998</v>
      </c>
      <c r="N30" s="85"/>
      <c r="O30" s="96">
        <v>2.7215922794136874E-2</v>
      </c>
      <c r="P30" s="96">
        <f>M30/'סכום נכסי הקרן'!$C$42</f>
        <v>7.5516360536815501E-3</v>
      </c>
    </row>
    <row r="31" spans="2:16">
      <c r="B31" s="88" t="s">
        <v>1352</v>
      </c>
      <c r="C31" s="85" t="s">
        <v>1353</v>
      </c>
      <c r="D31" s="85" t="s">
        <v>268</v>
      </c>
      <c r="E31" s="85"/>
      <c r="F31" s="107">
        <v>42826</v>
      </c>
      <c r="G31" s="95">
        <v>10.120000000000001</v>
      </c>
      <c r="H31" s="98" t="s">
        <v>172</v>
      </c>
      <c r="I31" s="99">
        <v>4.8000000000000001E-2</v>
      </c>
      <c r="J31" s="99">
        <v>4.8499999999999988E-2</v>
      </c>
      <c r="K31" s="95">
        <v>4341000</v>
      </c>
      <c r="L31" s="108">
        <v>102.59269999999999</v>
      </c>
      <c r="M31" s="95">
        <v>4453.5477300000002</v>
      </c>
      <c r="N31" s="85"/>
      <c r="O31" s="96">
        <v>3.0246675901341384E-2</v>
      </c>
      <c r="P31" s="96">
        <f>M31/'סכום נכסי הקרן'!$C$42</f>
        <v>8.392582899661858E-3</v>
      </c>
    </row>
    <row r="32" spans="2:16">
      <c r="B32" s="88" t="s">
        <v>1354</v>
      </c>
      <c r="C32" s="85" t="s">
        <v>1355</v>
      </c>
      <c r="D32" s="85" t="s">
        <v>268</v>
      </c>
      <c r="E32" s="85"/>
      <c r="F32" s="107">
        <v>42856</v>
      </c>
      <c r="G32" s="95">
        <v>10.200000000000001</v>
      </c>
      <c r="H32" s="98" t="s">
        <v>172</v>
      </c>
      <c r="I32" s="99">
        <v>4.8000000000000001E-2</v>
      </c>
      <c r="J32" s="99">
        <v>4.8499999999999995E-2</v>
      </c>
      <c r="K32" s="95">
        <v>2438000</v>
      </c>
      <c r="L32" s="108">
        <v>101.9834</v>
      </c>
      <c r="M32" s="95">
        <v>2486.3558599999997</v>
      </c>
      <c r="N32" s="85"/>
      <c r="O32" s="96">
        <v>1.6886312762796171E-2</v>
      </c>
      <c r="P32" s="96">
        <f>M32/'סכום נכסי הקרן'!$C$42</f>
        <v>4.6854662705299102E-3</v>
      </c>
    </row>
    <row r="33" spans="2:16">
      <c r="B33" s="88" t="s">
        <v>1356</v>
      </c>
      <c r="C33" s="85" t="s">
        <v>1357</v>
      </c>
      <c r="D33" s="85" t="s">
        <v>268</v>
      </c>
      <c r="E33" s="85"/>
      <c r="F33" s="107">
        <v>42887</v>
      </c>
      <c r="G33" s="95">
        <v>10.290000000000001</v>
      </c>
      <c r="H33" s="98" t="s">
        <v>172</v>
      </c>
      <c r="I33" s="99">
        <v>4.8000000000000001E-2</v>
      </c>
      <c r="J33" s="99">
        <v>4.8500000000000008E-2</v>
      </c>
      <c r="K33" s="95">
        <v>4416000</v>
      </c>
      <c r="L33" s="108">
        <v>101.581</v>
      </c>
      <c r="M33" s="95">
        <v>4485.8168800000003</v>
      </c>
      <c r="N33" s="85"/>
      <c r="O33" s="96">
        <v>3.0465834778900282E-2</v>
      </c>
      <c r="P33" s="96">
        <f>M33/'סכום נכסי הקרן'!$C$42</f>
        <v>8.4533931868520703E-3</v>
      </c>
    </row>
    <row r="34" spans="2:16">
      <c r="B34" s="88" t="s">
        <v>1358</v>
      </c>
      <c r="C34" s="85" t="s">
        <v>1359</v>
      </c>
      <c r="D34" s="85" t="s">
        <v>268</v>
      </c>
      <c r="E34" s="85"/>
      <c r="F34" s="107">
        <v>42949</v>
      </c>
      <c r="G34" s="95">
        <v>10.459999999999999</v>
      </c>
      <c r="H34" s="98" t="s">
        <v>172</v>
      </c>
      <c r="I34" s="99">
        <v>4.8000000000000001E-2</v>
      </c>
      <c r="J34" s="99">
        <v>4.8499999999999995E-2</v>
      </c>
      <c r="K34" s="95">
        <v>2609000</v>
      </c>
      <c r="L34" s="108">
        <v>100.78060000000001</v>
      </c>
      <c r="M34" s="95">
        <v>2629.3647299999998</v>
      </c>
      <c r="N34" s="85"/>
      <c r="O34" s="96">
        <v>1.7857570556390551E-2</v>
      </c>
      <c r="P34" s="96">
        <f>M34/'סכום נכסי הקרן'!$C$42</f>
        <v>4.9549623823099825E-3</v>
      </c>
    </row>
    <row r="35" spans="2:16">
      <c r="B35" s="88" t="s">
        <v>1360</v>
      </c>
      <c r="C35" s="85" t="s">
        <v>1361</v>
      </c>
      <c r="D35" s="85" t="s">
        <v>268</v>
      </c>
      <c r="E35" s="85"/>
      <c r="F35" s="107">
        <v>42979</v>
      </c>
      <c r="G35" s="95">
        <v>10.54</v>
      </c>
      <c r="H35" s="98" t="s">
        <v>172</v>
      </c>
      <c r="I35" s="99">
        <v>4.8000000000000001E-2</v>
      </c>
      <c r="J35" s="99">
        <v>4.8499999999999995E-2</v>
      </c>
      <c r="K35" s="95">
        <v>4767000</v>
      </c>
      <c r="L35" s="108">
        <v>100.4967</v>
      </c>
      <c r="M35" s="95">
        <v>4790.67904</v>
      </c>
      <c r="N35" s="85"/>
      <c r="O35" s="96">
        <v>3.2536333964524336E-2</v>
      </c>
      <c r="P35" s="96">
        <f>M35/'סכום נכסי הקרן'!$C$42</f>
        <v>9.0278971791490116E-3</v>
      </c>
    </row>
    <row r="36" spans="2:16">
      <c r="B36" s="88" t="s">
        <v>1362</v>
      </c>
      <c r="C36" s="85" t="s">
        <v>1363</v>
      </c>
      <c r="D36" s="85" t="s">
        <v>268</v>
      </c>
      <c r="E36" s="85"/>
      <c r="F36" s="107">
        <v>43009</v>
      </c>
      <c r="G36" s="95">
        <v>10.370000000000003</v>
      </c>
      <c r="H36" s="98" t="s">
        <v>172</v>
      </c>
      <c r="I36" s="99">
        <v>4.8000000000000001E-2</v>
      </c>
      <c r="J36" s="99">
        <v>4.8500000000000008E-2</v>
      </c>
      <c r="K36" s="95">
        <v>4151000</v>
      </c>
      <c r="L36" s="108">
        <v>102.4002</v>
      </c>
      <c r="M36" s="95">
        <v>4250.6303499999995</v>
      </c>
      <c r="N36" s="85"/>
      <c r="O36" s="96">
        <v>2.8868543993993585E-2</v>
      </c>
      <c r="P36" s="96">
        <f>M36/'סכום נכסי הקרן'!$C$42</f>
        <v>8.0101909199014436E-3</v>
      </c>
    </row>
    <row r="37" spans="2:16">
      <c r="B37" s="88" t="s">
        <v>1364</v>
      </c>
      <c r="C37" s="85" t="s">
        <v>1365</v>
      </c>
      <c r="D37" s="85" t="s">
        <v>268</v>
      </c>
      <c r="E37" s="85"/>
      <c r="F37" s="107">
        <v>43040</v>
      </c>
      <c r="G37" s="95">
        <v>10.459999999999999</v>
      </c>
      <c r="H37" s="98" t="s">
        <v>172</v>
      </c>
      <c r="I37" s="99">
        <v>4.8000000000000001E-2</v>
      </c>
      <c r="J37" s="99">
        <v>4.8500000000000008E-2</v>
      </c>
      <c r="K37" s="95">
        <v>2418000</v>
      </c>
      <c r="L37" s="108">
        <v>101.9962</v>
      </c>
      <c r="M37" s="95">
        <v>2466.2678900000001</v>
      </c>
      <c r="N37" s="85"/>
      <c r="O37" s="96">
        <v>1.6749883481032114E-2</v>
      </c>
      <c r="P37" s="96">
        <f>M37/'סכום נכסי הקרן'!$C$42</f>
        <v>4.6476110675026114E-3</v>
      </c>
    </row>
    <row r="38" spans="2:16">
      <c r="B38" s="88" t="s">
        <v>1366</v>
      </c>
      <c r="C38" s="85" t="s">
        <v>1367</v>
      </c>
      <c r="D38" s="85" t="s">
        <v>268</v>
      </c>
      <c r="E38" s="85"/>
      <c r="F38" s="107">
        <v>43070</v>
      </c>
      <c r="G38" s="95">
        <v>10.540000000000001</v>
      </c>
      <c r="H38" s="98" t="s">
        <v>172</v>
      </c>
      <c r="I38" s="99">
        <v>4.8000000000000001E-2</v>
      </c>
      <c r="J38" s="99">
        <v>4.8500000000000008E-2</v>
      </c>
      <c r="K38" s="95">
        <v>5183000</v>
      </c>
      <c r="L38" s="108">
        <v>101.5938</v>
      </c>
      <c r="M38" s="95">
        <v>5265.6077699999996</v>
      </c>
      <c r="N38" s="85"/>
      <c r="O38" s="96">
        <v>3.5761855782956868E-2</v>
      </c>
      <c r="P38" s="96">
        <f>M38/'סכום נכסי הקרן'!$C$42</f>
        <v>9.9228867424372702E-3</v>
      </c>
    </row>
    <row r="39" spans="2:16">
      <c r="B39" s="88" t="s">
        <v>1368</v>
      </c>
      <c r="C39" s="85" t="s">
        <v>1369</v>
      </c>
      <c r="D39" s="85" t="s">
        <v>268</v>
      </c>
      <c r="E39" s="85"/>
      <c r="F39" s="107">
        <v>43101</v>
      </c>
      <c r="G39" s="95">
        <v>10.620000000000001</v>
      </c>
      <c r="H39" s="98" t="s">
        <v>172</v>
      </c>
      <c r="I39" s="99">
        <v>4.8000000000000001E-2</v>
      </c>
      <c r="J39" s="99">
        <v>4.8499999999999995E-2</v>
      </c>
      <c r="K39" s="95">
        <v>4713000</v>
      </c>
      <c r="L39" s="108">
        <v>101.193</v>
      </c>
      <c r="M39" s="95">
        <v>4769.2279500000004</v>
      </c>
      <c r="N39" s="85"/>
      <c r="O39" s="96">
        <v>3.2390646928862885E-2</v>
      </c>
      <c r="P39" s="96">
        <f>M39/'סכום נכסי הקרן'!$C$42</f>
        <v>8.98747321559735E-3</v>
      </c>
    </row>
    <row r="40" spans="2:16">
      <c r="B40" s="88" t="s">
        <v>1370</v>
      </c>
      <c r="C40" s="85" t="s">
        <v>1371</v>
      </c>
      <c r="D40" s="85" t="s">
        <v>268</v>
      </c>
      <c r="E40" s="85"/>
      <c r="F40" s="107">
        <v>43132</v>
      </c>
      <c r="G40" s="95">
        <v>10.71</v>
      </c>
      <c r="H40" s="98" t="s">
        <v>172</v>
      </c>
      <c r="I40" s="99">
        <v>4.8000000000000001E-2</v>
      </c>
      <c r="J40" s="99">
        <v>4.8499999999999995E-2</v>
      </c>
      <c r="K40" s="95">
        <v>8828000</v>
      </c>
      <c r="L40" s="108">
        <v>100.7938</v>
      </c>
      <c r="M40" s="95">
        <v>8898.0801300000003</v>
      </c>
      <c r="N40" s="85"/>
      <c r="O40" s="96">
        <v>6.0432123366122678E-2</v>
      </c>
      <c r="P40" s="96">
        <f>M40/'סכום נכסי הקרן'!$C$42</f>
        <v>1.6768176668639622E-2</v>
      </c>
    </row>
    <row r="41" spans="2:16">
      <c r="B41" s="88" t="s">
        <v>1372</v>
      </c>
      <c r="C41" s="85" t="s">
        <v>1373</v>
      </c>
      <c r="D41" s="85" t="s">
        <v>268</v>
      </c>
      <c r="E41" s="85"/>
      <c r="F41" s="107">
        <v>43161</v>
      </c>
      <c r="G41" s="95">
        <v>10.729999999999999</v>
      </c>
      <c r="H41" s="98" t="s">
        <v>172</v>
      </c>
      <c r="I41" s="99">
        <v>4.8000000000000001E-2</v>
      </c>
      <c r="J41" s="99">
        <v>4.87E-2</v>
      </c>
      <c r="K41" s="95">
        <v>3485000</v>
      </c>
      <c r="L41" s="108">
        <v>100.4849</v>
      </c>
      <c r="M41" s="95">
        <v>3501.9004399999999</v>
      </c>
      <c r="N41" s="85"/>
      <c r="O41" s="96">
        <v>2.3783476470666406E-2</v>
      </c>
      <c r="P41" s="96">
        <f>M41/'סכום נכסי הקרן'!$C$42</f>
        <v>6.5992308898107019E-3</v>
      </c>
    </row>
    <row r="42" spans="2:16">
      <c r="B42" s="88" t="s">
        <v>1374</v>
      </c>
      <c r="C42" s="85" t="s">
        <v>1375</v>
      </c>
      <c r="D42" s="85" t="s">
        <v>268</v>
      </c>
      <c r="E42" s="85"/>
      <c r="F42" s="107">
        <v>40969</v>
      </c>
      <c r="G42" s="95">
        <v>7.34</v>
      </c>
      <c r="H42" s="98" t="s">
        <v>172</v>
      </c>
      <c r="I42" s="99">
        <v>4.8000000000000001E-2</v>
      </c>
      <c r="J42" s="99">
        <v>4.8599999999999997E-2</v>
      </c>
      <c r="K42" s="95">
        <v>2937000</v>
      </c>
      <c r="L42" s="108">
        <v>102.4268</v>
      </c>
      <c r="M42" s="95">
        <v>3006.6351199999999</v>
      </c>
      <c r="N42" s="85"/>
      <c r="O42" s="96">
        <v>2.0419836845047275E-2</v>
      </c>
      <c r="P42" s="96">
        <f>M42/'סכום נכסי הקרן'!$C$42</f>
        <v>5.6659176062394583E-3</v>
      </c>
    </row>
    <row r="46" spans="2:16">
      <c r="B46" s="100" t="s">
        <v>119</v>
      </c>
    </row>
    <row r="47" spans="2:16">
      <c r="B47" s="100" t="s">
        <v>245</v>
      </c>
    </row>
    <row r="48" spans="2:16">
      <c r="B48" s="100" t="s">
        <v>253</v>
      </c>
    </row>
  </sheetData>
  <sheetProtection sheet="1" objects="1" scenarios="1"/>
  <mergeCells count="2">
    <mergeCell ref="B6:P6"/>
    <mergeCell ref="B7:P7"/>
  </mergeCells>
  <phoneticPr fontId="5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>
      <selection activeCell="O25" sqref="O2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187</v>
      </c>
      <c r="C1" s="79" t="s" vm="1">
        <v>263</v>
      </c>
    </row>
    <row r="2" spans="2:65">
      <c r="B2" s="57" t="s">
        <v>186</v>
      </c>
      <c r="C2" s="79" t="s">
        <v>264</v>
      </c>
    </row>
    <row r="3" spans="2:65">
      <c r="B3" s="57" t="s">
        <v>188</v>
      </c>
      <c r="C3" s="79" t="s">
        <v>265</v>
      </c>
    </row>
    <row r="4" spans="2:65">
      <c r="B4" s="57" t="s">
        <v>189</v>
      </c>
      <c r="C4" s="79">
        <v>8803</v>
      </c>
    </row>
    <row r="6" spans="2:65" ht="26.25" customHeight="1">
      <c r="B6" s="225" t="s">
        <v>218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7"/>
    </row>
    <row r="7" spans="2:65" ht="26.25" customHeight="1">
      <c r="B7" s="225" t="s">
        <v>93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7"/>
    </row>
    <row r="8" spans="2:65" s="3" customFormat="1" ht="78.75">
      <c r="B8" s="22" t="s">
        <v>123</v>
      </c>
      <c r="C8" s="30" t="s">
        <v>46</v>
      </c>
      <c r="D8" s="30" t="s">
        <v>125</v>
      </c>
      <c r="E8" s="30" t="s">
        <v>124</v>
      </c>
      <c r="F8" s="30" t="s">
        <v>65</v>
      </c>
      <c r="G8" s="30" t="s">
        <v>15</v>
      </c>
      <c r="H8" s="30" t="s">
        <v>66</v>
      </c>
      <c r="I8" s="30" t="s">
        <v>108</v>
      </c>
      <c r="J8" s="30" t="s">
        <v>18</v>
      </c>
      <c r="K8" s="30" t="s">
        <v>107</v>
      </c>
      <c r="L8" s="30" t="s">
        <v>17</v>
      </c>
      <c r="M8" s="72" t="s">
        <v>19</v>
      </c>
      <c r="N8" s="30" t="s">
        <v>247</v>
      </c>
      <c r="O8" s="30" t="s">
        <v>246</v>
      </c>
      <c r="P8" s="30" t="s">
        <v>116</v>
      </c>
      <c r="Q8" s="30" t="s">
        <v>59</v>
      </c>
      <c r="R8" s="30" t="s">
        <v>190</v>
      </c>
      <c r="S8" s="31" t="s">
        <v>192</v>
      </c>
      <c r="U8" s="1"/>
      <c r="BJ8" s="1"/>
    </row>
    <row r="9" spans="2:65" s="3" customFormat="1" ht="17.2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254</v>
      </c>
      <c r="O9" s="32"/>
      <c r="P9" s="32" t="s">
        <v>250</v>
      </c>
      <c r="Q9" s="32" t="s">
        <v>20</v>
      </c>
      <c r="R9" s="32" t="s">
        <v>20</v>
      </c>
      <c r="S9" s="33" t="s">
        <v>20</v>
      </c>
      <c r="BJ9" s="1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120</v>
      </c>
      <c r="R10" s="20" t="s">
        <v>121</v>
      </c>
      <c r="S10" s="20" t="s">
        <v>193</v>
      </c>
      <c r="T10" s="5"/>
      <c r="BJ10" s="1"/>
    </row>
    <row r="11" spans="2:65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5"/>
      <c r="BJ11" s="1"/>
      <c r="BM11" s="1"/>
    </row>
    <row r="12" spans="2:65" ht="20.25" customHeight="1">
      <c r="B12" s="100" t="s">
        <v>262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</row>
    <row r="13" spans="2:65">
      <c r="B13" s="100" t="s">
        <v>119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</row>
    <row r="14" spans="2:65">
      <c r="B14" s="100" t="s">
        <v>245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</row>
    <row r="15" spans="2:65">
      <c r="B15" s="100" t="s">
        <v>253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</row>
    <row r="16" spans="2:6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</row>
    <row r="17" spans="2:19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</row>
    <row r="18" spans="2:19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</row>
    <row r="19" spans="2:19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</row>
    <row r="20" spans="2:19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</row>
    <row r="21" spans="2:19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</row>
    <row r="22" spans="2:19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</row>
    <row r="23" spans="2:19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</row>
    <row r="24" spans="2:19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</row>
    <row r="25" spans="2:19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</row>
    <row r="26" spans="2:19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</row>
    <row r="27" spans="2:19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</row>
    <row r="28" spans="2:19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</row>
    <row r="29" spans="2:19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</row>
    <row r="30" spans="2:19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</row>
    <row r="31" spans="2:19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</row>
    <row r="32" spans="2:19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</row>
    <row r="33" spans="2:19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</row>
    <row r="34" spans="2:19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</row>
    <row r="35" spans="2:19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</row>
    <row r="36" spans="2:19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</row>
    <row r="37" spans="2:19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</row>
    <row r="38" spans="2:19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</row>
    <row r="39" spans="2:19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</row>
    <row r="40" spans="2:19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</row>
    <row r="41" spans="2:19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</row>
    <row r="42" spans="2:19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</row>
    <row r="43" spans="2:19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</row>
    <row r="44" spans="2:19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</row>
    <row r="45" spans="2:19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</row>
    <row r="46" spans="2:19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</row>
    <row r="47" spans="2:19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</row>
    <row r="48" spans="2:19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</row>
    <row r="49" spans="2:19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</row>
    <row r="50" spans="2:19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</row>
    <row r="51" spans="2:19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</row>
    <row r="52" spans="2:19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</row>
    <row r="53" spans="2:19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</row>
    <row r="54" spans="2:19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</row>
    <row r="55" spans="2:19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</row>
    <row r="56" spans="2:19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</row>
    <row r="57" spans="2:19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</row>
    <row r="58" spans="2:19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</row>
    <row r="59" spans="2:19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</row>
    <row r="60" spans="2:19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</row>
    <row r="61" spans="2:19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</row>
    <row r="62" spans="2:19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</row>
    <row r="63" spans="2:19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</row>
    <row r="64" spans="2:19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</row>
    <row r="65" spans="2:19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</row>
    <row r="66" spans="2:19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</row>
    <row r="67" spans="2:19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</row>
    <row r="68" spans="2:19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</row>
    <row r="69" spans="2:19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</row>
    <row r="70" spans="2:19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</row>
    <row r="71" spans="2:19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</row>
    <row r="72" spans="2:19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</row>
    <row r="73" spans="2:19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</row>
    <row r="74" spans="2:19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</row>
    <row r="75" spans="2:19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</row>
    <row r="76" spans="2:19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</row>
    <row r="77" spans="2:19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</row>
    <row r="78" spans="2:19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</row>
    <row r="79" spans="2:19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</row>
    <row r="80" spans="2:19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</row>
    <row r="81" spans="2:19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</row>
    <row r="82" spans="2:19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</row>
    <row r="83" spans="2:19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</row>
    <row r="84" spans="2:19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</row>
    <row r="85" spans="2:19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</row>
    <row r="86" spans="2:19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</row>
    <row r="87" spans="2:19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</row>
    <row r="88" spans="2:19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</row>
    <row r="89" spans="2:19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</row>
    <row r="90" spans="2:19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</row>
    <row r="91" spans="2:19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</row>
    <row r="92" spans="2:19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</row>
    <row r="93" spans="2:19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</row>
    <row r="94" spans="2:19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</row>
    <row r="95" spans="2:19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</row>
    <row r="96" spans="2:19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</row>
    <row r="97" spans="2:19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</row>
    <row r="98" spans="2:19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</row>
    <row r="99" spans="2:19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</row>
    <row r="100" spans="2:19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</row>
    <row r="101" spans="2:19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</row>
    <row r="102" spans="2:19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</row>
    <row r="103" spans="2:19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</row>
    <row r="104" spans="2:19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</row>
    <row r="105" spans="2:19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</row>
    <row r="106" spans="2:19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</row>
    <row r="107" spans="2:19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</row>
    <row r="108" spans="2:19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</row>
    <row r="109" spans="2:19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</row>
    <row r="110" spans="2:19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5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>
      <pane ySplit="10" topLeftCell="A11" activePane="bottomLeft" state="frozen"/>
      <selection pane="bottomLeft" activeCell="C17" sqref="C17"/>
    </sheetView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10.285156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7.5703125" style="1" bestFit="1" customWidth="1"/>
    <col min="14" max="14" width="11.28515625" style="1" bestFit="1" customWidth="1"/>
    <col min="15" max="15" width="7.28515625" style="1" bestFit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187</v>
      </c>
      <c r="C1" s="79" t="s" vm="1">
        <v>263</v>
      </c>
    </row>
    <row r="2" spans="2:81">
      <c r="B2" s="57" t="s">
        <v>186</v>
      </c>
      <c r="C2" s="79" t="s">
        <v>264</v>
      </c>
    </row>
    <row r="3" spans="2:81">
      <c r="B3" s="57" t="s">
        <v>188</v>
      </c>
      <c r="C3" s="79" t="s">
        <v>265</v>
      </c>
    </row>
    <row r="4" spans="2:81">
      <c r="B4" s="57" t="s">
        <v>189</v>
      </c>
      <c r="C4" s="79">
        <v>8803</v>
      </c>
    </row>
    <row r="6" spans="2:81" ht="26.25" customHeight="1">
      <c r="B6" s="225" t="s">
        <v>218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7"/>
    </row>
    <row r="7" spans="2:81" ht="26.25" customHeight="1">
      <c r="B7" s="225" t="s">
        <v>94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7"/>
    </row>
    <row r="8" spans="2:81" s="3" customFormat="1" ht="78.75">
      <c r="B8" s="22" t="s">
        <v>123</v>
      </c>
      <c r="C8" s="30" t="s">
        <v>46</v>
      </c>
      <c r="D8" s="30" t="s">
        <v>125</v>
      </c>
      <c r="E8" s="30" t="s">
        <v>124</v>
      </c>
      <c r="F8" s="30" t="s">
        <v>65</v>
      </c>
      <c r="G8" s="30" t="s">
        <v>15</v>
      </c>
      <c r="H8" s="30" t="s">
        <v>66</v>
      </c>
      <c r="I8" s="30" t="s">
        <v>108</v>
      </c>
      <c r="J8" s="30" t="s">
        <v>18</v>
      </c>
      <c r="K8" s="30" t="s">
        <v>107</v>
      </c>
      <c r="L8" s="30" t="s">
        <v>17</v>
      </c>
      <c r="M8" s="72" t="s">
        <v>19</v>
      </c>
      <c r="N8" s="72" t="s">
        <v>247</v>
      </c>
      <c r="O8" s="30" t="s">
        <v>246</v>
      </c>
      <c r="P8" s="30" t="s">
        <v>116</v>
      </c>
      <c r="Q8" s="30" t="s">
        <v>59</v>
      </c>
      <c r="R8" s="30" t="s">
        <v>190</v>
      </c>
      <c r="S8" s="31" t="s">
        <v>192</v>
      </c>
      <c r="U8" s="1"/>
      <c r="BZ8" s="1"/>
    </row>
    <row r="9" spans="2:81" s="3" customFormat="1" ht="27.7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254</v>
      </c>
      <c r="O9" s="32"/>
      <c r="P9" s="32" t="s">
        <v>250</v>
      </c>
      <c r="Q9" s="32" t="s">
        <v>20</v>
      </c>
      <c r="R9" s="32" t="s">
        <v>20</v>
      </c>
      <c r="S9" s="33" t="s">
        <v>20</v>
      </c>
      <c r="BZ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120</v>
      </c>
      <c r="R10" s="20" t="s">
        <v>121</v>
      </c>
      <c r="S10" s="20" t="s">
        <v>193</v>
      </c>
      <c r="T10" s="5"/>
      <c r="BZ10" s="1"/>
    </row>
    <row r="11" spans="2:81" s="4" customFormat="1" ht="18" customHeight="1">
      <c r="B11" s="132" t="s">
        <v>52</v>
      </c>
      <c r="C11" s="83"/>
      <c r="D11" s="83"/>
      <c r="E11" s="83"/>
      <c r="F11" s="83"/>
      <c r="G11" s="83"/>
      <c r="H11" s="83"/>
      <c r="I11" s="83"/>
      <c r="J11" s="94">
        <v>7.646005981309866</v>
      </c>
      <c r="K11" s="83"/>
      <c r="L11" s="83"/>
      <c r="M11" s="93">
        <v>2.1164991013221172E-2</v>
      </c>
      <c r="N11" s="92"/>
      <c r="O11" s="94"/>
      <c r="P11" s="92">
        <v>3737.0008400000006</v>
      </c>
      <c r="Q11" s="83"/>
      <c r="R11" s="93">
        <v>1</v>
      </c>
      <c r="S11" s="93">
        <f>P11/'סכום נכסי הקרן'!$C$42</f>
        <v>7.0422708472478862E-3</v>
      </c>
      <c r="T11" s="5"/>
      <c r="BZ11" s="101"/>
      <c r="CC11" s="101"/>
    </row>
    <row r="12" spans="2:81" s="101" customFormat="1" ht="17.25" customHeight="1">
      <c r="B12" s="133" t="s">
        <v>241</v>
      </c>
      <c r="C12" s="83"/>
      <c r="D12" s="83"/>
      <c r="E12" s="83"/>
      <c r="F12" s="83"/>
      <c r="G12" s="83"/>
      <c r="H12" s="83"/>
      <c r="I12" s="83"/>
      <c r="J12" s="94">
        <v>7.646005981309866</v>
      </c>
      <c r="K12" s="83"/>
      <c r="L12" s="83"/>
      <c r="M12" s="93">
        <v>2.1164991013221172E-2</v>
      </c>
      <c r="N12" s="92"/>
      <c r="O12" s="94"/>
      <c r="P12" s="92">
        <v>3737.0008400000006</v>
      </c>
      <c r="Q12" s="83"/>
      <c r="R12" s="93">
        <v>1</v>
      </c>
      <c r="S12" s="93">
        <f>P12/'סכום נכסי הקרן'!$C$42</f>
        <v>7.0422708472478862E-3</v>
      </c>
    </row>
    <row r="13" spans="2:81">
      <c r="B13" s="109" t="s">
        <v>60</v>
      </c>
      <c r="C13" s="83"/>
      <c r="D13" s="83"/>
      <c r="E13" s="83"/>
      <c r="F13" s="83"/>
      <c r="G13" s="83"/>
      <c r="H13" s="83"/>
      <c r="I13" s="83"/>
      <c r="J13" s="94">
        <v>9.3160276665497985</v>
      </c>
      <c r="K13" s="83"/>
      <c r="L13" s="83"/>
      <c r="M13" s="93">
        <v>1.6495553309817796E-2</v>
      </c>
      <c r="N13" s="92"/>
      <c r="O13" s="94"/>
      <c r="P13" s="92">
        <v>2124.82512</v>
      </c>
      <c r="Q13" s="83"/>
      <c r="R13" s="93">
        <v>0.56859102017220842</v>
      </c>
      <c r="S13" s="93">
        <f>P13/'סכום נכסי הקרן'!$C$42</f>
        <v>4.004171965365678E-3</v>
      </c>
    </row>
    <row r="14" spans="2:81">
      <c r="B14" s="110" t="s">
        <v>1376</v>
      </c>
      <c r="C14" s="85" t="s">
        <v>1377</v>
      </c>
      <c r="D14" s="98" t="s">
        <v>1378</v>
      </c>
      <c r="E14" s="85" t="s">
        <v>1379</v>
      </c>
      <c r="F14" s="98" t="s">
        <v>596</v>
      </c>
      <c r="G14" s="85" t="s">
        <v>322</v>
      </c>
      <c r="H14" s="85" t="s">
        <v>323</v>
      </c>
      <c r="I14" s="107">
        <v>42639</v>
      </c>
      <c r="J14" s="97">
        <v>9.01</v>
      </c>
      <c r="K14" s="98" t="s">
        <v>172</v>
      </c>
      <c r="L14" s="99">
        <v>4.9000000000000002E-2</v>
      </c>
      <c r="M14" s="96">
        <v>1.3999999999999999E-2</v>
      </c>
      <c r="N14" s="95">
        <v>242358</v>
      </c>
      <c r="O14" s="97">
        <v>161.75</v>
      </c>
      <c r="P14" s="95">
        <v>392.01403999999997</v>
      </c>
      <c r="Q14" s="96">
        <v>1.2345703765386773E-4</v>
      </c>
      <c r="R14" s="96">
        <v>0.10490070962895473</v>
      </c>
      <c r="S14" s="96">
        <f>P14/'סכום נכסי הקרן'!$C$42</f>
        <v>7.3873920927560344E-4</v>
      </c>
    </row>
    <row r="15" spans="2:81">
      <c r="B15" s="110" t="s">
        <v>1380</v>
      </c>
      <c r="C15" s="85" t="s">
        <v>1381</v>
      </c>
      <c r="D15" s="98" t="s">
        <v>1378</v>
      </c>
      <c r="E15" s="85" t="s">
        <v>1379</v>
      </c>
      <c r="F15" s="98" t="s">
        <v>596</v>
      </c>
      <c r="G15" s="85" t="s">
        <v>322</v>
      </c>
      <c r="H15" s="85" t="s">
        <v>323</v>
      </c>
      <c r="I15" s="107">
        <v>42639</v>
      </c>
      <c r="J15" s="97">
        <v>11.669999999999998</v>
      </c>
      <c r="K15" s="98" t="s">
        <v>172</v>
      </c>
      <c r="L15" s="99">
        <v>4.0999999999999995E-2</v>
      </c>
      <c r="M15" s="96">
        <v>2.2499999999999999E-2</v>
      </c>
      <c r="N15" s="95">
        <v>803706.47</v>
      </c>
      <c r="O15" s="97">
        <v>128.41999999999999</v>
      </c>
      <c r="P15" s="95">
        <v>1032.1198999999999</v>
      </c>
      <c r="Q15" s="96">
        <v>2.1382054042102882E-4</v>
      </c>
      <c r="R15" s="96">
        <v>0.27618936794244869</v>
      </c>
      <c r="S15" s="96">
        <f>P15/'סכום נכסי הקרן'!$C$42</f>
        <v>1.9450003341809261E-3</v>
      </c>
    </row>
    <row r="16" spans="2:81">
      <c r="B16" s="110" t="s">
        <v>1382</v>
      </c>
      <c r="C16" s="85" t="s">
        <v>1383</v>
      </c>
      <c r="D16" s="98" t="s">
        <v>1378</v>
      </c>
      <c r="E16" s="85" t="s">
        <v>1384</v>
      </c>
      <c r="F16" s="98" t="s">
        <v>596</v>
      </c>
      <c r="G16" s="85" t="s">
        <v>322</v>
      </c>
      <c r="H16" s="85" t="s">
        <v>168</v>
      </c>
      <c r="I16" s="107">
        <v>42796</v>
      </c>
      <c r="J16" s="97">
        <v>8.6</v>
      </c>
      <c r="K16" s="98" t="s">
        <v>172</v>
      </c>
      <c r="L16" s="99">
        <v>2.1400000000000002E-2</v>
      </c>
      <c r="M16" s="96">
        <v>1.3800000000000002E-2</v>
      </c>
      <c r="N16" s="95">
        <v>318000</v>
      </c>
      <c r="O16" s="97">
        <v>106.99</v>
      </c>
      <c r="P16" s="95">
        <v>340.22821999999996</v>
      </c>
      <c r="Q16" s="96">
        <v>1.2247444597644486E-3</v>
      </c>
      <c r="R16" s="96">
        <v>9.1043121092795873E-2</v>
      </c>
      <c r="S16" s="96">
        <f>P16/'סכום נכסי הקרן'!$C$42</f>
        <v>6.411503175142555E-4</v>
      </c>
    </row>
    <row r="17" spans="2:19">
      <c r="B17" s="110" t="s">
        <v>1385</v>
      </c>
      <c r="C17" s="85" t="s">
        <v>1386</v>
      </c>
      <c r="D17" s="98" t="s">
        <v>1378</v>
      </c>
      <c r="E17" s="85" t="s">
        <v>393</v>
      </c>
      <c r="F17" s="98" t="s">
        <v>394</v>
      </c>
      <c r="G17" s="85" t="s">
        <v>349</v>
      </c>
      <c r="H17" s="85" t="s">
        <v>323</v>
      </c>
      <c r="I17" s="107">
        <v>42768</v>
      </c>
      <c r="J17" s="97">
        <v>1.7799999999999998</v>
      </c>
      <c r="K17" s="98" t="s">
        <v>172</v>
      </c>
      <c r="L17" s="99">
        <v>6.8499999999999991E-2</v>
      </c>
      <c r="M17" s="96">
        <v>5.9000000000000007E-3</v>
      </c>
      <c r="N17" s="95">
        <v>25700</v>
      </c>
      <c r="O17" s="97">
        <v>125.15</v>
      </c>
      <c r="P17" s="95">
        <v>32.163550000000001</v>
      </c>
      <c r="Q17" s="96">
        <v>5.0885950131768874E-5</v>
      </c>
      <c r="R17" s="96">
        <v>8.6067815815636783E-3</v>
      </c>
      <c r="S17" s="96">
        <f>P17/'סכום נכסי הקרן'!$C$42</f>
        <v>6.0611287020475949E-5</v>
      </c>
    </row>
    <row r="18" spans="2:19">
      <c r="B18" s="110" t="s">
        <v>1387</v>
      </c>
      <c r="C18" s="85" t="s">
        <v>1388</v>
      </c>
      <c r="D18" s="98" t="s">
        <v>1378</v>
      </c>
      <c r="E18" s="85" t="s">
        <v>393</v>
      </c>
      <c r="F18" s="98" t="s">
        <v>394</v>
      </c>
      <c r="G18" s="85" t="s">
        <v>365</v>
      </c>
      <c r="H18" s="85" t="s">
        <v>168</v>
      </c>
      <c r="I18" s="107">
        <v>42935</v>
      </c>
      <c r="J18" s="97">
        <v>3.27</v>
      </c>
      <c r="K18" s="98" t="s">
        <v>172</v>
      </c>
      <c r="L18" s="99">
        <v>0.06</v>
      </c>
      <c r="M18" s="96">
        <v>4.0999999999999995E-3</v>
      </c>
      <c r="N18" s="95">
        <v>165000</v>
      </c>
      <c r="O18" s="97">
        <v>126.02</v>
      </c>
      <c r="P18" s="95">
        <v>207.93299999999999</v>
      </c>
      <c r="Q18" s="96">
        <v>4.4585571583520302E-5</v>
      </c>
      <c r="R18" s="96">
        <v>5.5641678689052676E-2</v>
      </c>
      <c r="S18" s="96">
        <f>P18/'סכום נכסי הקרן'!$C$42</f>
        <v>3.9184377172384966E-4</v>
      </c>
    </row>
    <row r="19" spans="2:19">
      <c r="B19" s="110" t="s">
        <v>1389</v>
      </c>
      <c r="C19" s="85" t="s">
        <v>1390</v>
      </c>
      <c r="D19" s="98" t="s">
        <v>1378</v>
      </c>
      <c r="E19" s="85" t="s">
        <v>1391</v>
      </c>
      <c r="F19" s="98" t="s">
        <v>596</v>
      </c>
      <c r="G19" s="85" t="s">
        <v>365</v>
      </c>
      <c r="H19" s="85" t="s">
        <v>323</v>
      </c>
      <c r="I19" s="107">
        <v>42835</v>
      </c>
      <c r="J19" s="97">
        <v>4.6099999999999994</v>
      </c>
      <c r="K19" s="98" t="s">
        <v>172</v>
      </c>
      <c r="L19" s="99">
        <v>5.5999999999999994E-2</v>
      </c>
      <c r="M19" s="96">
        <v>5.0000000000000001E-3</v>
      </c>
      <c r="N19" s="95">
        <v>79518.009999999995</v>
      </c>
      <c r="O19" s="97">
        <v>151.37</v>
      </c>
      <c r="P19" s="95">
        <v>120.36641</v>
      </c>
      <c r="Q19" s="96">
        <v>8.985552241097277E-5</v>
      </c>
      <c r="R19" s="96">
        <v>3.2209361237392709E-2</v>
      </c>
      <c r="S19" s="96">
        <f>P19/'סכום נכסי הקרן'!$C$42</f>
        <v>2.2682704565056674E-4</v>
      </c>
    </row>
    <row r="20" spans="2:19">
      <c r="B20" s="111"/>
      <c r="C20" s="85"/>
      <c r="D20" s="85"/>
      <c r="E20" s="85"/>
      <c r="F20" s="85"/>
      <c r="G20" s="85"/>
      <c r="H20" s="85"/>
      <c r="I20" s="85"/>
      <c r="J20" s="97"/>
      <c r="K20" s="85"/>
      <c r="L20" s="85"/>
      <c r="M20" s="96"/>
      <c r="N20" s="95"/>
      <c r="O20" s="97"/>
      <c r="P20" s="85"/>
      <c r="Q20" s="85"/>
      <c r="R20" s="96"/>
      <c r="S20" s="85"/>
    </row>
    <row r="21" spans="2:19">
      <c r="B21" s="109" t="s">
        <v>61</v>
      </c>
      <c r="C21" s="83"/>
      <c r="D21" s="83"/>
      <c r="E21" s="83"/>
      <c r="F21" s="83"/>
      <c r="G21" s="83"/>
      <c r="H21" s="83"/>
      <c r="I21" s="83"/>
      <c r="J21" s="94">
        <v>5.8879919883430105</v>
      </c>
      <c r="K21" s="83"/>
      <c r="L21" s="83"/>
      <c r="M21" s="93">
        <v>2.241331372006539E-2</v>
      </c>
      <c r="N21" s="92"/>
      <c r="O21" s="94"/>
      <c r="P21" s="92">
        <v>1276.7071800000001</v>
      </c>
      <c r="Q21" s="83"/>
      <c r="R21" s="93">
        <v>0.3416395218150392</v>
      </c>
      <c r="S21" s="93">
        <f>P21/'סכום נכסי הקרן'!$C$42</f>
        <v>2.4059180447457591E-3</v>
      </c>
    </row>
    <row r="22" spans="2:19">
      <c r="B22" s="110" t="s">
        <v>1392</v>
      </c>
      <c r="C22" s="85" t="s">
        <v>1393</v>
      </c>
      <c r="D22" s="98" t="s">
        <v>1378</v>
      </c>
      <c r="E22" s="85" t="s">
        <v>1384</v>
      </c>
      <c r="F22" s="98" t="s">
        <v>596</v>
      </c>
      <c r="G22" s="85" t="s">
        <v>322</v>
      </c>
      <c r="H22" s="85" t="s">
        <v>168</v>
      </c>
      <c r="I22" s="107">
        <v>42796</v>
      </c>
      <c r="J22" s="97">
        <v>7.97</v>
      </c>
      <c r="K22" s="98" t="s">
        <v>172</v>
      </c>
      <c r="L22" s="99">
        <v>3.7400000000000003E-2</v>
      </c>
      <c r="M22" s="96">
        <v>2.9000000000000005E-2</v>
      </c>
      <c r="N22" s="95">
        <v>318000</v>
      </c>
      <c r="O22" s="97">
        <v>107.06</v>
      </c>
      <c r="P22" s="95">
        <v>340.45080999999999</v>
      </c>
      <c r="Q22" s="96">
        <v>6.1740619503046262E-4</v>
      </c>
      <c r="R22" s="96">
        <v>9.1102684900654166E-2</v>
      </c>
      <c r="S22" s="96">
        <f>P22/'סכום נכסי הקרן'!$C$42</f>
        <v>6.4156978198188705E-4</v>
      </c>
    </row>
    <row r="23" spans="2:19">
      <c r="B23" s="110" t="s">
        <v>1394</v>
      </c>
      <c r="C23" s="85" t="s">
        <v>1395</v>
      </c>
      <c r="D23" s="98" t="s">
        <v>1378</v>
      </c>
      <c r="E23" s="85" t="s">
        <v>1384</v>
      </c>
      <c r="F23" s="98" t="s">
        <v>596</v>
      </c>
      <c r="G23" s="85" t="s">
        <v>322</v>
      </c>
      <c r="H23" s="85" t="s">
        <v>168</v>
      </c>
      <c r="I23" s="107">
        <v>42796</v>
      </c>
      <c r="J23" s="97">
        <v>4.68</v>
      </c>
      <c r="K23" s="98" t="s">
        <v>172</v>
      </c>
      <c r="L23" s="99">
        <v>2.5000000000000001E-2</v>
      </c>
      <c r="M23" s="96">
        <v>1.72E-2</v>
      </c>
      <c r="N23" s="95">
        <v>538740</v>
      </c>
      <c r="O23" s="97">
        <v>103.82</v>
      </c>
      <c r="P23" s="95">
        <v>559.31987000000004</v>
      </c>
      <c r="Q23" s="96">
        <v>7.4278639341730822E-4</v>
      </c>
      <c r="R23" s="96">
        <v>0.1496707905476414</v>
      </c>
      <c r="S23" s="96">
        <f>P23/'סכום נכסי הקרן'!$C$42</f>
        <v>1.0540222449581995E-3</v>
      </c>
    </row>
    <row r="24" spans="2:19">
      <c r="B24" s="110" t="s">
        <v>1396</v>
      </c>
      <c r="C24" s="85" t="s">
        <v>1397</v>
      </c>
      <c r="D24" s="98" t="s">
        <v>1378</v>
      </c>
      <c r="E24" s="85" t="s">
        <v>1398</v>
      </c>
      <c r="F24" s="98" t="s">
        <v>355</v>
      </c>
      <c r="G24" s="85" t="s">
        <v>365</v>
      </c>
      <c r="H24" s="85" t="s">
        <v>168</v>
      </c>
      <c r="I24" s="107">
        <v>42598</v>
      </c>
      <c r="J24" s="97">
        <v>5.8000000000000007</v>
      </c>
      <c r="K24" s="98" t="s">
        <v>172</v>
      </c>
      <c r="L24" s="99">
        <v>3.1E-2</v>
      </c>
      <c r="M24" s="96">
        <v>2.4199999999999999E-2</v>
      </c>
      <c r="N24" s="95">
        <v>362056</v>
      </c>
      <c r="O24" s="97">
        <v>104.11</v>
      </c>
      <c r="P24" s="95">
        <v>376.93650000000002</v>
      </c>
      <c r="Q24" s="96">
        <v>9.5277894736842106E-4</v>
      </c>
      <c r="R24" s="96">
        <v>0.10086604636674365</v>
      </c>
      <c r="S24" s="96">
        <f>P24/'סכום נכסי הקרן'!$C$42</f>
        <v>7.1032601780567236E-4</v>
      </c>
    </row>
    <row r="25" spans="2:19">
      <c r="B25" s="111"/>
      <c r="C25" s="85"/>
      <c r="D25" s="85"/>
      <c r="E25" s="85"/>
      <c r="F25" s="85"/>
      <c r="G25" s="85"/>
      <c r="H25" s="85"/>
      <c r="I25" s="85"/>
      <c r="J25" s="97"/>
      <c r="K25" s="85"/>
      <c r="L25" s="85"/>
      <c r="M25" s="96"/>
      <c r="N25" s="95"/>
      <c r="O25" s="97"/>
      <c r="P25" s="85"/>
      <c r="Q25" s="85"/>
      <c r="R25" s="96"/>
      <c r="S25" s="85"/>
    </row>
    <row r="26" spans="2:19">
      <c r="B26" s="109" t="s">
        <v>48</v>
      </c>
      <c r="C26" s="83"/>
      <c r="D26" s="83"/>
      <c r="E26" s="83"/>
      <c r="F26" s="83"/>
      <c r="G26" s="83"/>
      <c r="H26" s="83"/>
      <c r="I26" s="83"/>
      <c r="J26" s="94">
        <v>3.7588011173864473</v>
      </c>
      <c r="K26" s="83"/>
      <c r="L26" s="83"/>
      <c r="M26" s="93">
        <v>4.5989959595018955E-2</v>
      </c>
      <c r="N26" s="92"/>
      <c r="O26" s="94"/>
      <c r="P26" s="92">
        <v>335.46853999999996</v>
      </c>
      <c r="Q26" s="83"/>
      <c r="R26" s="93">
        <v>8.9769458012752254E-2</v>
      </c>
      <c r="S26" s="93">
        <f>P26/'סכום נכסי הקרן'!$C$42</f>
        <v>6.3218083713644836E-4</v>
      </c>
    </row>
    <row r="27" spans="2:19">
      <c r="B27" s="110" t="s">
        <v>1399</v>
      </c>
      <c r="C27" s="85" t="s">
        <v>1400</v>
      </c>
      <c r="D27" s="98" t="s">
        <v>1378</v>
      </c>
      <c r="E27" s="85" t="s">
        <v>640</v>
      </c>
      <c r="F27" s="98" t="s">
        <v>641</v>
      </c>
      <c r="G27" s="85" t="s">
        <v>415</v>
      </c>
      <c r="H27" s="85" t="s">
        <v>323</v>
      </c>
      <c r="I27" s="107">
        <v>42954</v>
      </c>
      <c r="J27" s="97">
        <v>2.37</v>
      </c>
      <c r="K27" s="98" t="s">
        <v>171</v>
      </c>
      <c r="L27" s="99">
        <v>3.7000000000000005E-2</v>
      </c>
      <c r="M27" s="96">
        <v>3.8399999999999997E-2</v>
      </c>
      <c r="N27" s="95">
        <v>18403</v>
      </c>
      <c r="O27" s="97">
        <v>99.89</v>
      </c>
      <c r="P27" s="95">
        <v>64.596980000000002</v>
      </c>
      <c r="Q27" s="96">
        <v>2.7383786679364324E-4</v>
      </c>
      <c r="R27" s="96">
        <v>1.7285781503865005E-2</v>
      </c>
      <c r="S27" s="96">
        <f>P27/'סכום נכסי הקרן'!$C$42</f>
        <v>1.2173115515656525E-4</v>
      </c>
    </row>
    <row r="28" spans="2:19">
      <c r="B28" s="110" t="s">
        <v>1401</v>
      </c>
      <c r="C28" s="85" t="s">
        <v>1402</v>
      </c>
      <c r="D28" s="98" t="s">
        <v>1378</v>
      </c>
      <c r="E28" s="85" t="s">
        <v>640</v>
      </c>
      <c r="F28" s="98" t="s">
        <v>641</v>
      </c>
      <c r="G28" s="85" t="s">
        <v>415</v>
      </c>
      <c r="H28" s="85" t="s">
        <v>323</v>
      </c>
      <c r="I28" s="107">
        <v>42625</v>
      </c>
      <c r="J28" s="97">
        <v>4.09</v>
      </c>
      <c r="K28" s="98" t="s">
        <v>171</v>
      </c>
      <c r="L28" s="99">
        <v>4.4500000000000005E-2</v>
      </c>
      <c r="M28" s="96">
        <v>4.7799999999999995E-2</v>
      </c>
      <c r="N28" s="95">
        <v>77815</v>
      </c>
      <c r="O28" s="97">
        <v>99.06</v>
      </c>
      <c r="P28" s="95">
        <v>270.87155999999999</v>
      </c>
      <c r="Q28" s="96">
        <v>5.6746172637834919E-4</v>
      </c>
      <c r="R28" s="96">
        <v>7.2483676508887263E-2</v>
      </c>
      <c r="S28" s="96">
        <f>P28/'סכום נכסי הקרן'!$C$42</f>
        <v>5.1044968197988311E-4</v>
      </c>
    </row>
    <row r="29" spans="2:19">
      <c r="B29" s="112"/>
      <c r="C29" s="113"/>
      <c r="D29" s="113"/>
      <c r="E29" s="113"/>
      <c r="F29" s="113"/>
      <c r="G29" s="113"/>
      <c r="H29" s="113"/>
      <c r="I29" s="113"/>
      <c r="J29" s="114"/>
      <c r="K29" s="113"/>
      <c r="L29" s="113"/>
      <c r="M29" s="115"/>
      <c r="N29" s="116"/>
      <c r="O29" s="114"/>
      <c r="P29" s="113"/>
      <c r="Q29" s="113"/>
      <c r="R29" s="115"/>
      <c r="S29" s="113"/>
    </row>
    <row r="30" spans="2:19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</row>
    <row r="31" spans="2:19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</row>
    <row r="32" spans="2:19">
      <c r="B32" s="100" t="s">
        <v>262</v>
      </c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</row>
    <row r="33" spans="2:19">
      <c r="B33" s="100" t="s">
        <v>119</v>
      </c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</row>
    <row r="34" spans="2:19">
      <c r="B34" s="100" t="s">
        <v>245</v>
      </c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</row>
    <row r="35" spans="2:19">
      <c r="B35" s="100" t="s">
        <v>253</v>
      </c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</row>
    <row r="36" spans="2:19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</row>
    <row r="37" spans="2:19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</row>
    <row r="38" spans="2:19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</row>
    <row r="39" spans="2:19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</row>
    <row r="40" spans="2:19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</row>
    <row r="41" spans="2:19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</row>
    <row r="42" spans="2:19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</row>
    <row r="43" spans="2:19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</row>
    <row r="44" spans="2:19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</row>
    <row r="45" spans="2:19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</row>
    <row r="46" spans="2:19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</row>
    <row r="47" spans="2:19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</row>
    <row r="48" spans="2:19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</row>
    <row r="49" spans="2:19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</row>
    <row r="50" spans="2:19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</row>
    <row r="51" spans="2:19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</row>
    <row r="52" spans="2:19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</row>
    <row r="53" spans="2:19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</row>
    <row r="54" spans="2:19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</row>
    <row r="55" spans="2:19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</row>
    <row r="56" spans="2:19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</row>
    <row r="57" spans="2:19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</row>
    <row r="58" spans="2:19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</row>
    <row r="59" spans="2:19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</row>
    <row r="60" spans="2:19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</row>
    <row r="61" spans="2:19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</row>
    <row r="62" spans="2:19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</row>
    <row r="63" spans="2:19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</row>
    <row r="64" spans="2:19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</row>
    <row r="65" spans="2:19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</row>
    <row r="66" spans="2:19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</row>
    <row r="67" spans="2:19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</row>
    <row r="68" spans="2:19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</row>
    <row r="69" spans="2:19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</row>
    <row r="70" spans="2:19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</row>
    <row r="71" spans="2:19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</row>
    <row r="72" spans="2:19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</row>
    <row r="73" spans="2:19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</row>
    <row r="74" spans="2:19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</row>
    <row r="75" spans="2:19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</row>
    <row r="76" spans="2:19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</row>
    <row r="77" spans="2:19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</row>
    <row r="78" spans="2:19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</row>
    <row r="79" spans="2:19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</row>
    <row r="80" spans="2:19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</row>
    <row r="81" spans="2:19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</row>
    <row r="82" spans="2:19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</row>
    <row r="83" spans="2:19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</row>
    <row r="84" spans="2:19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</row>
    <row r="85" spans="2:19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</row>
    <row r="86" spans="2:19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</row>
    <row r="87" spans="2:19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</row>
    <row r="88" spans="2:19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</row>
    <row r="89" spans="2:19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</row>
    <row r="90" spans="2:19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</row>
    <row r="91" spans="2:19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</row>
    <row r="92" spans="2:19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</row>
    <row r="93" spans="2:19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</row>
    <row r="94" spans="2:19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</row>
    <row r="95" spans="2:19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</row>
    <row r="96" spans="2:19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</row>
    <row r="97" spans="2:19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</row>
    <row r="98" spans="2:19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</row>
    <row r="99" spans="2:19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</row>
    <row r="100" spans="2:19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</row>
    <row r="101" spans="2:19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</row>
    <row r="102" spans="2:19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</row>
    <row r="103" spans="2:19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</row>
    <row r="104" spans="2:19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</row>
    <row r="105" spans="2:19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</row>
    <row r="106" spans="2:19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</row>
    <row r="107" spans="2:19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</row>
    <row r="108" spans="2:19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</row>
    <row r="109" spans="2:19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</row>
    <row r="110" spans="2:19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</row>
    <row r="111" spans="2:19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</row>
    <row r="112" spans="2:19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</row>
    <row r="113" spans="2:19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</row>
    <row r="114" spans="2:19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</row>
    <row r="115" spans="2:19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</row>
    <row r="116" spans="2:19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</row>
    <row r="117" spans="2:19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</row>
    <row r="118" spans="2:19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</row>
    <row r="119" spans="2:19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</row>
    <row r="120" spans="2:19"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</row>
    <row r="121" spans="2:19"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</row>
    <row r="122" spans="2:19"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</row>
    <row r="123" spans="2:19"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</row>
    <row r="124" spans="2:19"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</row>
    <row r="125" spans="2:19"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</row>
    <row r="126" spans="2:19"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</row>
    <row r="127" spans="2:19"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</row>
    <row r="128" spans="2:19"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5" type="noConversion"/>
  <conditionalFormatting sqref="B12:B31 B36:B128">
    <cfRule type="cellIs" dxfId="51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2"/>
  <sheetViews>
    <sheetView rightToLeft="1" workbookViewId="0">
      <pane ySplit="10" topLeftCell="A11" activePane="bottomLeft" state="frozen"/>
      <selection pane="bottomLeft" activeCell="C20" sqref="C20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7109375" style="2" bestFit="1" customWidth="1"/>
    <col min="4" max="4" width="5.7109375" style="2" bestFit="1" customWidth="1"/>
    <col min="5" max="5" width="9" style="2" bestFit="1" customWidth="1"/>
    <col min="6" max="6" width="11.85546875" style="1" bestFit="1" customWidth="1"/>
    <col min="7" max="7" width="12" style="1" bestFit="1" customWidth="1"/>
    <col min="8" max="8" width="11.28515625" style="1" bestFit="1" customWidth="1"/>
    <col min="9" max="10" width="9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187</v>
      </c>
      <c r="C1" s="79" t="s" vm="1">
        <v>263</v>
      </c>
    </row>
    <row r="2" spans="2:98">
      <c r="B2" s="57" t="s">
        <v>186</v>
      </c>
      <c r="C2" s="79" t="s">
        <v>264</v>
      </c>
    </row>
    <row r="3" spans="2:98">
      <c r="B3" s="57" t="s">
        <v>188</v>
      </c>
      <c r="C3" s="79" t="s">
        <v>265</v>
      </c>
    </row>
    <row r="4" spans="2:98">
      <c r="B4" s="57" t="s">
        <v>189</v>
      </c>
      <c r="C4" s="79">
        <v>8803</v>
      </c>
    </row>
    <row r="6" spans="2:98" ht="26.25" customHeight="1">
      <c r="B6" s="225" t="s">
        <v>218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7"/>
    </row>
    <row r="7" spans="2:98" ht="26.25" customHeight="1">
      <c r="B7" s="225" t="s">
        <v>95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7"/>
    </row>
    <row r="8" spans="2:98" s="3" customFormat="1" ht="63">
      <c r="B8" s="22" t="s">
        <v>123</v>
      </c>
      <c r="C8" s="30" t="s">
        <v>46</v>
      </c>
      <c r="D8" s="30" t="s">
        <v>125</v>
      </c>
      <c r="E8" s="30" t="s">
        <v>124</v>
      </c>
      <c r="F8" s="30" t="s">
        <v>65</v>
      </c>
      <c r="G8" s="30" t="s">
        <v>107</v>
      </c>
      <c r="H8" s="30" t="s">
        <v>247</v>
      </c>
      <c r="I8" s="30" t="s">
        <v>246</v>
      </c>
      <c r="J8" s="30" t="s">
        <v>116</v>
      </c>
      <c r="K8" s="30" t="s">
        <v>59</v>
      </c>
      <c r="L8" s="30" t="s">
        <v>190</v>
      </c>
      <c r="M8" s="31" t="s">
        <v>192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32"/>
      <c r="D9" s="16"/>
      <c r="E9" s="16"/>
      <c r="F9" s="32"/>
      <c r="G9" s="32"/>
      <c r="H9" s="32" t="s">
        <v>254</v>
      </c>
      <c r="I9" s="32"/>
      <c r="J9" s="32" t="s">
        <v>250</v>
      </c>
      <c r="K9" s="32" t="s">
        <v>20</v>
      </c>
      <c r="L9" s="32" t="s">
        <v>20</v>
      </c>
      <c r="M9" s="33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25" t="s">
        <v>30</v>
      </c>
      <c r="C11" s="126"/>
      <c r="D11" s="126"/>
      <c r="E11" s="126"/>
      <c r="F11" s="126"/>
      <c r="G11" s="126"/>
      <c r="H11" s="127"/>
      <c r="I11" s="127"/>
      <c r="J11" s="127">
        <v>3101.4225000000001</v>
      </c>
      <c r="K11" s="126"/>
      <c r="L11" s="128">
        <v>1</v>
      </c>
      <c r="M11" s="128">
        <f>J11/'סכום נכסי הקרן'!$C$42</f>
        <v>5.8445417038623555E-3</v>
      </c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/>
      <c r="BI11" s="101"/>
      <c r="BJ11" s="101"/>
      <c r="BK11" s="101"/>
      <c r="BL11" s="101"/>
      <c r="BM11" s="101"/>
      <c r="BN11" s="101"/>
      <c r="BO11" s="101"/>
      <c r="BP11" s="101"/>
      <c r="BQ11" s="101"/>
      <c r="BR11" s="101"/>
      <c r="BS11" s="101"/>
      <c r="BT11" s="101"/>
      <c r="BU11" s="101"/>
      <c r="BV11" s="101"/>
      <c r="BW11" s="101"/>
      <c r="BX11" s="101"/>
      <c r="BY11" s="101"/>
      <c r="CT11" s="101"/>
    </row>
    <row r="12" spans="2:98" s="101" customFormat="1">
      <c r="B12" s="129" t="s">
        <v>240</v>
      </c>
      <c r="C12" s="126"/>
      <c r="D12" s="126"/>
      <c r="E12" s="126"/>
      <c r="F12" s="126"/>
      <c r="G12" s="126"/>
      <c r="H12" s="127"/>
      <c r="I12" s="127"/>
      <c r="J12" s="127">
        <v>3101.4214999999999</v>
      </c>
      <c r="K12" s="126"/>
      <c r="L12" s="128">
        <v>0.99999967756730979</v>
      </c>
      <c r="M12" s="128">
        <f>J12/'סכום נכסי הקרן'!$C$42</f>
        <v>5.8445398193910508E-3</v>
      </c>
      <c r="N12" s="147"/>
    </row>
    <row r="13" spans="2:98">
      <c r="B13" s="103" t="s">
        <v>63</v>
      </c>
      <c r="C13" s="83"/>
      <c r="D13" s="83"/>
      <c r="E13" s="83"/>
      <c r="F13" s="83"/>
      <c r="G13" s="83"/>
      <c r="H13" s="92"/>
      <c r="I13" s="92"/>
      <c r="J13" s="92">
        <v>3101.4214999999999</v>
      </c>
      <c r="K13" s="83"/>
      <c r="L13" s="93">
        <v>0.99999967756730979</v>
      </c>
      <c r="M13" s="93">
        <f>J13/'סכום נכסי הקרן'!$C$42</f>
        <v>5.8445398193910508E-3</v>
      </c>
      <c r="N13" s="143"/>
    </row>
    <row r="14" spans="2:98">
      <c r="B14" s="88" t="s">
        <v>1403</v>
      </c>
      <c r="C14" s="85" t="s">
        <v>1404</v>
      </c>
      <c r="D14" s="98" t="s">
        <v>28</v>
      </c>
      <c r="E14" s="85"/>
      <c r="F14" s="98" t="s">
        <v>355</v>
      </c>
      <c r="G14" s="98" t="s">
        <v>171</v>
      </c>
      <c r="H14" s="95">
        <v>47629.440000000002</v>
      </c>
      <c r="I14" s="95">
        <v>105.38249999999999</v>
      </c>
      <c r="J14" s="95">
        <v>176.37851999999998</v>
      </c>
      <c r="K14" s="96">
        <v>1.1028223687803451E-3</v>
      </c>
      <c r="L14" s="96">
        <v>5.6870200690167162E-2</v>
      </c>
      <c r="M14" s="96">
        <f>J14/'סכום נכסי הקרן'!$C$42</f>
        <v>3.323802596407037E-4</v>
      </c>
      <c r="N14" s="143"/>
    </row>
    <row r="15" spans="2:98">
      <c r="B15" s="88" t="s">
        <v>1405</v>
      </c>
      <c r="C15" s="85">
        <v>5771</v>
      </c>
      <c r="D15" s="98" t="s">
        <v>28</v>
      </c>
      <c r="E15" s="85"/>
      <c r="F15" s="98" t="s">
        <v>592</v>
      </c>
      <c r="G15" s="98" t="s">
        <v>173</v>
      </c>
      <c r="H15" s="95">
        <v>125725.02</v>
      </c>
      <c r="I15" s="95">
        <v>107.49209999999999</v>
      </c>
      <c r="J15" s="95">
        <v>585.01333999999997</v>
      </c>
      <c r="K15" s="96">
        <v>1.209712935553821E-3</v>
      </c>
      <c r="L15" s="96">
        <v>0.18862742499611063</v>
      </c>
      <c r="M15" s="96">
        <f>J15/'סכום נכסי הקרן'!$C$42</f>
        <v>1.1024408518819373E-3</v>
      </c>
      <c r="N15" s="143"/>
    </row>
    <row r="16" spans="2:98">
      <c r="B16" s="88" t="s">
        <v>1406</v>
      </c>
      <c r="C16" s="85" t="s">
        <v>1407</v>
      </c>
      <c r="D16" s="98" t="s">
        <v>28</v>
      </c>
      <c r="E16" s="85"/>
      <c r="F16" s="98" t="s">
        <v>592</v>
      </c>
      <c r="G16" s="98" t="s">
        <v>171</v>
      </c>
      <c r="H16" s="95">
        <v>1434.41</v>
      </c>
      <c r="I16" s="95">
        <v>9497</v>
      </c>
      <c r="J16" s="95">
        <v>478.69746000000004</v>
      </c>
      <c r="K16" s="96">
        <v>1.6999999999999999E-3</v>
      </c>
      <c r="L16" s="96">
        <v>0.15434770980090587</v>
      </c>
      <c r="M16" s="96">
        <f>J16/'סכום נכסי הקרן'!$C$42</f>
        <v>9.0209162682703889E-4</v>
      </c>
      <c r="N16" s="143"/>
    </row>
    <row r="17" spans="2:14">
      <c r="B17" s="88" t="s">
        <v>1408</v>
      </c>
      <c r="C17" s="85" t="s">
        <v>1409</v>
      </c>
      <c r="D17" s="98" t="s">
        <v>28</v>
      </c>
      <c r="E17" s="85"/>
      <c r="F17" s="98" t="s">
        <v>592</v>
      </c>
      <c r="G17" s="98" t="s">
        <v>173</v>
      </c>
      <c r="H17" s="95">
        <v>213837.04</v>
      </c>
      <c r="I17" s="95">
        <v>98.412099999999995</v>
      </c>
      <c r="J17" s="95">
        <v>910.95925</v>
      </c>
      <c r="K17" s="96">
        <v>3.8736444323221142E-3</v>
      </c>
      <c r="L17" s="96">
        <v>0.29372304160429608</v>
      </c>
      <c r="M17" s="96">
        <f>J17/'סכום נכסי הקרן'!$C$42</f>
        <v>1.7166765660416063E-3</v>
      </c>
      <c r="N17" s="143"/>
    </row>
    <row r="18" spans="2:14">
      <c r="B18" s="88" t="s">
        <v>1410</v>
      </c>
      <c r="C18" s="85">
        <v>5691</v>
      </c>
      <c r="D18" s="98" t="s">
        <v>28</v>
      </c>
      <c r="E18" s="85"/>
      <c r="F18" s="98" t="s">
        <v>592</v>
      </c>
      <c r="G18" s="98" t="s">
        <v>171</v>
      </c>
      <c r="H18" s="95">
        <v>88926</v>
      </c>
      <c r="I18" s="95">
        <v>106.5224</v>
      </c>
      <c r="J18" s="95">
        <v>332.86754999999999</v>
      </c>
      <c r="K18" s="96">
        <v>1.0122954969931091E-3</v>
      </c>
      <c r="L18" s="96">
        <v>0.10732737961370951</v>
      </c>
      <c r="M18" s="96">
        <f>J18/'סכום נכסי הקרן'!$C$42</f>
        <v>6.2727934611859159E-4</v>
      </c>
      <c r="N18" s="143"/>
    </row>
    <row r="19" spans="2:14">
      <c r="B19" s="88" t="s">
        <v>1411</v>
      </c>
      <c r="C19" s="85">
        <v>5356</v>
      </c>
      <c r="D19" s="98" t="s">
        <v>28</v>
      </c>
      <c r="E19" s="85"/>
      <c r="F19" s="98" t="s">
        <v>592</v>
      </c>
      <c r="G19" s="98" t="s">
        <v>171</v>
      </c>
      <c r="H19" s="95">
        <v>26121</v>
      </c>
      <c r="I19" s="95">
        <v>278.10739999999998</v>
      </c>
      <c r="J19" s="95">
        <v>255.27252999999999</v>
      </c>
      <c r="K19" s="96">
        <v>1.1022470984673306E-3</v>
      </c>
      <c r="L19" s="96">
        <v>8.2308208572034275E-2</v>
      </c>
      <c r="M19" s="96">
        <f>J19/'סכום נכסי הקרן'!$C$42</f>
        <v>4.8105375756945536E-4</v>
      </c>
      <c r="N19" s="143"/>
    </row>
    <row r="20" spans="2:14">
      <c r="B20" s="88" t="s">
        <v>1412</v>
      </c>
      <c r="C20" s="85" t="s">
        <v>1413</v>
      </c>
      <c r="D20" s="98" t="s">
        <v>28</v>
      </c>
      <c r="E20" s="85"/>
      <c r="F20" s="98" t="s">
        <v>592</v>
      </c>
      <c r="G20" s="98" t="s">
        <v>171</v>
      </c>
      <c r="H20" s="95">
        <v>113458.56</v>
      </c>
      <c r="I20" s="95">
        <v>90.855000000000004</v>
      </c>
      <c r="J20" s="95">
        <v>362.23284999999998</v>
      </c>
      <c r="K20" s="96">
        <v>3.0660295103005549E-3</v>
      </c>
      <c r="L20" s="96">
        <v>0.11679571229008623</v>
      </c>
      <c r="M20" s="96">
        <f>J20/'סכום נכסי הקרן'!$C$42</f>
        <v>6.8261741131171803E-4</v>
      </c>
      <c r="N20" s="143"/>
    </row>
    <row r="21" spans="2:14">
      <c r="B21" s="84"/>
      <c r="C21" s="85"/>
      <c r="D21" s="85"/>
      <c r="E21" s="85"/>
      <c r="F21" s="85"/>
      <c r="G21" s="85"/>
      <c r="H21" s="95"/>
      <c r="I21" s="95"/>
      <c r="J21" s="85"/>
      <c r="K21" s="85"/>
      <c r="L21" s="96"/>
      <c r="M21" s="85"/>
      <c r="N21" s="143"/>
    </row>
    <row r="22" spans="2:14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43"/>
    </row>
    <row r="23" spans="2:14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43"/>
    </row>
    <row r="24" spans="2:14">
      <c r="B24" s="100" t="s">
        <v>262</v>
      </c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</row>
    <row r="25" spans="2:14">
      <c r="B25" s="100" t="s">
        <v>119</v>
      </c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</row>
    <row r="26" spans="2:14">
      <c r="B26" s="100" t="s">
        <v>245</v>
      </c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</row>
    <row r="27" spans="2:14">
      <c r="B27" s="100" t="s">
        <v>253</v>
      </c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</row>
    <row r="28" spans="2:14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</row>
    <row r="29" spans="2:14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</row>
    <row r="30" spans="2:14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</row>
    <row r="31" spans="2:14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</row>
    <row r="32" spans="2:14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</row>
    <row r="33" spans="2:13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</row>
    <row r="34" spans="2:13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</row>
    <row r="35" spans="2:13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</row>
    <row r="36" spans="2:13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</row>
    <row r="37" spans="2:13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</row>
    <row r="38" spans="2:13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</row>
    <row r="39" spans="2:13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</row>
    <row r="40" spans="2:13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</row>
    <row r="41" spans="2:13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</row>
    <row r="42" spans="2:13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</row>
    <row r="43" spans="2:13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</row>
    <row r="44" spans="2:13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</row>
    <row r="45" spans="2:13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</row>
    <row r="46" spans="2:13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</row>
    <row r="47" spans="2:13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</row>
    <row r="48" spans="2:13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</row>
    <row r="49" spans="2:13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</row>
    <row r="50" spans="2:13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</row>
    <row r="51" spans="2:13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</row>
    <row r="52" spans="2:13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</row>
    <row r="53" spans="2:13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</row>
    <row r="54" spans="2:13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</row>
    <row r="55" spans="2:13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</row>
    <row r="56" spans="2:13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</row>
    <row r="57" spans="2:13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</row>
    <row r="58" spans="2:13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</row>
    <row r="59" spans="2:13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</row>
    <row r="60" spans="2:13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</row>
    <row r="61" spans="2:13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</row>
    <row r="62" spans="2:13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</row>
    <row r="63" spans="2:13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</row>
    <row r="64" spans="2:13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</row>
    <row r="65" spans="2:13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</row>
    <row r="66" spans="2:13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</row>
    <row r="67" spans="2:13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</row>
    <row r="68" spans="2:13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</row>
    <row r="69" spans="2:13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</row>
    <row r="70" spans="2:13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</row>
    <row r="71" spans="2:13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</row>
    <row r="72" spans="2:13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</row>
    <row r="73" spans="2:13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</row>
    <row r="74" spans="2:13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</row>
    <row r="75" spans="2:13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</row>
    <row r="76" spans="2:13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</row>
    <row r="77" spans="2:13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</row>
    <row r="78" spans="2:13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</row>
    <row r="79" spans="2:13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</row>
    <row r="80" spans="2:13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</row>
    <row r="81" spans="2:13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</row>
    <row r="82" spans="2:13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</row>
    <row r="83" spans="2:13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</row>
    <row r="84" spans="2:13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</row>
    <row r="85" spans="2:13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</row>
    <row r="86" spans="2:13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</row>
    <row r="87" spans="2:13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</row>
    <row r="88" spans="2:13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</row>
    <row r="89" spans="2:13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</row>
    <row r="90" spans="2:13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</row>
    <row r="91" spans="2:13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</row>
    <row r="92" spans="2:13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</row>
    <row r="93" spans="2:13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</row>
    <row r="94" spans="2:13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</row>
    <row r="95" spans="2:13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</row>
    <row r="96" spans="2:13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</row>
    <row r="97" spans="2:13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</row>
    <row r="98" spans="2:13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</row>
    <row r="99" spans="2:13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</row>
    <row r="100" spans="2:13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</row>
    <row r="101" spans="2:13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</row>
    <row r="102" spans="2:13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</row>
    <row r="103" spans="2:13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</row>
    <row r="104" spans="2:13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</row>
    <row r="105" spans="2:13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</row>
    <row r="106" spans="2:13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</row>
    <row r="107" spans="2:13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</row>
    <row r="108" spans="2:13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</row>
    <row r="109" spans="2:13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</row>
    <row r="110" spans="2:13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</row>
    <row r="111" spans="2:13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</row>
    <row r="112" spans="2:13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</row>
    <row r="113" spans="2:13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</row>
    <row r="114" spans="2:13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</row>
    <row r="115" spans="2:13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</row>
    <row r="116" spans="2:13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</row>
    <row r="117" spans="2:13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</row>
    <row r="118" spans="2:13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</row>
    <row r="119" spans="2:13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</row>
    <row r="120" spans="2:13"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2:5">
      <c r="C385" s="1"/>
      <c r="D385" s="1"/>
      <c r="E385" s="1"/>
    </row>
    <row r="386" spans="2:5">
      <c r="C386" s="1"/>
      <c r="D386" s="1"/>
      <c r="E386" s="1"/>
    </row>
    <row r="387" spans="2:5">
      <c r="C387" s="1"/>
      <c r="D387" s="1"/>
      <c r="E387" s="1"/>
    </row>
    <row r="388" spans="2:5">
      <c r="C388" s="1"/>
      <c r="D388" s="1"/>
      <c r="E388" s="1"/>
    </row>
    <row r="389" spans="2:5">
      <c r="C389" s="1"/>
      <c r="D389" s="1"/>
      <c r="E389" s="1"/>
    </row>
    <row r="390" spans="2:5">
      <c r="C390" s="1"/>
      <c r="D390" s="1"/>
      <c r="E390" s="1"/>
    </row>
    <row r="391" spans="2:5">
      <c r="C391" s="1"/>
      <c r="D391" s="1"/>
      <c r="E391" s="1"/>
    </row>
    <row r="392" spans="2:5">
      <c r="C392" s="1"/>
      <c r="D392" s="1"/>
      <c r="E392" s="1"/>
    </row>
    <row r="393" spans="2:5">
      <c r="C393" s="1"/>
      <c r="D393" s="1"/>
      <c r="E393" s="1"/>
    </row>
    <row r="394" spans="2:5">
      <c r="C394" s="1"/>
      <c r="D394" s="1"/>
      <c r="E394" s="1"/>
    </row>
    <row r="395" spans="2:5">
      <c r="C395" s="1"/>
      <c r="D395" s="1"/>
      <c r="E395" s="1"/>
    </row>
    <row r="396" spans="2:5">
      <c r="C396" s="1"/>
      <c r="D396" s="1"/>
      <c r="E396" s="1"/>
    </row>
    <row r="397" spans="2:5">
      <c r="C397" s="1"/>
      <c r="D397" s="1"/>
      <c r="E397" s="1"/>
    </row>
    <row r="398" spans="2:5">
      <c r="C398" s="1"/>
      <c r="D398" s="1"/>
      <c r="E398" s="1"/>
    </row>
    <row r="399" spans="2:5">
      <c r="C399" s="1"/>
      <c r="D399" s="1"/>
      <c r="E399" s="1"/>
    </row>
    <row r="400" spans="2:5">
      <c r="B400" s="44"/>
      <c r="C400" s="1"/>
      <c r="D400" s="1"/>
      <c r="E400" s="1"/>
    </row>
    <row r="401" spans="2:5">
      <c r="B401" s="44"/>
      <c r="C401" s="1"/>
      <c r="D401" s="1"/>
      <c r="E401" s="1"/>
    </row>
    <row r="402" spans="2:5">
      <c r="B402" s="3"/>
      <c r="C402" s="1"/>
      <c r="D402" s="1"/>
      <c r="E402" s="1"/>
    </row>
  </sheetData>
  <sheetProtection sheet="1" objects="1" scenarios="1"/>
  <mergeCells count="2">
    <mergeCell ref="B6:M6"/>
    <mergeCell ref="B7:M7"/>
  </mergeCells>
  <phoneticPr fontId="5" type="noConversion"/>
  <dataValidations count="1">
    <dataValidation allowBlank="1" showInputMessage="1" showErrorMessage="1" sqref="D22:XFD1048576 D18:AF21 AH18:XFD21 C5:C1048576 A1:B1048576 D1:XFD17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X637"/>
  <sheetViews>
    <sheetView rightToLeft="1" workbookViewId="0">
      <pane ySplit="10" topLeftCell="A11" activePane="bottomLeft" state="frozen"/>
      <selection pane="bottomLeft" activeCell="C20" sqref="C20"/>
    </sheetView>
  </sheetViews>
  <sheetFormatPr defaultColWidth="9.140625" defaultRowHeight="18"/>
  <cols>
    <col min="1" max="1" width="6.28515625" style="1" customWidth="1"/>
    <col min="2" max="2" width="52.85546875" style="2" bestFit="1" customWidth="1"/>
    <col min="3" max="3" width="41.7109375" style="2" bestFit="1" customWidth="1"/>
    <col min="4" max="4" width="12.28515625" style="1" bestFit="1" customWidth="1"/>
    <col min="5" max="6" width="11.28515625" style="1" bestFit="1" customWidth="1"/>
    <col min="7" max="7" width="7.28515625" style="1" bestFit="1" customWidth="1"/>
    <col min="8" max="9" width="9" style="1" bestFit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3" width="8.140625" style="3" customWidth="1"/>
    <col min="14" max="14" width="6.28515625" style="3" customWidth="1"/>
    <col min="15" max="15" width="8" style="3" customWidth="1"/>
    <col min="16" max="16" width="8.7109375" style="3" customWidth="1"/>
    <col min="17" max="17" width="10" style="3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50">
      <c r="B1" s="57" t="s">
        <v>187</v>
      </c>
      <c r="C1" s="79" t="s" vm="1">
        <v>263</v>
      </c>
    </row>
    <row r="2" spans="2:50">
      <c r="B2" s="57" t="s">
        <v>186</v>
      </c>
      <c r="C2" s="79" t="s">
        <v>264</v>
      </c>
    </row>
    <row r="3" spans="2:50">
      <c r="B3" s="57" t="s">
        <v>188</v>
      </c>
      <c r="C3" s="79" t="s">
        <v>265</v>
      </c>
    </row>
    <row r="4" spans="2:50">
      <c r="B4" s="57" t="s">
        <v>189</v>
      </c>
      <c r="C4" s="79">
        <v>8803</v>
      </c>
    </row>
    <row r="6" spans="2:50" ht="26.25" customHeight="1">
      <c r="B6" s="225" t="s">
        <v>218</v>
      </c>
      <c r="C6" s="226"/>
      <c r="D6" s="226"/>
      <c r="E6" s="226"/>
      <c r="F6" s="226"/>
      <c r="G6" s="226"/>
      <c r="H6" s="226"/>
      <c r="I6" s="226"/>
      <c r="J6" s="226"/>
      <c r="K6" s="227"/>
    </row>
    <row r="7" spans="2:50" ht="26.25" customHeight="1">
      <c r="B7" s="225" t="s">
        <v>102</v>
      </c>
      <c r="C7" s="226"/>
      <c r="D7" s="226"/>
      <c r="E7" s="226"/>
      <c r="F7" s="226"/>
      <c r="G7" s="226"/>
      <c r="H7" s="226"/>
      <c r="I7" s="226"/>
      <c r="J7" s="226"/>
      <c r="K7" s="227"/>
    </row>
    <row r="8" spans="2:50" s="3" customFormat="1" ht="78.75">
      <c r="B8" s="22" t="s">
        <v>123</v>
      </c>
      <c r="C8" s="30" t="s">
        <v>46</v>
      </c>
      <c r="D8" s="30" t="s">
        <v>107</v>
      </c>
      <c r="E8" s="30" t="s">
        <v>108</v>
      </c>
      <c r="F8" s="30" t="s">
        <v>247</v>
      </c>
      <c r="G8" s="30" t="s">
        <v>246</v>
      </c>
      <c r="H8" s="30" t="s">
        <v>116</v>
      </c>
      <c r="I8" s="30" t="s">
        <v>59</v>
      </c>
      <c r="J8" s="30" t="s">
        <v>190</v>
      </c>
      <c r="K8" s="31" t="s">
        <v>192</v>
      </c>
      <c r="AX8" s="1"/>
    </row>
    <row r="9" spans="2:50" s="3" customFormat="1" ht="21" customHeight="1">
      <c r="B9" s="15"/>
      <c r="C9" s="16"/>
      <c r="D9" s="16"/>
      <c r="E9" s="32" t="s">
        <v>22</v>
      </c>
      <c r="F9" s="32" t="s">
        <v>254</v>
      </c>
      <c r="G9" s="32"/>
      <c r="H9" s="32" t="s">
        <v>250</v>
      </c>
      <c r="I9" s="32" t="s">
        <v>20</v>
      </c>
      <c r="J9" s="32" t="s">
        <v>20</v>
      </c>
      <c r="K9" s="33" t="s">
        <v>20</v>
      </c>
      <c r="AX9" s="1"/>
    </row>
    <row r="10" spans="2:50" s="4" customFormat="1" ht="18" customHeight="1">
      <c r="B10" s="18"/>
      <c r="C10" s="19" t="s">
        <v>1</v>
      </c>
      <c r="D10" s="19" t="s">
        <v>3</v>
      </c>
      <c r="E10" s="19" t="s">
        <v>4</v>
      </c>
      <c r="F10" s="19" t="s">
        <v>5</v>
      </c>
      <c r="G10" s="19" t="s">
        <v>6</v>
      </c>
      <c r="H10" s="19" t="s">
        <v>7</v>
      </c>
      <c r="I10" s="19" t="s">
        <v>8</v>
      </c>
      <c r="J10" s="19" t="s">
        <v>9</v>
      </c>
      <c r="K10" s="20" t="s">
        <v>10</v>
      </c>
      <c r="L10" s="3"/>
      <c r="M10" s="3"/>
      <c r="N10" s="3"/>
      <c r="O10" s="3"/>
      <c r="P10" s="3"/>
      <c r="AX10" s="1"/>
    </row>
    <row r="11" spans="2:50" s="4" customFormat="1" ht="18" customHeight="1">
      <c r="B11" s="80" t="s">
        <v>1414</v>
      </c>
      <c r="C11" s="81"/>
      <c r="D11" s="81"/>
      <c r="E11" s="81"/>
      <c r="F11" s="89"/>
      <c r="G11" s="91"/>
      <c r="H11" s="89">
        <v>1927.6335300000001</v>
      </c>
      <c r="I11" s="81"/>
      <c r="J11" s="90">
        <v>1</v>
      </c>
      <c r="K11" s="90">
        <f>H11/'סכום נכסי הקרן'!$C$42</f>
        <v>3.6325700725549025E-3</v>
      </c>
      <c r="L11" s="3"/>
      <c r="M11" s="3"/>
      <c r="N11" s="3"/>
      <c r="O11" s="3"/>
      <c r="P11" s="3"/>
      <c r="AX11" s="1"/>
    </row>
    <row r="12" spans="2:50" ht="21" customHeight="1">
      <c r="B12" s="82" t="s">
        <v>1415</v>
      </c>
      <c r="C12" s="83"/>
      <c r="D12" s="83"/>
      <c r="E12" s="83"/>
      <c r="F12" s="92"/>
      <c r="G12" s="94"/>
      <c r="H12" s="92">
        <v>32.958469999999998</v>
      </c>
      <c r="I12" s="83"/>
      <c r="J12" s="93">
        <v>1.7097892045901484E-2</v>
      </c>
      <c r="K12" s="93">
        <f>H12/'סכום נכסי הקרן'!$C$42</f>
        <v>6.2109290949716235E-5</v>
      </c>
      <c r="Q12" s="1"/>
    </row>
    <row r="13" spans="2:50">
      <c r="B13" s="103" t="s">
        <v>239</v>
      </c>
      <c r="C13" s="83"/>
      <c r="D13" s="83"/>
      <c r="E13" s="83"/>
      <c r="F13" s="92"/>
      <c r="G13" s="94"/>
      <c r="H13" s="92">
        <v>32.958469999999998</v>
      </c>
      <c r="I13" s="83"/>
      <c r="J13" s="93">
        <v>1.7097892045901484E-2</v>
      </c>
      <c r="K13" s="93">
        <f>H13/'סכום נכסי הקרן'!$C$42</f>
        <v>6.2109290949716235E-5</v>
      </c>
      <c r="Q13" s="1"/>
    </row>
    <row r="14" spans="2:50">
      <c r="B14" s="88" t="s">
        <v>1416</v>
      </c>
      <c r="C14" s="85">
        <v>5310</v>
      </c>
      <c r="D14" s="98" t="s">
        <v>171</v>
      </c>
      <c r="E14" s="107">
        <v>43116</v>
      </c>
      <c r="F14" s="95">
        <v>7950.21</v>
      </c>
      <c r="G14" s="97">
        <v>117.9742</v>
      </c>
      <c r="H14" s="95">
        <v>32.958469999999998</v>
      </c>
      <c r="I14" s="96">
        <v>3.4494335223902058E-2</v>
      </c>
      <c r="J14" s="96">
        <v>1.7097892045901484E-2</v>
      </c>
      <c r="K14" s="96">
        <f>H14/'סכום נכסי הקרן'!$C$42</f>
        <v>6.2109290949716235E-5</v>
      </c>
      <c r="Q14" s="1"/>
    </row>
    <row r="15" spans="2:50">
      <c r="B15" s="84"/>
      <c r="C15" s="85"/>
      <c r="D15" s="85"/>
      <c r="E15" s="85"/>
      <c r="F15" s="95"/>
      <c r="G15" s="97"/>
      <c r="H15" s="85"/>
      <c r="I15" s="85"/>
      <c r="J15" s="96"/>
      <c r="K15" s="85"/>
      <c r="Q15" s="1"/>
    </row>
    <row r="16" spans="2:50">
      <c r="B16" s="82" t="s">
        <v>1417</v>
      </c>
      <c r="C16" s="83"/>
      <c r="D16" s="83"/>
      <c r="E16" s="83"/>
      <c r="F16" s="92"/>
      <c r="G16" s="94"/>
      <c r="H16" s="92">
        <v>1894.6750600000003</v>
      </c>
      <c r="I16" s="83"/>
      <c r="J16" s="93">
        <v>0.9829021079540986</v>
      </c>
      <c r="K16" s="93">
        <f>H16/'סכום נכסי הקרן'!$C$42</f>
        <v>3.5704607816051865E-3</v>
      </c>
      <c r="Q16" s="1"/>
    </row>
    <row r="17" spans="2:17">
      <c r="B17" s="103" t="s">
        <v>236</v>
      </c>
      <c r="C17" s="83"/>
      <c r="D17" s="83"/>
      <c r="E17" s="83"/>
      <c r="F17" s="92"/>
      <c r="G17" s="94"/>
      <c r="H17" s="92">
        <v>40.471059999999994</v>
      </c>
      <c r="I17" s="83"/>
      <c r="J17" s="93">
        <v>2.0995204415229275E-2</v>
      </c>
      <c r="K17" s="93">
        <f>H17/'סכום נכסי הקרן'!$C$42</f>
        <v>7.6266551225934423E-5</v>
      </c>
      <c r="Q17" s="1"/>
    </row>
    <row r="18" spans="2:17">
      <c r="B18" s="88" t="s">
        <v>1418</v>
      </c>
      <c r="C18" s="85">
        <v>5295</v>
      </c>
      <c r="D18" s="98" t="s">
        <v>171</v>
      </c>
      <c r="E18" s="107">
        <v>43003</v>
      </c>
      <c r="F18" s="95">
        <v>4930.12</v>
      </c>
      <c r="G18" s="97">
        <v>91.47</v>
      </c>
      <c r="H18" s="95">
        <v>15.84667</v>
      </c>
      <c r="I18" s="96">
        <v>9.4337795080519909E-3</v>
      </c>
      <c r="J18" s="96">
        <v>8.2207897680634349E-3</v>
      </c>
      <c r="K18" s="96">
        <f>H18/'סכום נכסי הקרן'!$C$42</f>
        <v>2.9862594884232789E-5</v>
      </c>
      <c r="Q18" s="1"/>
    </row>
    <row r="19" spans="2:17">
      <c r="B19" s="88" t="s">
        <v>1419</v>
      </c>
      <c r="C19" s="85">
        <v>5301</v>
      </c>
      <c r="D19" s="98" t="s">
        <v>171</v>
      </c>
      <c r="E19" s="107">
        <v>42983</v>
      </c>
      <c r="F19" s="95">
        <v>3816.98</v>
      </c>
      <c r="G19" s="97">
        <v>82.676599999999993</v>
      </c>
      <c r="H19" s="95">
        <v>11.0893</v>
      </c>
      <c r="I19" s="96">
        <v>6.1043024968734448E-2</v>
      </c>
      <c r="J19" s="96">
        <v>5.7528050987990433E-3</v>
      </c>
      <c r="K19" s="96">
        <f>H19/'סכום נכסי הקרן'!$C$42</f>
        <v>2.0897467635138654E-5</v>
      </c>
      <c r="Q19" s="1"/>
    </row>
    <row r="20" spans="2:17">
      <c r="B20" s="88" t="s">
        <v>1420</v>
      </c>
      <c r="C20" s="85">
        <v>5288</v>
      </c>
      <c r="D20" s="98" t="s">
        <v>171</v>
      </c>
      <c r="E20" s="107">
        <v>42768</v>
      </c>
      <c r="F20" s="95">
        <v>4149.55</v>
      </c>
      <c r="G20" s="97">
        <v>92.823499999999996</v>
      </c>
      <c r="H20" s="95">
        <v>13.53509</v>
      </c>
      <c r="I20" s="96">
        <v>2.5554605547066411E-2</v>
      </c>
      <c r="J20" s="96">
        <v>7.0216095483667997E-3</v>
      </c>
      <c r="K20" s="96">
        <f>H20/'סכום נכסי הקרן'!$C$42</f>
        <v>2.5506488706562983E-5</v>
      </c>
      <c r="Q20" s="1"/>
    </row>
    <row r="21" spans="2:17">
      <c r="B21" s="84"/>
      <c r="C21" s="85"/>
      <c r="D21" s="85"/>
      <c r="E21" s="85"/>
      <c r="F21" s="95"/>
      <c r="G21" s="97"/>
      <c r="H21" s="85"/>
      <c r="I21" s="85"/>
      <c r="J21" s="96"/>
      <c r="K21" s="85"/>
      <c r="Q21" s="1"/>
    </row>
    <row r="22" spans="2:17" ht="16.5" customHeight="1">
      <c r="B22" s="103" t="s">
        <v>238</v>
      </c>
      <c r="C22" s="83"/>
      <c r="D22" s="83"/>
      <c r="E22" s="83"/>
      <c r="F22" s="92"/>
      <c r="G22" s="94"/>
      <c r="H22" s="92">
        <v>42.198180000000001</v>
      </c>
      <c r="I22" s="83"/>
      <c r="J22" s="93">
        <v>2.1891183849660469E-2</v>
      </c>
      <c r="K22" s="93">
        <f>H22/'סכום נכסי הקרן'!$C$42</f>
        <v>7.9521259305073846E-5</v>
      </c>
      <c r="Q22" s="1"/>
    </row>
    <row r="23" spans="2:17" ht="16.5" customHeight="1">
      <c r="B23" s="88" t="s">
        <v>1421</v>
      </c>
      <c r="C23" s="85">
        <v>5299</v>
      </c>
      <c r="D23" s="98" t="s">
        <v>171</v>
      </c>
      <c r="E23" s="107">
        <v>43002</v>
      </c>
      <c r="F23" s="95">
        <v>12581.87</v>
      </c>
      <c r="G23" s="97">
        <v>95.443600000000004</v>
      </c>
      <c r="H23" s="95">
        <v>42.198180000000001</v>
      </c>
      <c r="I23" s="96">
        <v>2.2723119999999999E-2</v>
      </c>
      <c r="J23" s="96">
        <v>2.1891183849660469E-2</v>
      </c>
      <c r="K23" s="96">
        <f>H23/'סכום נכסי הקרן'!$C$42</f>
        <v>7.9521259305073846E-5</v>
      </c>
      <c r="Q23" s="1"/>
    </row>
    <row r="24" spans="2:17" ht="16.5" customHeight="1">
      <c r="B24" s="84"/>
      <c r="C24" s="85"/>
      <c r="D24" s="85"/>
      <c r="E24" s="85"/>
      <c r="F24" s="95"/>
      <c r="G24" s="97"/>
      <c r="H24" s="85"/>
      <c r="I24" s="85"/>
      <c r="J24" s="96"/>
      <c r="K24" s="85"/>
      <c r="Q24" s="1"/>
    </row>
    <row r="25" spans="2:17">
      <c r="B25" s="103" t="s">
        <v>239</v>
      </c>
      <c r="C25" s="83"/>
      <c r="D25" s="83"/>
      <c r="E25" s="83"/>
      <c r="F25" s="92"/>
      <c r="G25" s="94"/>
      <c r="H25" s="92">
        <v>1812.0058200000005</v>
      </c>
      <c r="I25" s="83"/>
      <c r="J25" s="93">
        <v>0.94001571968920905</v>
      </c>
      <c r="K25" s="93">
        <f>H25/'סכום נכסי הקרן'!$C$42</f>
        <v>3.4146729710741791E-3</v>
      </c>
      <c r="Q25" s="1"/>
    </row>
    <row r="26" spans="2:17">
      <c r="B26" s="88" t="s">
        <v>1422</v>
      </c>
      <c r="C26" s="85">
        <v>5304</v>
      </c>
      <c r="D26" s="98" t="s">
        <v>173</v>
      </c>
      <c r="E26" s="107">
        <v>43080</v>
      </c>
      <c r="F26" s="95">
        <v>14550.57</v>
      </c>
      <c r="G26" s="97">
        <v>100</v>
      </c>
      <c r="H26" s="95">
        <v>62.986510000000003</v>
      </c>
      <c r="I26" s="96">
        <v>4.5327203999999998E-3</v>
      </c>
      <c r="J26" s="96">
        <v>3.2675562558823097E-2</v>
      </c>
      <c r="K26" s="96">
        <f>H26/'סכום נכסי הקרן'!$C$42</f>
        <v>1.1869627065507628E-4</v>
      </c>
      <c r="Q26" s="1"/>
    </row>
    <row r="27" spans="2:17">
      <c r="B27" s="88" t="s">
        <v>1423</v>
      </c>
      <c r="C27" s="85">
        <v>5291</v>
      </c>
      <c r="D27" s="98" t="s">
        <v>171</v>
      </c>
      <c r="E27" s="107">
        <v>42908</v>
      </c>
      <c r="F27" s="95">
        <v>28851.61</v>
      </c>
      <c r="G27" s="97">
        <v>102.7837</v>
      </c>
      <c r="H27" s="95">
        <v>104.20679</v>
      </c>
      <c r="I27" s="96">
        <v>1.2025129484341099E-2</v>
      </c>
      <c r="J27" s="96">
        <v>5.405944043731175E-2</v>
      </c>
      <c r="K27" s="96">
        <f>H27/'סכום נכסי הקרן'!$C$42</f>
        <v>1.9637470547164299E-4</v>
      </c>
      <c r="Q27" s="1"/>
    </row>
    <row r="28" spans="2:17">
      <c r="B28" s="88" t="s">
        <v>1424</v>
      </c>
      <c r="C28" s="85">
        <v>5315</v>
      </c>
      <c r="D28" s="98" t="s">
        <v>179</v>
      </c>
      <c r="E28" s="107">
        <v>43129</v>
      </c>
      <c r="F28" s="95">
        <v>30001.89</v>
      </c>
      <c r="G28" s="97">
        <v>100</v>
      </c>
      <c r="H28" s="95">
        <v>17.425099999999997</v>
      </c>
      <c r="I28" s="96">
        <v>1.4718264278033398E-2</v>
      </c>
      <c r="J28" s="96">
        <v>9.0396331713528538E-3</v>
      </c>
      <c r="K28" s="96">
        <f>H28/'סכום נכסי הקרן'!$C$42</f>
        <v>3.2837100925130941E-5</v>
      </c>
      <c r="Q28" s="1"/>
    </row>
    <row r="29" spans="2:17">
      <c r="B29" s="88" t="s">
        <v>1425</v>
      </c>
      <c r="C29" s="85">
        <v>5294</v>
      </c>
      <c r="D29" s="98" t="s">
        <v>174</v>
      </c>
      <c r="E29" s="107">
        <v>43002</v>
      </c>
      <c r="F29" s="95">
        <v>116696.55</v>
      </c>
      <c r="G29" s="97">
        <v>100.0472</v>
      </c>
      <c r="H29" s="95">
        <v>577.24341000000004</v>
      </c>
      <c r="I29" s="96">
        <v>6.2846333627311138E-2</v>
      </c>
      <c r="J29" s="96">
        <v>0.29945702905468757</v>
      </c>
      <c r="K29" s="96">
        <f>H29/'סכום נכסי הקרן'!$C$42</f>
        <v>1.0877986417602622E-3</v>
      </c>
      <c r="Q29" s="1"/>
    </row>
    <row r="30" spans="2:17">
      <c r="B30" s="88" t="s">
        <v>1426</v>
      </c>
      <c r="C30" s="85">
        <v>5290</v>
      </c>
      <c r="D30" s="98" t="s">
        <v>171</v>
      </c>
      <c r="E30" s="107">
        <v>42779</v>
      </c>
      <c r="F30" s="95">
        <v>43048.27</v>
      </c>
      <c r="G30" s="97">
        <v>92.9726</v>
      </c>
      <c r="H30" s="95">
        <v>140.64117000000002</v>
      </c>
      <c r="I30" s="96">
        <v>5.1480744931631803E-3</v>
      </c>
      <c r="J30" s="96">
        <v>7.2960533115441303E-2</v>
      </c>
      <c r="K30" s="96">
        <f>H30/'סכום נכסי הקרן'!$C$42</f>
        <v>2.65034249072803E-4</v>
      </c>
      <c r="Q30" s="1"/>
    </row>
    <row r="31" spans="2:17">
      <c r="B31" s="88" t="s">
        <v>1427</v>
      </c>
      <c r="C31" s="85">
        <v>5297</v>
      </c>
      <c r="D31" s="98" t="s">
        <v>171</v>
      </c>
      <c r="E31" s="107">
        <v>42916</v>
      </c>
      <c r="F31" s="95">
        <v>57096.91</v>
      </c>
      <c r="G31" s="97">
        <v>93.009799999999998</v>
      </c>
      <c r="H31" s="95">
        <v>186.61353</v>
      </c>
      <c r="I31" s="96">
        <v>7.3672381679708845E-3</v>
      </c>
      <c r="J31" s="96">
        <v>9.6809651365630675E-2</v>
      </c>
      <c r="K31" s="96">
        <f>H31/'סכום נכסי הקרן'!$C$42</f>
        <v>3.5166784228526384E-4</v>
      </c>
      <c r="Q31" s="1"/>
    </row>
    <row r="32" spans="2:17">
      <c r="B32" s="88" t="s">
        <v>1428</v>
      </c>
      <c r="C32" s="85">
        <v>5313</v>
      </c>
      <c r="D32" s="98" t="s">
        <v>171</v>
      </c>
      <c r="E32" s="107">
        <v>43098</v>
      </c>
      <c r="F32" s="95">
        <v>459.7</v>
      </c>
      <c r="G32" s="97">
        <v>61.539200000000001</v>
      </c>
      <c r="H32" s="95">
        <v>0.99412</v>
      </c>
      <c r="I32" s="96">
        <v>1.9100247102146737E-3</v>
      </c>
      <c r="J32" s="96">
        <v>5.1572043364487435E-4</v>
      </c>
      <c r="K32" s="96">
        <f>H32/'סכום נכסי הקרן'!$C$42</f>
        <v>1.8733906130634071E-6</v>
      </c>
      <c r="Q32" s="1"/>
    </row>
    <row r="33" spans="2:17">
      <c r="B33" s="88" t="s">
        <v>1429</v>
      </c>
      <c r="C33" s="85">
        <v>5309</v>
      </c>
      <c r="D33" s="98" t="s">
        <v>171</v>
      </c>
      <c r="E33" s="107">
        <v>43125</v>
      </c>
      <c r="F33" s="95">
        <v>33521.199999999997</v>
      </c>
      <c r="G33" s="97">
        <v>100</v>
      </c>
      <c r="H33" s="95">
        <v>117.79349999999999</v>
      </c>
      <c r="I33" s="96">
        <v>2.6982657864785254E-2</v>
      </c>
      <c r="J33" s="96">
        <v>6.1107828934683445E-2</v>
      </c>
      <c r="K33" s="96">
        <f>H33/'סכום נכסי הקרן'!$C$42</f>
        <v>2.2197847058693561E-4</v>
      </c>
      <c r="Q33" s="1"/>
    </row>
    <row r="34" spans="2:17">
      <c r="B34" s="88" t="s">
        <v>1430</v>
      </c>
      <c r="C34" s="85">
        <v>5303</v>
      </c>
      <c r="D34" s="98" t="s">
        <v>173</v>
      </c>
      <c r="E34" s="107">
        <v>43034</v>
      </c>
      <c r="F34" s="95">
        <v>48956.27</v>
      </c>
      <c r="G34" s="97">
        <v>116.1473</v>
      </c>
      <c r="H34" s="95">
        <v>246.14154000000002</v>
      </c>
      <c r="I34" s="96">
        <v>2.6200695953757226E-2</v>
      </c>
      <c r="J34" s="96">
        <v>0.12769104509195792</v>
      </c>
      <c r="K34" s="96">
        <f>H34/'סכום נכסי הקרן'!$C$42</f>
        <v>4.6384666893430488E-4</v>
      </c>
      <c r="Q34" s="1"/>
    </row>
    <row r="35" spans="2:17">
      <c r="B35" s="88" t="s">
        <v>1431</v>
      </c>
      <c r="C35" s="85">
        <v>5298</v>
      </c>
      <c r="D35" s="98" t="s">
        <v>171</v>
      </c>
      <c r="E35" s="107">
        <v>43188</v>
      </c>
      <c r="F35" s="95">
        <v>141.36000000000001</v>
      </c>
      <c r="G35" s="97">
        <v>100</v>
      </c>
      <c r="H35" s="95">
        <v>0.49674000000000001</v>
      </c>
      <c r="I35" s="96">
        <v>0.15627474901756422</v>
      </c>
      <c r="J35" s="96">
        <v>2.5769421016452228E-4</v>
      </c>
      <c r="K35" s="96">
        <f>H35/'סכום נכסי הקרן'!$C$42</f>
        <v>9.3609227571431703E-7</v>
      </c>
      <c r="Q35" s="1"/>
    </row>
    <row r="36" spans="2:17">
      <c r="B36" s="88" t="s">
        <v>1432</v>
      </c>
      <c r="C36" s="85">
        <v>5316</v>
      </c>
      <c r="D36" s="98" t="s">
        <v>171</v>
      </c>
      <c r="E36" s="107">
        <v>43190</v>
      </c>
      <c r="F36" s="95">
        <v>78120.84</v>
      </c>
      <c r="G36" s="97">
        <v>100</v>
      </c>
      <c r="H36" s="95">
        <v>274.51663000000002</v>
      </c>
      <c r="I36" s="96">
        <v>5.0162146296296294E-3</v>
      </c>
      <c r="J36" s="96">
        <v>0.14241121340112817</v>
      </c>
      <c r="K36" s="96">
        <f>H36/'סכום נכסי הקרן'!$C$42</f>
        <v>5.1731871179716787E-4</v>
      </c>
      <c r="Q36" s="1"/>
    </row>
    <row r="37" spans="2:17">
      <c r="B37" s="88" t="s">
        <v>1433</v>
      </c>
      <c r="C37" s="85">
        <v>5287</v>
      </c>
      <c r="D37" s="98" t="s">
        <v>173</v>
      </c>
      <c r="E37" s="107">
        <v>42809</v>
      </c>
      <c r="F37" s="95">
        <v>13258.42</v>
      </c>
      <c r="G37" s="97">
        <v>102.6146</v>
      </c>
      <c r="H37" s="95">
        <v>58.893629999999995</v>
      </c>
      <c r="I37" s="96">
        <v>1.117512997939092E-2</v>
      </c>
      <c r="J37" s="96">
        <v>3.055229590242705E-2</v>
      </c>
      <c r="K37" s="96">
        <f>H37/'סכום נכסי הקרן'!$C$42</f>
        <v>1.1098335574299828E-4</v>
      </c>
      <c r="Q37" s="1"/>
    </row>
    <row r="38" spans="2:17">
      <c r="B38" s="88" t="s">
        <v>1434</v>
      </c>
      <c r="C38" s="85">
        <v>5286</v>
      </c>
      <c r="D38" s="98" t="s">
        <v>171</v>
      </c>
      <c r="E38" s="107">
        <v>42727</v>
      </c>
      <c r="F38" s="95">
        <v>6473.46</v>
      </c>
      <c r="G38" s="97">
        <v>105.73860000000001</v>
      </c>
      <c r="H38" s="95">
        <v>24.053150000000002</v>
      </c>
      <c r="I38" s="96">
        <v>6.318782595639171E-3</v>
      </c>
      <c r="J38" s="96">
        <v>1.2478072011955509E-2</v>
      </c>
      <c r="K38" s="96">
        <f>H38/'סכום נכסי הקרן'!$C$42</f>
        <v>4.5327470953814522E-5</v>
      </c>
    </row>
    <row r="39" spans="2:17">
      <c r="B39" s="6"/>
      <c r="C39" s="1"/>
      <c r="I39" s="143"/>
      <c r="J39" s="143"/>
    </row>
    <row r="40" spans="2:17">
      <c r="B40" s="6"/>
      <c r="C40" s="1"/>
      <c r="I40" s="143"/>
      <c r="J40" s="143"/>
    </row>
    <row r="41" spans="2:17">
      <c r="B41" s="6"/>
      <c r="C41" s="1"/>
      <c r="I41" s="143"/>
      <c r="J41" s="143"/>
    </row>
    <row r="42" spans="2:17">
      <c r="C42" s="1"/>
      <c r="I42" s="143"/>
      <c r="J42" s="143"/>
    </row>
    <row r="43" spans="2:17">
      <c r="C43" s="1"/>
      <c r="I43" s="143"/>
      <c r="J43" s="143"/>
    </row>
    <row r="44" spans="2:17">
      <c r="C44" s="1"/>
      <c r="I44" s="143"/>
      <c r="J44" s="143"/>
    </row>
    <row r="45" spans="2:17">
      <c r="B45" s="100" t="s">
        <v>119</v>
      </c>
      <c r="C45" s="1"/>
      <c r="I45" s="143"/>
      <c r="J45" s="143"/>
    </row>
    <row r="46" spans="2:17">
      <c r="B46" s="100" t="s">
        <v>245</v>
      </c>
      <c r="C46" s="1"/>
      <c r="I46" s="143"/>
      <c r="J46" s="143"/>
    </row>
    <row r="47" spans="2:17">
      <c r="B47" s="100" t="s">
        <v>253</v>
      </c>
      <c r="C47" s="1"/>
      <c r="I47" s="143"/>
      <c r="J47" s="143"/>
    </row>
    <row r="48" spans="2:17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AC39:XFD41 D1:L1048576 M1:XFD38 M42:XFD1048576 M39:AA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>
      <selection activeCell="G17" sqref="G17"/>
    </sheetView>
  </sheetViews>
  <sheetFormatPr defaultColWidth="9.140625" defaultRowHeight="18"/>
  <cols>
    <col min="1" max="1" width="6.28515625" style="1" customWidth="1"/>
    <col min="2" max="2" width="24.7109375" style="2" bestFit="1" customWidth="1"/>
    <col min="3" max="3" width="41.7109375" style="2" bestFit="1" customWidth="1"/>
    <col min="4" max="4" width="10.42578125" style="2" bestFit="1" customWidth="1"/>
    <col min="5" max="5" width="12" style="1" bestFit="1" customWidth="1"/>
    <col min="6" max="6" width="11.28515625" style="1" bestFit="1" customWidth="1"/>
    <col min="7" max="7" width="7.28515625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187</v>
      </c>
      <c r="C1" s="79" t="s" vm="1">
        <v>263</v>
      </c>
    </row>
    <row r="2" spans="2:59">
      <c r="B2" s="57" t="s">
        <v>186</v>
      </c>
      <c r="C2" s="79" t="s">
        <v>264</v>
      </c>
    </row>
    <row r="3" spans="2:59">
      <c r="B3" s="57" t="s">
        <v>188</v>
      </c>
      <c r="C3" s="79" t="s">
        <v>265</v>
      </c>
    </row>
    <row r="4" spans="2:59">
      <c r="B4" s="57" t="s">
        <v>189</v>
      </c>
      <c r="C4" s="79">
        <v>8803</v>
      </c>
    </row>
    <row r="6" spans="2:59" ht="26.25" customHeight="1">
      <c r="B6" s="225" t="s">
        <v>218</v>
      </c>
      <c r="C6" s="226"/>
      <c r="D6" s="226"/>
      <c r="E6" s="226"/>
      <c r="F6" s="226"/>
      <c r="G6" s="226"/>
      <c r="H6" s="226"/>
      <c r="I6" s="226"/>
      <c r="J6" s="226"/>
      <c r="K6" s="226"/>
      <c r="L6" s="227"/>
    </row>
    <row r="7" spans="2:59" ht="26.25" customHeight="1">
      <c r="B7" s="225" t="s">
        <v>103</v>
      </c>
      <c r="C7" s="226"/>
      <c r="D7" s="226"/>
      <c r="E7" s="226"/>
      <c r="F7" s="226"/>
      <c r="G7" s="226"/>
      <c r="H7" s="226"/>
      <c r="I7" s="226"/>
      <c r="J7" s="226"/>
      <c r="K7" s="226"/>
      <c r="L7" s="227"/>
    </row>
    <row r="8" spans="2:59" s="3" customFormat="1" ht="78.75">
      <c r="B8" s="22" t="s">
        <v>123</v>
      </c>
      <c r="C8" s="30" t="s">
        <v>46</v>
      </c>
      <c r="D8" s="30" t="s">
        <v>65</v>
      </c>
      <c r="E8" s="30" t="s">
        <v>107</v>
      </c>
      <c r="F8" s="30" t="s">
        <v>108</v>
      </c>
      <c r="G8" s="30" t="s">
        <v>247</v>
      </c>
      <c r="H8" s="30" t="s">
        <v>246</v>
      </c>
      <c r="I8" s="30" t="s">
        <v>116</v>
      </c>
      <c r="J8" s="30" t="s">
        <v>59</v>
      </c>
      <c r="K8" s="30" t="s">
        <v>190</v>
      </c>
      <c r="L8" s="31" t="s">
        <v>192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22</v>
      </c>
      <c r="G9" s="16" t="s">
        <v>254</v>
      </c>
      <c r="H9" s="16"/>
      <c r="I9" s="16" t="s">
        <v>250</v>
      </c>
      <c r="J9" s="32" t="s">
        <v>20</v>
      </c>
      <c r="K9" s="32" t="s">
        <v>20</v>
      </c>
      <c r="L9" s="33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1"/>
      <c r="N10" s="1"/>
      <c r="O10" s="1"/>
      <c r="P10" s="1"/>
      <c r="BG10" s="1"/>
    </row>
    <row r="11" spans="2:59" s="4" customFormat="1" ht="18" customHeight="1">
      <c r="B11" s="125" t="s">
        <v>49</v>
      </c>
      <c r="C11" s="126"/>
      <c r="D11" s="126"/>
      <c r="E11" s="126"/>
      <c r="F11" s="126"/>
      <c r="G11" s="127"/>
      <c r="H11" s="131"/>
      <c r="I11" s="127">
        <v>0.30737000000000003</v>
      </c>
      <c r="J11" s="126"/>
      <c r="K11" s="128">
        <v>1</v>
      </c>
      <c r="L11" s="128">
        <f>I11/'סכום נכסי הקרן'!$C$42</f>
        <v>5.7922994481279872E-7</v>
      </c>
      <c r="M11" s="101"/>
      <c r="N11" s="101"/>
      <c r="O11" s="101"/>
      <c r="P11" s="101"/>
      <c r="BG11" s="101"/>
    </row>
    <row r="12" spans="2:59" s="101" customFormat="1" ht="21" customHeight="1">
      <c r="B12" s="129" t="s">
        <v>242</v>
      </c>
      <c r="C12" s="126"/>
      <c r="D12" s="126"/>
      <c r="E12" s="126"/>
      <c r="F12" s="126"/>
      <c r="G12" s="127"/>
      <c r="H12" s="131"/>
      <c r="I12" s="127">
        <v>0.30737000000000003</v>
      </c>
      <c r="J12" s="126"/>
      <c r="K12" s="128">
        <v>1</v>
      </c>
      <c r="L12" s="128">
        <f>I12/'סכום נכסי הקרן'!$C$42</f>
        <v>5.7922994481279872E-7</v>
      </c>
    </row>
    <row r="13" spans="2:59">
      <c r="B13" s="84" t="s">
        <v>1435</v>
      </c>
      <c r="C13" s="85" t="s">
        <v>1436</v>
      </c>
      <c r="D13" s="98" t="s">
        <v>821</v>
      </c>
      <c r="E13" s="98" t="s">
        <v>171</v>
      </c>
      <c r="F13" s="107">
        <v>42731</v>
      </c>
      <c r="G13" s="95">
        <v>282</v>
      </c>
      <c r="H13" s="97">
        <v>31.019400000000001</v>
      </c>
      <c r="I13" s="95">
        <v>0.30737000000000003</v>
      </c>
      <c r="J13" s="96">
        <v>1.3922776971924375E-5</v>
      </c>
      <c r="K13" s="96">
        <v>1</v>
      </c>
      <c r="L13" s="96">
        <f>I13/'סכום נכסי הקרן'!$C$42</f>
        <v>5.7922994481279872E-7</v>
      </c>
    </row>
    <row r="14" spans="2:59">
      <c r="B14" s="102"/>
      <c r="C14" s="85"/>
      <c r="D14" s="85"/>
      <c r="E14" s="85"/>
      <c r="F14" s="85"/>
      <c r="G14" s="95"/>
      <c r="H14" s="97"/>
      <c r="I14" s="85"/>
      <c r="J14" s="85"/>
      <c r="K14" s="96"/>
      <c r="L14" s="85"/>
    </row>
    <row r="15" spans="2:59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59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12">
      <c r="B17" s="117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12">
      <c r="B18" s="117"/>
      <c r="C18" s="102"/>
      <c r="D18" s="102"/>
      <c r="E18" s="102"/>
      <c r="F18" s="102"/>
      <c r="G18" s="102"/>
      <c r="H18" s="102"/>
      <c r="I18" s="102"/>
      <c r="J18" s="102"/>
      <c r="K18" s="102"/>
      <c r="L18" s="102"/>
    </row>
    <row r="19" spans="2:12">
      <c r="B19" s="117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12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12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12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12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12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12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12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1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1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1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1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1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1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C114" s="1"/>
      <c r="D114" s="1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89</v>
      </c>
      <c r="C6" s="13" t="s">
        <v>46</v>
      </c>
      <c r="E6" s="13" t="s">
        <v>124</v>
      </c>
      <c r="I6" s="13" t="s">
        <v>15</v>
      </c>
      <c r="J6" s="13" t="s">
        <v>66</v>
      </c>
      <c r="M6" s="13" t="s">
        <v>107</v>
      </c>
      <c r="Q6" s="13" t="s">
        <v>17</v>
      </c>
      <c r="R6" s="13" t="s">
        <v>19</v>
      </c>
      <c r="U6" s="13" t="s">
        <v>62</v>
      </c>
      <c r="W6" s="14" t="s">
        <v>58</v>
      </c>
    </row>
    <row r="7" spans="2:25" ht="18">
      <c r="B7" s="53" t="str">
        <f>'תעודות התחייבות ממשלתיות'!B6:R6</f>
        <v>1.ב. ניירות ערך סחירים</v>
      </c>
      <c r="C7" s="13"/>
      <c r="E7" s="47"/>
      <c r="I7" s="13"/>
      <c r="J7" s="13"/>
      <c r="K7" s="13"/>
      <c r="L7" s="13"/>
      <c r="M7" s="13"/>
      <c r="Q7" s="13"/>
      <c r="R7" s="52"/>
    </row>
    <row r="8" spans="2:25" ht="37.5">
      <c r="B8" s="48" t="s">
        <v>92</v>
      </c>
      <c r="C8" s="30" t="s">
        <v>46</v>
      </c>
      <c r="D8" s="30" t="s">
        <v>127</v>
      </c>
      <c r="I8" s="30" t="s">
        <v>15</v>
      </c>
      <c r="J8" s="30" t="s">
        <v>66</v>
      </c>
      <c r="K8" s="30" t="s">
        <v>108</v>
      </c>
      <c r="L8" s="30" t="s">
        <v>18</v>
      </c>
      <c r="M8" s="30" t="s">
        <v>107</v>
      </c>
      <c r="Q8" s="30" t="s">
        <v>17</v>
      </c>
      <c r="R8" s="30" t="s">
        <v>19</v>
      </c>
      <c r="S8" s="30" t="s">
        <v>0</v>
      </c>
      <c r="T8" s="30" t="s">
        <v>111</v>
      </c>
      <c r="U8" s="30" t="s">
        <v>62</v>
      </c>
      <c r="V8" s="30" t="s">
        <v>59</v>
      </c>
      <c r="W8" s="31" t="s">
        <v>118</v>
      </c>
    </row>
    <row r="9" spans="2:25" ht="31.5">
      <c r="B9" s="49" t="str">
        <f>'תעודות חוב מסחריות '!B7:T7</f>
        <v>2. תעודות חוב מסחריות</v>
      </c>
      <c r="C9" s="13" t="s">
        <v>46</v>
      </c>
      <c r="D9" s="13" t="s">
        <v>127</v>
      </c>
      <c r="E9" s="42" t="s">
        <v>124</v>
      </c>
      <c r="G9" s="13" t="s">
        <v>65</v>
      </c>
      <c r="I9" s="13" t="s">
        <v>15</v>
      </c>
      <c r="J9" s="13" t="s">
        <v>66</v>
      </c>
      <c r="K9" s="13" t="s">
        <v>108</v>
      </c>
      <c r="L9" s="13" t="s">
        <v>18</v>
      </c>
      <c r="M9" s="13" t="s">
        <v>107</v>
      </c>
      <c r="Q9" s="13" t="s">
        <v>17</v>
      </c>
      <c r="R9" s="13" t="s">
        <v>19</v>
      </c>
      <c r="S9" s="13" t="s">
        <v>0</v>
      </c>
      <c r="T9" s="13" t="s">
        <v>111</v>
      </c>
      <c r="U9" s="13" t="s">
        <v>62</v>
      </c>
      <c r="V9" s="13" t="s">
        <v>59</v>
      </c>
      <c r="W9" s="39" t="s">
        <v>118</v>
      </c>
    </row>
    <row r="10" spans="2:25" ht="31.5">
      <c r="B10" s="49" t="str">
        <f>'אג"ח קונצרני'!B7:U7</f>
        <v>3. אג"ח קונצרני</v>
      </c>
      <c r="C10" s="30" t="s">
        <v>46</v>
      </c>
      <c r="D10" s="13" t="s">
        <v>127</v>
      </c>
      <c r="E10" s="42" t="s">
        <v>124</v>
      </c>
      <c r="G10" s="30" t="s">
        <v>65</v>
      </c>
      <c r="I10" s="30" t="s">
        <v>15</v>
      </c>
      <c r="J10" s="30" t="s">
        <v>66</v>
      </c>
      <c r="K10" s="30" t="s">
        <v>108</v>
      </c>
      <c r="L10" s="30" t="s">
        <v>18</v>
      </c>
      <c r="M10" s="30" t="s">
        <v>107</v>
      </c>
      <c r="Q10" s="30" t="s">
        <v>17</v>
      </c>
      <c r="R10" s="30" t="s">
        <v>19</v>
      </c>
      <c r="S10" s="30" t="s">
        <v>0</v>
      </c>
      <c r="T10" s="30" t="s">
        <v>111</v>
      </c>
      <c r="U10" s="30" t="s">
        <v>62</v>
      </c>
      <c r="V10" s="13" t="s">
        <v>59</v>
      </c>
      <c r="W10" s="31" t="s">
        <v>118</v>
      </c>
    </row>
    <row r="11" spans="2:25" ht="31.5">
      <c r="B11" s="49" t="str">
        <f>מניות!B7</f>
        <v>4. מניות</v>
      </c>
      <c r="C11" s="30" t="s">
        <v>46</v>
      </c>
      <c r="D11" s="13" t="s">
        <v>127</v>
      </c>
      <c r="E11" s="42" t="s">
        <v>124</v>
      </c>
      <c r="H11" s="30" t="s">
        <v>107</v>
      </c>
      <c r="S11" s="30" t="s">
        <v>0</v>
      </c>
      <c r="T11" s="13" t="s">
        <v>111</v>
      </c>
      <c r="U11" s="13" t="s">
        <v>62</v>
      </c>
      <c r="V11" s="13" t="s">
        <v>59</v>
      </c>
      <c r="W11" s="14" t="s">
        <v>118</v>
      </c>
    </row>
    <row r="12" spans="2:25" ht="31.5">
      <c r="B12" s="49" t="str">
        <f>'תעודות סל'!B7:N7</f>
        <v>5. תעודות סל</v>
      </c>
      <c r="C12" s="30" t="s">
        <v>46</v>
      </c>
      <c r="D12" s="13" t="s">
        <v>127</v>
      </c>
      <c r="E12" s="42" t="s">
        <v>124</v>
      </c>
      <c r="H12" s="30" t="s">
        <v>107</v>
      </c>
      <c r="S12" s="30" t="s">
        <v>0</v>
      </c>
      <c r="T12" s="30" t="s">
        <v>111</v>
      </c>
      <c r="U12" s="30" t="s">
        <v>62</v>
      </c>
      <c r="V12" s="30" t="s">
        <v>59</v>
      </c>
      <c r="W12" s="31" t="s">
        <v>118</v>
      </c>
    </row>
    <row r="13" spans="2:25" ht="31.5">
      <c r="B13" s="49" t="str">
        <f>'קרנות נאמנות'!B7:O7</f>
        <v>6. קרנות נאמנות</v>
      </c>
      <c r="C13" s="30" t="s">
        <v>46</v>
      </c>
      <c r="D13" s="30" t="s">
        <v>127</v>
      </c>
      <c r="G13" s="30" t="s">
        <v>65</v>
      </c>
      <c r="H13" s="30" t="s">
        <v>107</v>
      </c>
      <c r="S13" s="30" t="s">
        <v>0</v>
      </c>
      <c r="T13" s="30" t="s">
        <v>111</v>
      </c>
      <c r="U13" s="30" t="s">
        <v>62</v>
      </c>
      <c r="V13" s="30" t="s">
        <v>59</v>
      </c>
      <c r="W13" s="31" t="s">
        <v>118</v>
      </c>
    </row>
    <row r="14" spans="2:25" ht="31.5">
      <c r="B14" s="49" t="str">
        <f>'כתבי אופציה'!B7:L7</f>
        <v>7. כתבי אופציה</v>
      </c>
      <c r="C14" s="30" t="s">
        <v>46</v>
      </c>
      <c r="D14" s="30" t="s">
        <v>127</v>
      </c>
      <c r="G14" s="30" t="s">
        <v>65</v>
      </c>
      <c r="H14" s="30" t="s">
        <v>107</v>
      </c>
      <c r="S14" s="30" t="s">
        <v>0</v>
      </c>
      <c r="T14" s="30" t="s">
        <v>111</v>
      </c>
      <c r="U14" s="30" t="s">
        <v>62</v>
      </c>
      <c r="V14" s="30" t="s">
        <v>59</v>
      </c>
      <c r="W14" s="31" t="s">
        <v>118</v>
      </c>
    </row>
    <row r="15" spans="2:25" ht="31.5">
      <c r="B15" s="49" t="str">
        <f>אופציות!B7</f>
        <v>8. אופציות</v>
      </c>
      <c r="C15" s="30" t="s">
        <v>46</v>
      </c>
      <c r="D15" s="30" t="s">
        <v>127</v>
      </c>
      <c r="G15" s="30" t="s">
        <v>65</v>
      </c>
      <c r="H15" s="30" t="s">
        <v>107</v>
      </c>
      <c r="S15" s="30" t="s">
        <v>0</v>
      </c>
      <c r="T15" s="30" t="s">
        <v>111</v>
      </c>
      <c r="U15" s="30" t="s">
        <v>62</v>
      </c>
      <c r="V15" s="30" t="s">
        <v>59</v>
      </c>
      <c r="W15" s="31" t="s">
        <v>118</v>
      </c>
    </row>
    <row r="16" spans="2:25" ht="31.5">
      <c r="B16" s="49" t="str">
        <f>'חוזים עתידיים'!B7:I7</f>
        <v>9. חוזים עתידיים</v>
      </c>
      <c r="C16" s="30" t="s">
        <v>46</v>
      </c>
      <c r="D16" s="30" t="s">
        <v>127</v>
      </c>
      <c r="G16" s="30" t="s">
        <v>65</v>
      </c>
      <c r="H16" s="30" t="s">
        <v>107</v>
      </c>
      <c r="S16" s="30" t="s">
        <v>0</v>
      </c>
      <c r="T16" s="31" t="s">
        <v>111</v>
      </c>
    </row>
    <row r="17" spans="2:25" ht="31.5">
      <c r="B17" s="49" t="str">
        <f>'מוצרים מובנים'!B7:Q7</f>
        <v>10. מוצרים מובנים</v>
      </c>
      <c r="C17" s="30" t="s">
        <v>46</v>
      </c>
      <c r="F17" s="13" t="s">
        <v>51</v>
      </c>
      <c r="I17" s="30" t="s">
        <v>15</v>
      </c>
      <c r="J17" s="30" t="s">
        <v>66</v>
      </c>
      <c r="K17" s="30" t="s">
        <v>108</v>
      </c>
      <c r="L17" s="30" t="s">
        <v>18</v>
      </c>
      <c r="M17" s="30" t="s">
        <v>107</v>
      </c>
      <c r="Q17" s="30" t="s">
        <v>17</v>
      </c>
      <c r="R17" s="30" t="s">
        <v>19</v>
      </c>
      <c r="S17" s="30" t="s">
        <v>0</v>
      </c>
      <c r="T17" s="30" t="s">
        <v>111</v>
      </c>
      <c r="U17" s="30" t="s">
        <v>62</v>
      </c>
      <c r="V17" s="30" t="s">
        <v>59</v>
      </c>
      <c r="W17" s="31" t="s">
        <v>118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0" t="s">
        <v>46</v>
      </c>
      <c r="I19" s="30" t="s">
        <v>15</v>
      </c>
      <c r="J19" s="30" t="s">
        <v>66</v>
      </c>
      <c r="K19" s="30" t="s">
        <v>108</v>
      </c>
      <c r="L19" s="30" t="s">
        <v>18</v>
      </c>
      <c r="M19" s="30" t="s">
        <v>107</v>
      </c>
      <c r="Q19" s="30" t="s">
        <v>17</v>
      </c>
      <c r="R19" s="30" t="s">
        <v>19</v>
      </c>
      <c r="S19" s="30" t="s">
        <v>0</v>
      </c>
      <c r="T19" s="30" t="s">
        <v>111</v>
      </c>
      <c r="U19" s="30" t="s">
        <v>116</v>
      </c>
      <c r="V19" s="30" t="s">
        <v>59</v>
      </c>
      <c r="W19" s="31" t="s">
        <v>118</v>
      </c>
    </row>
    <row r="20" spans="2:25" ht="31.5">
      <c r="B20" s="49" t="str">
        <f>'לא סחיר - תעודות חוב מסחריות'!B7:S7</f>
        <v>2. תעודות חוב מסחריות</v>
      </c>
      <c r="C20" s="30" t="s">
        <v>46</v>
      </c>
      <c r="D20" s="42" t="s">
        <v>125</v>
      </c>
      <c r="E20" s="42" t="s">
        <v>124</v>
      </c>
      <c r="G20" s="30" t="s">
        <v>65</v>
      </c>
      <c r="I20" s="30" t="s">
        <v>15</v>
      </c>
      <c r="J20" s="30" t="s">
        <v>66</v>
      </c>
      <c r="K20" s="30" t="s">
        <v>108</v>
      </c>
      <c r="L20" s="30" t="s">
        <v>18</v>
      </c>
      <c r="M20" s="30" t="s">
        <v>107</v>
      </c>
      <c r="Q20" s="30" t="s">
        <v>17</v>
      </c>
      <c r="R20" s="30" t="s">
        <v>19</v>
      </c>
      <c r="S20" s="30" t="s">
        <v>0</v>
      </c>
      <c r="T20" s="30" t="s">
        <v>111</v>
      </c>
      <c r="U20" s="30" t="s">
        <v>116</v>
      </c>
      <c r="V20" s="30" t="s">
        <v>59</v>
      </c>
      <c r="W20" s="31" t="s">
        <v>118</v>
      </c>
    </row>
    <row r="21" spans="2:25" ht="31.5">
      <c r="B21" s="49" t="str">
        <f>'לא סחיר - אג"ח קונצרני'!B7:S7</f>
        <v>3. אג"ח קונצרני</v>
      </c>
      <c r="C21" s="30" t="s">
        <v>46</v>
      </c>
      <c r="D21" s="42" t="s">
        <v>125</v>
      </c>
      <c r="E21" s="42" t="s">
        <v>124</v>
      </c>
      <c r="G21" s="30" t="s">
        <v>65</v>
      </c>
      <c r="I21" s="30" t="s">
        <v>15</v>
      </c>
      <c r="J21" s="30" t="s">
        <v>66</v>
      </c>
      <c r="K21" s="30" t="s">
        <v>108</v>
      </c>
      <c r="L21" s="30" t="s">
        <v>18</v>
      </c>
      <c r="M21" s="30" t="s">
        <v>107</v>
      </c>
      <c r="Q21" s="30" t="s">
        <v>17</v>
      </c>
      <c r="R21" s="30" t="s">
        <v>19</v>
      </c>
      <c r="S21" s="30" t="s">
        <v>0</v>
      </c>
      <c r="T21" s="30" t="s">
        <v>111</v>
      </c>
      <c r="U21" s="30" t="s">
        <v>116</v>
      </c>
      <c r="V21" s="30" t="s">
        <v>59</v>
      </c>
      <c r="W21" s="31" t="s">
        <v>118</v>
      </c>
    </row>
    <row r="22" spans="2:25" ht="31.5">
      <c r="B22" s="49" t="str">
        <f>'לא סחיר - מניות'!B7:M7</f>
        <v>4. מניות</v>
      </c>
      <c r="C22" s="30" t="s">
        <v>46</v>
      </c>
      <c r="D22" s="42" t="s">
        <v>125</v>
      </c>
      <c r="E22" s="42" t="s">
        <v>124</v>
      </c>
      <c r="G22" s="30" t="s">
        <v>65</v>
      </c>
      <c r="H22" s="30" t="s">
        <v>107</v>
      </c>
      <c r="S22" s="30" t="s">
        <v>0</v>
      </c>
      <c r="T22" s="30" t="s">
        <v>111</v>
      </c>
      <c r="U22" s="30" t="s">
        <v>116</v>
      </c>
      <c r="V22" s="30" t="s">
        <v>59</v>
      </c>
      <c r="W22" s="31" t="s">
        <v>118</v>
      </c>
    </row>
    <row r="23" spans="2:25" ht="31.5">
      <c r="B23" s="49" t="str">
        <f>'לא סחיר - קרנות השקעה'!B7:K7</f>
        <v>5. קרנות השקעה</v>
      </c>
      <c r="C23" s="30" t="s">
        <v>46</v>
      </c>
      <c r="G23" s="30" t="s">
        <v>65</v>
      </c>
      <c r="H23" s="30" t="s">
        <v>107</v>
      </c>
      <c r="K23" s="30" t="s">
        <v>108</v>
      </c>
      <c r="S23" s="30" t="s">
        <v>0</v>
      </c>
      <c r="T23" s="30" t="s">
        <v>111</v>
      </c>
      <c r="U23" s="30" t="s">
        <v>116</v>
      </c>
      <c r="V23" s="30" t="s">
        <v>59</v>
      </c>
      <c r="W23" s="31" t="s">
        <v>118</v>
      </c>
    </row>
    <row r="24" spans="2:25" ht="31.5">
      <c r="B24" s="49" t="str">
        <f>'לא סחיר - כתבי אופציה'!B7:L7</f>
        <v>6. כתבי אופציה</v>
      </c>
      <c r="C24" s="30" t="s">
        <v>46</v>
      </c>
      <c r="G24" s="30" t="s">
        <v>65</v>
      </c>
      <c r="H24" s="30" t="s">
        <v>107</v>
      </c>
      <c r="K24" s="30" t="s">
        <v>108</v>
      </c>
      <c r="S24" s="30" t="s">
        <v>0</v>
      </c>
      <c r="T24" s="30" t="s">
        <v>111</v>
      </c>
      <c r="U24" s="30" t="s">
        <v>116</v>
      </c>
      <c r="V24" s="30" t="s">
        <v>59</v>
      </c>
      <c r="W24" s="31" t="s">
        <v>118</v>
      </c>
    </row>
    <row r="25" spans="2:25" ht="31.5">
      <c r="B25" s="49" t="str">
        <f>'לא סחיר - אופציות'!B7:L7</f>
        <v>7. אופציות</v>
      </c>
      <c r="C25" s="30" t="s">
        <v>46</v>
      </c>
      <c r="G25" s="30" t="s">
        <v>65</v>
      </c>
      <c r="H25" s="30" t="s">
        <v>107</v>
      </c>
      <c r="K25" s="30" t="s">
        <v>108</v>
      </c>
      <c r="S25" s="30" t="s">
        <v>0</v>
      </c>
      <c r="T25" s="30" t="s">
        <v>111</v>
      </c>
      <c r="U25" s="30" t="s">
        <v>116</v>
      </c>
      <c r="V25" s="30" t="s">
        <v>59</v>
      </c>
      <c r="W25" s="31" t="s">
        <v>118</v>
      </c>
    </row>
    <row r="26" spans="2:25" ht="31.5">
      <c r="B26" s="49" t="str">
        <f>'לא סחיר - חוזים עתידיים'!B7:K7</f>
        <v>8. חוזים עתידיים</v>
      </c>
      <c r="C26" s="30" t="s">
        <v>46</v>
      </c>
      <c r="G26" s="30" t="s">
        <v>65</v>
      </c>
      <c r="H26" s="30" t="s">
        <v>107</v>
      </c>
      <c r="K26" s="30" t="s">
        <v>108</v>
      </c>
      <c r="S26" s="30" t="s">
        <v>0</v>
      </c>
      <c r="T26" s="30" t="s">
        <v>111</v>
      </c>
      <c r="U26" s="30" t="s">
        <v>116</v>
      </c>
      <c r="V26" s="31" t="s">
        <v>118</v>
      </c>
    </row>
    <row r="27" spans="2:25" ht="31.5">
      <c r="B27" s="49" t="str">
        <f>'לא סחיר - מוצרים מובנים'!B7:Q7</f>
        <v>9. מוצרים מובנים</v>
      </c>
      <c r="C27" s="30" t="s">
        <v>46</v>
      </c>
      <c r="F27" s="30" t="s">
        <v>51</v>
      </c>
      <c r="I27" s="30" t="s">
        <v>15</v>
      </c>
      <c r="J27" s="30" t="s">
        <v>66</v>
      </c>
      <c r="K27" s="30" t="s">
        <v>108</v>
      </c>
      <c r="L27" s="30" t="s">
        <v>18</v>
      </c>
      <c r="M27" s="30" t="s">
        <v>107</v>
      </c>
      <c r="Q27" s="30" t="s">
        <v>17</v>
      </c>
      <c r="R27" s="30" t="s">
        <v>19</v>
      </c>
      <c r="S27" s="30" t="s">
        <v>0</v>
      </c>
      <c r="T27" s="30" t="s">
        <v>111</v>
      </c>
      <c r="U27" s="30" t="s">
        <v>116</v>
      </c>
      <c r="V27" s="30" t="s">
        <v>59</v>
      </c>
      <c r="W27" s="31" t="s">
        <v>118</v>
      </c>
    </row>
    <row r="28" spans="2:25" ht="31.5">
      <c r="B28" s="53" t="str">
        <f>הלוואות!B6</f>
        <v>1.ד. הלוואות:</v>
      </c>
      <c r="C28" s="30" t="s">
        <v>46</v>
      </c>
      <c r="I28" s="30" t="s">
        <v>15</v>
      </c>
      <c r="J28" s="30" t="s">
        <v>66</v>
      </c>
      <c r="L28" s="30" t="s">
        <v>18</v>
      </c>
      <c r="M28" s="30" t="s">
        <v>107</v>
      </c>
      <c r="Q28" s="13" t="s">
        <v>36</v>
      </c>
      <c r="R28" s="30" t="s">
        <v>19</v>
      </c>
      <c r="S28" s="30" t="s">
        <v>0</v>
      </c>
      <c r="T28" s="30" t="s">
        <v>111</v>
      </c>
      <c r="U28" s="30" t="s">
        <v>116</v>
      </c>
      <c r="V28" s="31" t="s">
        <v>118</v>
      </c>
    </row>
    <row r="29" spans="2:25" ht="47.25">
      <c r="B29" s="53" t="str">
        <f>'פקדונות מעל 3 חודשים'!B6:O6</f>
        <v>1.ה. פקדונות מעל 3 חודשים:</v>
      </c>
      <c r="C29" s="30" t="s">
        <v>46</v>
      </c>
      <c r="E29" s="30" t="s">
        <v>124</v>
      </c>
      <c r="I29" s="30" t="s">
        <v>15</v>
      </c>
      <c r="J29" s="30" t="s">
        <v>66</v>
      </c>
      <c r="L29" s="30" t="s">
        <v>18</v>
      </c>
      <c r="M29" s="30" t="s">
        <v>107</v>
      </c>
      <c r="O29" s="50" t="s">
        <v>53</v>
      </c>
      <c r="P29" s="51"/>
      <c r="R29" s="30" t="s">
        <v>19</v>
      </c>
      <c r="S29" s="30" t="s">
        <v>0</v>
      </c>
      <c r="T29" s="30" t="s">
        <v>111</v>
      </c>
      <c r="U29" s="30" t="s">
        <v>116</v>
      </c>
      <c r="V29" s="31" t="s">
        <v>118</v>
      </c>
    </row>
    <row r="30" spans="2:25" ht="63">
      <c r="B30" s="53" t="str">
        <f>'זכויות מקרקעין'!B6</f>
        <v>1. ו. זכויות במקרקעין:</v>
      </c>
      <c r="C30" s="13" t="s">
        <v>55</v>
      </c>
      <c r="N30" s="50" t="s">
        <v>90</v>
      </c>
      <c r="P30" s="51" t="s">
        <v>56</v>
      </c>
      <c r="U30" s="30" t="s">
        <v>116</v>
      </c>
      <c r="V30" s="14" t="s">
        <v>58</v>
      </c>
    </row>
    <row r="31" spans="2:25" ht="31.5">
      <c r="B31" s="53" t="str">
        <f>'השקעות אחרות '!B6:K6</f>
        <v xml:space="preserve">1. ח. השקעות אחרות </v>
      </c>
      <c r="C31" s="13" t="s">
        <v>15</v>
      </c>
      <c r="J31" s="13" t="s">
        <v>16</v>
      </c>
      <c r="Q31" s="13" t="s">
        <v>57</v>
      </c>
      <c r="R31" s="13" t="s">
        <v>54</v>
      </c>
      <c r="U31" s="30" t="s">
        <v>116</v>
      </c>
      <c r="V31" s="14" t="s">
        <v>58</v>
      </c>
    </row>
    <row r="32" spans="2:25" ht="47.25">
      <c r="B32" s="53" t="str">
        <f>'יתרת התחייבות להשקעה'!B6:D6</f>
        <v>1. ט. יתרות התחייבות להשקעה:</v>
      </c>
      <c r="X32" s="13" t="s">
        <v>113</v>
      </c>
      <c r="Y32" s="14" t="s">
        <v>112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187</v>
      </c>
      <c r="C1" s="79" t="s" vm="1">
        <v>263</v>
      </c>
    </row>
    <row r="2" spans="2:54">
      <c r="B2" s="57" t="s">
        <v>186</v>
      </c>
      <c r="C2" s="79" t="s">
        <v>264</v>
      </c>
    </row>
    <row r="3" spans="2:54">
      <c r="B3" s="57" t="s">
        <v>188</v>
      </c>
      <c r="C3" s="79" t="s">
        <v>265</v>
      </c>
    </row>
    <row r="4" spans="2:54">
      <c r="B4" s="57" t="s">
        <v>189</v>
      </c>
      <c r="C4" s="79">
        <v>8803</v>
      </c>
    </row>
    <row r="6" spans="2:54" ht="26.25" customHeight="1">
      <c r="B6" s="225" t="s">
        <v>218</v>
      </c>
      <c r="C6" s="226"/>
      <c r="D6" s="226"/>
      <c r="E6" s="226"/>
      <c r="F6" s="226"/>
      <c r="G6" s="226"/>
      <c r="H6" s="226"/>
      <c r="I6" s="226"/>
      <c r="J6" s="226"/>
      <c r="K6" s="226"/>
      <c r="L6" s="227"/>
    </row>
    <row r="7" spans="2:54" ht="26.25" customHeight="1">
      <c r="B7" s="225" t="s">
        <v>104</v>
      </c>
      <c r="C7" s="226"/>
      <c r="D7" s="226"/>
      <c r="E7" s="226"/>
      <c r="F7" s="226"/>
      <c r="G7" s="226"/>
      <c r="H7" s="226"/>
      <c r="I7" s="226"/>
      <c r="J7" s="226"/>
      <c r="K7" s="226"/>
      <c r="L7" s="227"/>
    </row>
    <row r="8" spans="2:54" s="3" customFormat="1" ht="78.75">
      <c r="B8" s="22" t="s">
        <v>123</v>
      </c>
      <c r="C8" s="30" t="s">
        <v>46</v>
      </c>
      <c r="D8" s="30" t="s">
        <v>65</v>
      </c>
      <c r="E8" s="30" t="s">
        <v>107</v>
      </c>
      <c r="F8" s="30" t="s">
        <v>108</v>
      </c>
      <c r="G8" s="30" t="s">
        <v>247</v>
      </c>
      <c r="H8" s="30" t="s">
        <v>246</v>
      </c>
      <c r="I8" s="30" t="s">
        <v>116</v>
      </c>
      <c r="J8" s="30" t="s">
        <v>59</v>
      </c>
      <c r="K8" s="30" t="s">
        <v>190</v>
      </c>
      <c r="L8" s="31" t="s">
        <v>192</v>
      </c>
      <c r="M8" s="1"/>
      <c r="AZ8" s="1"/>
    </row>
    <row r="9" spans="2:54" s="3" customFormat="1" ht="21" customHeight="1">
      <c r="B9" s="15"/>
      <c r="C9" s="16"/>
      <c r="D9" s="16"/>
      <c r="E9" s="16"/>
      <c r="F9" s="16" t="s">
        <v>22</v>
      </c>
      <c r="G9" s="16" t="s">
        <v>254</v>
      </c>
      <c r="H9" s="16"/>
      <c r="I9" s="16" t="s">
        <v>250</v>
      </c>
      <c r="J9" s="32" t="s">
        <v>20</v>
      </c>
      <c r="K9" s="32" t="s">
        <v>20</v>
      </c>
      <c r="L9" s="33" t="s">
        <v>20</v>
      </c>
      <c r="AZ9" s="1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AZ10" s="1"/>
    </row>
    <row r="11" spans="2:54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AZ11" s="1"/>
    </row>
    <row r="12" spans="2:54" ht="19.5" customHeight="1">
      <c r="B12" s="100" t="s">
        <v>262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</row>
    <row r="13" spans="2:54">
      <c r="B13" s="100" t="s">
        <v>119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</row>
    <row r="14" spans="2:54">
      <c r="B14" s="100" t="s">
        <v>245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54">
      <c r="B15" s="100" t="s">
        <v>253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54" s="7" customFormat="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AZ16" s="1"/>
      <c r="BB16" s="1"/>
    </row>
    <row r="17" spans="2:54" s="7" customFormat="1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AZ17" s="1"/>
      <c r="BB17" s="1"/>
    </row>
    <row r="18" spans="2:54" s="7" customFormat="1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AZ18" s="1"/>
      <c r="BB18" s="1"/>
    </row>
    <row r="19" spans="2:54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4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4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54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4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4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4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4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4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4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4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4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4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4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pane ySplit="10" topLeftCell="A11" activePane="bottomLeft" state="frozen"/>
      <selection pane="bottomLeft" activeCell="C17" sqref="C17"/>
    </sheetView>
  </sheetViews>
  <sheetFormatPr defaultColWidth="9.140625" defaultRowHeight="18"/>
  <cols>
    <col min="1" max="1" width="6.28515625" style="1" customWidth="1"/>
    <col min="2" max="2" width="52.85546875" style="2" bestFit="1" customWidth="1"/>
    <col min="3" max="3" width="41.7109375" style="2" bestFit="1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7.285156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187</v>
      </c>
      <c r="C1" s="79" t="s" vm="1">
        <v>263</v>
      </c>
    </row>
    <row r="2" spans="2:51">
      <c r="B2" s="57" t="s">
        <v>186</v>
      </c>
      <c r="C2" s="79" t="s">
        <v>264</v>
      </c>
    </row>
    <row r="3" spans="2:51">
      <c r="B3" s="57" t="s">
        <v>188</v>
      </c>
      <c r="C3" s="79" t="s">
        <v>265</v>
      </c>
    </row>
    <row r="4" spans="2:51">
      <c r="B4" s="57" t="s">
        <v>189</v>
      </c>
      <c r="C4" s="79">
        <v>8803</v>
      </c>
    </row>
    <row r="6" spans="2:51" ht="26.25" customHeight="1">
      <c r="B6" s="225" t="s">
        <v>218</v>
      </c>
      <c r="C6" s="226"/>
      <c r="D6" s="226"/>
      <c r="E6" s="226"/>
      <c r="F6" s="226"/>
      <c r="G6" s="226"/>
      <c r="H6" s="226"/>
      <c r="I6" s="226"/>
      <c r="J6" s="226"/>
      <c r="K6" s="227"/>
    </row>
    <row r="7" spans="2:51" ht="26.25" customHeight="1">
      <c r="B7" s="225" t="s">
        <v>105</v>
      </c>
      <c r="C7" s="226"/>
      <c r="D7" s="226"/>
      <c r="E7" s="226"/>
      <c r="F7" s="226"/>
      <c r="G7" s="226"/>
      <c r="H7" s="226"/>
      <c r="I7" s="226"/>
      <c r="J7" s="226"/>
      <c r="K7" s="227"/>
    </row>
    <row r="8" spans="2:51" s="3" customFormat="1" ht="63">
      <c r="B8" s="22" t="s">
        <v>123</v>
      </c>
      <c r="C8" s="30" t="s">
        <v>46</v>
      </c>
      <c r="D8" s="30" t="s">
        <v>65</v>
      </c>
      <c r="E8" s="30" t="s">
        <v>107</v>
      </c>
      <c r="F8" s="30" t="s">
        <v>108</v>
      </c>
      <c r="G8" s="30" t="s">
        <v>247</v>
      </c>
      <c r="H8" s="30" t="s">
        <v>246</v>
      </c>
      <c r="I8" s="30" t="s">
        <v>116</v>
      </c>
      <c r="J8" s="30" t="s">
        <v>190</v>
      </c>
      <c r="K8" s="31" t="s">
        <v>192</v>
      </c>
      <c r="L8" s="1"/>
      <c r="AW8" s="1"/>
    </row>
    <row r="9" spans="2:51" s="3" customFormat="1" ht="22.5" customHeight="1">
      <c r="B9" s="15"/>
      <c r="C9" s="16"/>
      <c r="D9" s="16"/>
      <c r="E9" s="16"/>
      <c r="F9" s="16" t="s">
        <v>22</v>
      </c>
      <c r="G9" s="16" t="s">
        <v>254</v>
      </c>
      <c r="H9" s="16"/>
      <c r="I9" s="16" t="s">
        <v>250</v>
      </c>
      <c r="J9" s="32" t="s">
        <v>20</v>
      </c>
      <c r="K9" s="17" t="s">
        <v>20</v>
      </c>
      <c r="AW9" s="1"/>
    </row>
    <row r="10" spans="2:5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20" t="s">
        <v>8</v>
      </c>
      <c r="K10" s="20" t="s">
        <v>9</v>
      </c>
      <c r="AW10" s="1"/>
    </row>
    <row r="11" spans="2:51" s="4" customFormat="1" ht="18" customHeight="1">
      <c r="B11" s="80" t="s">
        <v>50</v>
      </c>
      <c r="C11" s="81"/>
      <c r="D11" s="81"/>
      <c r="E11" s="81"/>
      <c r="F11" s="81"/>
      <c r="G11" s="89"/>
      <c r="H11" s="91"/>
      <c r="I11" s="89">
        <v>-261.47644999999994</v>
      </c>
      <c r="J11" s="90">
        <v>1</v>
      </c>
      <c r="K11" s="90">
        <f>I11/'סכום נכסי הקרן'!$C$42</f>
        <v>-4.9274486678383214E-4</v>
      </c>
      <c r="AW11" s="1"/>
    </row>
    <row r="12" spans="2:51" ht="19.5" customHeight="1">
      <c r="B12" s="82" t="s">
        <v>35</v>
      </c>
      <c r="C12" s="83"/>
      <c r="D12" s="83"/>
      <c r="E12" s="83"/>
      <c r="F12" s="83"/>
      <c r="G12" s="92"/>
      <c r="H12" s="94"/>
      <c r="I12" s="92">
        <v>-261.47645</v>
      </c>
      <c r="J12" s="93">
        <v>1.0000000000000002</v>
      </c>
      <c r="K12" s="93">
        <f>I12/'סכום נכסי הקרן'!$C$42</f>
        <v>-4.9274486678383225E-4</v>
      </c>
    </row>
    <row r="13" spans="2:51">
      <c r="B13" s="103" t="s">
        <v>1437</v>
      </c>
      <c r="C13" s="83"/>
      <c r="D13" s="83"/>
      <c r="E13" s="83"/>
      <c r="F13" s="83"/>
      <c r="G13" s="92"/>
      <c r="H13" s="94"/>
      <c r="I13" s="92">
        <v>-193.77343999999999</v>
      </c>
      <c r="J13" s="93">
        <v>0.74107415792129672</v>
      </c>
      <c r="K13" s="93">
        <f>I13/'סכום נכסי הקרן'!$C$42</f>
        <v>-3.651604872218699E-4</v>
      </c>
    </row>
    <row r="14" spans="2:51">
      <c r="B14" s="88" t="s">
        <v>1438</v>
      </c>
      <c r="C14" s="85" t="s">
        <v>1439</v>
      </c>
      <c r="D14" s="98" t="s">
        <v>961</v>
      </c>
      <c r="E14" s="98" t="s">
        <v>171</v>
      </c>
      <c r="F14" s="107">
        <v>43136</v>
      </c>
      <c r="G14" s="95">
        <v>1711050</v>
      </c>
      <c r="H14" s="97">
        <v>-2.2084000000000001</v>
      </c>
      <c r="I14" s="95">
        <v>-37.787639999999996</v>
      </c>
      <c r="J14" s="96">
        <v>0.14451641820898212</v>
      </c>
      <c r="K14" s="96">
        <f>I14/'סכום נכסי הקרן'!$C$42</f>
        <v>-7.1209723238461472E-5</v>
      </c>
    </row>
    <row r="15" spans="2:51">
      <c r="B15" s="88" t="s">
        <v>1440</v>
      </c>
      <c r="C15" s="85" t="s">
        <v>1441</v>
      </c>
      <c r="D15" s="98" t="s">
        <v>961</v>
      </c>
      <c r="E15" s="98" t="s">
        <v>171</v>
      </c>
      <c r="F15" s="107">
        <v>43158</v>
      </c>
      <c r="G15" s="95">
        <v>1728600</v>
      </c>
      <c r="H15" s="97">
        <v>-1.171</v>
      </c>
      <c r="I15" s="95">
        <v>-20.241490000000002</v>
      </c>
      <c r="J15" s="96">
        <v>7.7412287033880131E-2</v>
      </c>
      <c r="K15" s="96">
        <f>I15/'סכום נכסי הקרן'!$C$42</f>
        <v>-3.8144507061941046E-5</v>
      </c>
    </row>
    <row r="16" spans="2:51" s="7" customFormat="1">
      <c r="B16" s="88" t="s">
        <v>1442</v>
      </c>
      <c r="C16" s="85" t="s">
        <v>1443</v>
      </c>
      <c r="D16" s="98" t="s">
        <v>961</v>
      </c>
      <c r="E16" s="98" t="s">
        <v>171</v>
      </c>
      <c r="F16" s="107">
        <v>43186</v>
      </c>
      <c r="G16" s="95">
        <v>1388880</v>
      </c>
      <c r="H16" s="97">
        <v>-0.92579999999999996</v>
      </c>
      <c r="I16" s="95">
        <v>-12.857989999999999</v>
      </c>
      <c r="J16" s="96">
        <v>4.9174562374546552E-2</v>
      </c>
      <c r="K16" s="96">
        <f>I16/'סכום נכסי הקרן'!$C$42</f>
        <v>-2.4230513186399185E-5</v>
      </c>
      <c r="AW16" s="1"/>
      <c r="AY16" s="1"/>
    </row>
    <row r="17" spans="2:51" s="7" customFormat="1">
      <c r="B17" s="88" t="s">
        <v>1444</v>
      </c>
      <c r="C17" s="85" t="s">
        <v>1445</v>
      </c>
      <c r="D17" s="98" t="s">
        <v>961</v>
      </c>
      <c r="E17" s="98" t="s">
        <v>171</v>
      </c>
      <c r="F17" s="107">
        <v>43152</v>
      </c>
      <c r="G17" s="95">
        <v>20150642.48</v>
      </c>
      <c r="H17" s="97">
        <v>-0.59650000000000003</v>
      </c>
      <c r="I17" s="95">
        <v>-120.19873</v>
      </c>
      <c r="J17" s="96">
        <v>0.45969237382563527</v>
      </c>
      <c r="K17" s="96">
        <f>I17/'סכום נכסי הקרן'!$C$42</f>
        <v>-2.265110575022562E-4</v>
      </c>
      <c r="AW17" s="1"/>
      <c r="AY17" s="1"/>
    </row>
    <row r="18" spans="2:51" s="7" customFormat="1">
      <c r="B18" s="88" t="s">
        <v>1446</v>
      </c>
      <c r="C18" s="85" t="s">
        <v>1447</v>
      </c>
      <c r="D18" s="98" t="s">
        <v>961</v>
      </c>
      <c r="E18" s="98" t="s">
        <v>171</v>
      </c>
      <c r="F18" s="107">
        <v>43140</v>
      </c>
      <c r="G18" s="95">
        <v>1575675</v>
      </c>
      <c r="H18" s="97">
        <v>-0.1706</v>
      </c>
      <c r="I18" s="95">
        <v>-2.6875900000000001</v>
      </c>
      <c r="J18" s="96">
        <v>1.0278516478252633E-2</v>
      </c>
      <c r="K18" s="96">
        <f>I18/'סכום נכסי הקרן'!$C$42</f>
        <v>-5.0646862328120175E-6</v>
      </c>
      <c r="AW18" s="1"/>
      <c r="AY18" s="1"/>
    </row>
    <row r="19" spans="2:51">
      <c r="B19" s="84"/>
      <c r="C19" s="85"/>
      <c r="D19" s="85"/>
      <c r="E19" s="85"/>
      <c r="F19" s="85"/>
      <c r="G19" s="95"/>
      <c r="H19" s="97"/>
      <c r="I19" s="85"/>
      <c r="J19" s="96"/>
      <c r="K19" s="85"/>
    </row>
    <row r="20" spans="2:51">
      <c r="B20" s="103" t="s">
        <v>237</v>
      </c>
      <c r="C20" s="83"/>
      <c r="D20" s="83"/>
      <c r="E20" s="83"/>
      <c r="F20" s="83"/>
      <c r="G20" s="92"/>
      <c r="H20" s="94"/>
      <c r="I20" s="92">
        <v>-62.091770000000011</v>
      </c>
      <c r="J20" s="93">
        <v>0.23746601271357334</v>
      </c>
      <c r="K20" s="93">
        <f>I20/'סכום נכסי הקרן'!$C$42</f>
        <v>-1.1701015880023749E-4</v>
      </c>
    </row>
    <row r="21" spans="2:51">
      <c r="B21" s="88" t="s">
        <v>1448</v>
      </c>
      <c r="C21" s="85" t="s">
        <v>1449</v>
      </c>
      <c r="D21" s="98" t="s">
        <v>961</v>
      </c>
      <c r="E21" s="98" t="s">
        <v>174</v>
      </c>
      <c r="F21" s="107">
        <v>43186</v>
      </c>
      <c r="G21" s="95">
        <v>148326</v>
      </c>
      <c r="H21" s="97">
        <v>-0.18179999999999999</v>
      </c>
      <c r="I21" s="95">
        <v>-0.26972000000000002</v>
      </c>
      <c r="J21" s="96">
        <v>1.031526931010422E-3</v>
      </c>
      <c r="K21" s="96">
        <f>I21/'סכום נכסי הקרן'!$C$42</f>
        <v>-5.0827960020466569E-7</v>
      </c>
    </row>
    <row r="22" spans="2:51">
      <c r="B22" s="88" t="s">
        <v>1450</v>
      </c>
      <c r="C22" s="85" t="s">
        <v>1451</v>
      </c>
      <c r="D22" s="98" t="s">
        <v>961</v>
      </c>
      <c r="E22" s="98" t="s">
        <v>171</v>
      </c>
      <c r="F22" s="107">
        <v>43178</v>
      </c>
      <c r="G22" s="95">
        <v>209537.3</v>
      </c>
      <c r="H22" s="97">
        <v>-0.53969999999999996</v>
      </c>
      <c r="I22" s="95">
        <v>-1.13093</v>
      </c>
      <c r="J22" s="96">
        <v>4.3251696280869664E-3</v>
      </c>
      <c r="K22" s="96">
        <f>I22/'סכום נכסי הקרן'!$C$42</f>
        <v>-2.1312051322091892E-6</v>
      </c>
    </row>
    <row r="23" spans="2:51">
      <c r="B23" s="88" t="s">
        <v>1452</v>
      </c>
      <c r="C23" s="85" t="s">
        <v>1453</v>
      </c>
      <c r="D23" s="98" t="s">
        <v>961</v>
      </c>
      <c r="E23" s="98" t="s">
        <v>171</v>
      </c>
      <c r="F23" s="107">
        <v>43132</v>
      </c>
      <c r="G23" s="95">
        <v>371730.81</v>
      </c>
      <c r="H23" s="97">
        <v>4.6386000000000003</v>
      </c>
      <c r="I23" s="95">
        <v>17.243119999999998</v>
      </c>
      <c r="J23" s="96">
        <v>-6.5945212274374998E-2</v>
      </c>
      <c r="K23" s="96">
        <f>I23/'סכום נכסי הקרן'!$C$42</f>
        <v>3.2494164837168442E-5</v>
      </c>
    </row>
    <row r="24" spans="2:51">
      <c r="B24" s="88" t="s">
        <v>1454</v>
      </c>
      <c r="C24" s="85" t="s">
        <v>1455</v>
      </c>
      <c r="D24" s="98" t="s">
        <v>961</v>
      </c>
      <c r="E24" s="98" t="s">
        <v>171</v>
      </c>
      <c r="F24" s="107">
        <v>43109</v>
      </c>
      <c r="G24" s="95">
        <v>105420</v>
      </c>
      <c r="H24" s="97">
        <v>3.5183</v>
      </c>
      <c r="I24" s="95">
        <v>3.7089699999999999</v>
      </c>
      <c r="J24" s="96">
        <v>-1.418471912097629E-2</v>
      </c>
      <c r="K24" s="96">
        <f>I24/'סכום נכסי הקרן'!$C$42</f>
        <v>6.9894475336315383E-6</v>
      </c>
    </row>
    <row r="25" spans="2:51">
      <c r="B25" s="88" t="s">
        <v>1456</v>
      </c>
      <c r="C25" s="85" t="s">
        <v>1457</v>
      </c>
      <c r="D25" s="98" t="s">
        <v>961</v>
      </c>
      <c r="E25" s="98" t="s">
        <v>171</v>
      </c>
      <c r="F25" s="107">
        <v>43102</v>
      </c>
      <c r="G25" s="95">
        <v>228410</v>
      </c>
      <c r="H25" s="97">
        <v>2.8866999999999998</v>
      </c>
      <c r="I25" s="95">
        <v>6.5934600000000003</v>
      </c>
      <c r="J25" s="96">
        <v>-2.5216267086385798E-2</v>
      </c>
      <c r="K25" s="96">
        <f>I25/'סכום נכסי הקרן'!$C$42</f>
        <v>1.2425186166266702E-5</v>
      </c>
    </row>
    <row r="26" spans="2:51">
      <c r="B26" s="88" t="s">
        <v>1458</v>
      </c>
      <c r="C26" s="85" t="s">
        <v>1459</v>
      </c>
      <c r="D26" s="98" t="s">
        <v>961</v>
      </c>
      <c r="E26" s="98" t="s">
        <v>173</v>
      </c>
      <c r="F26" s="107">
        <v>43111</v>
      </c>
      <c r="G26" s="95">
        <v>892686.02</v>
      </c>
      <c r="H26" s="97">
        <v>-1.8925000000000001</v>
      </c>
      <c r="I26" s="95">
        <v>-16.894419999999997</v>
      </c>
      <c r="J26" s="96">
        <v>6.4611631372538517E-2</v>
      </c>
      <c r="K26" s="96">
        <f>I26/'סכום נכסי הקרן'!$C$42</f>
        <v>-3.1837049693347561E-5</v>
      </c>
    </row>
    <row r="27" spans="2:51">
      <c r="B27" s="88" t="s">
        <v>1460</v>
      </c>
      <c r="C27" s="85" t="s">
        <v>1461</v>
      </c>
      <c r="D27" s="98" t="s">
        <v>961</v>
      </c>
      <c r="E27" s="98" t="s">
        <v>173</v>
      </c>
      <c r="F27" s="107">
        <v>43115</v>
      </c>
      <c r="G27" s="95">
        <v>433926.29</v>
      </c>
      <c r="H27" s="97">
        <v>0.1817</v>
      </c>
      <c r="I27" s="95">
        <v>0.78842000000000001</v>
      </c>
      <c r="J27" s="96">
        <v>-3.0152619863089017E-3</v>
      </c>
      <c r="K27" s="96">
        <f>I27/'סכום נכסי הקרן'!$C$42</f>
        <v>1.4857548657621328E-6</v>
      </c>
    </row>
    <row r="28" spans="2:51">
      <c r="B28" s="88" t="s">
        <v>1462</v>
      </c>
      <c r="C28" s="85" t="s">
        <v>1463</v>
      </c>
      <c r="D28" s="98" t="s">
        <v>961</v>
      </c>
      <c r="E28" s="98" t="s">
        <v>173</v>
      </c>
      <c r="F28" s="107">
        <v>43158</v>
      </c>
      <c r="G28" s="95">
        <v>933319.28</v>
      </c>
      <c r="H28" s="97">
        <v>0.22209999999999999</v>
      </c>
      <c r="I28" s="95">
        <v>2.0726799999999996</v>
      </c>
      <c r="J28" s="96">
        <v>-7.9268324164566261E-3</v>
      </c>
      <c r="K28" s="96">
        <f>I28/'סכום נכסי הקרן'!$C$42</f>
        <v>3.9059059830646823E-6</v>
      </c>
    </row>
    <row r="29" spans="2:51">
      <c r="B29" s="88" t="s">
        <v>1464</v>
      </c>
      <c r="C29" s="85" t="s">
        <v>1465</v>
      </c>
      <c r="D29" s="98" t="s">
        <v>961</v>
      </c>
      <c r="E29" s="98" t="s">
        <v>173</v>
      </c>
      <c r="F29" s="107">
        <v>43130</v>
      </c>
      <c r="G29" s="95">
        <v>153208.64000000001</v>
      </c>
      <c r="H29" s="97">
        <v>1.0507</v>
      </c>
      <c r="I29" s="95">
        <v>1.6097399999999999</v>
      </c>
      <c r="J29" s="96">
        <v>-6.1563479234936847E-3</v>
      </c>
      <c r="K29" s="96">
        <f>I29/'סכום נכסי הקרן'!$C$42</f>
        <v>3.0335088374368175E-6</v>
      </c>
    </row>
    <row r="30" spans="2:51">
      <c r="B30" s="88" t="s">
        <v>1466</v>
      </c>
      <c r="C30" s="85" t="s">
        <v>1467</v>
      </c>
      <c r="D30" s="98" t="s">
        <v>961</v>
      </c>
      <c r="E30" s="98" t="s">
        <v>173</v>
      </c>
      <c r="F30" s="107">
        <v>43172</v>
      </c>
      <c r="G30" s="95">
        <v>4169324.52</v>
      </c>
      <c r="H30" s="97">
        <v>0.42399999999999999</v>
      </c>
      <c r="I30" s="95">
        <v>17.676560000000002</v>
      </c>
      <c r="J30" s="96">
        <v>-6.7602875899531317E-2</v>
      </c>
      <c r="K30" s="96">
        <f>I30/'סכום נכסי הקרן'!$C$42</f>
        <v>3.3310970079318494E-5</v>
      </c>
    </row>
    <row r="31" spans="2:51">
      <c r="B31" s="88" t="s">
        <v>1468</v>
      </c>
      <c r="C31" s="85" t="s">
        <v>1469</v>
      </c>
      <c r="D31" s="98" t="s">
        <v>961</v>
      </c>
      <c r="E31" s="98" t="s">
        <v>173</v>
      </c>
      <c r="F31" s="107">
        <v>43173</v>
      </c>
      <c r="G31" s="95">
        <v>307401.21000000002</v>
      </c>
      <c r="H31" s="97">
        <v>0.72289999999999999</v>
      </c>
      <c r="I31" s="95">
        <v>2.2220900000000001</v>
      </c>
      <c r="J31" s="96">
        <v>-8.498241428625793E-3</v>
      </c>
      <c r="K31" s="96">
        <f>I31/'סכום נכסי הקרן'!$C$42</f>
        <v>4.1874648406450593E-6</v>
      </c>
    </row>
    <row r="32" spans="2:51">
      <c r="B32" s="88" t="s">
        <v>1470</v>
      </c>
      <c r="C32" s="85" t="s">
        <v>1471</v>
      </c>
      <c r="D32" s="98" t="s">
        <v>961</v>
      </c>
      <c r="E32" s="98" t="s">
        <v>173</v>
      </c>
      <c r="F32" s="107">
        <v>43131</v>
      </c>
      <c r="G32" s="95">
        <v>52739.519999999997</v>
      </c>
      <c r="H32" s="97">
        <v>1.4460999999999999</v>
      </c>
      <c r="I32" s="95">
        <v>0.76264999999999994</v>
      </c>
      <c r="J32" s="96">
        <v>-2.916706265516455E-3</v>
      </c>
      <c r="K32" s="96">
        <f>I32/'סכום נכסי הקרן'!$C$42</f>
        <v>1.4371920402494742E-6</v>
      </c>
    </row>
    <row r="33" spans="2:11">
      <c r="B33" s="88" t="s">
        <v>1472</v>
      </c>
      <c r="C33" s="85" t="s">
        <v>1473</v>
      </c>
      <c r="D33" s="98" t="s">
        <v>961</v>
      </c>
      <c r="E33" s="98" t="s">
        <v>173</v>
      </c>
      <c r="F33" s="107">
        <v>43131</v>
      </c>
      <c r="G33" s="95">
        <v>153897.39000000001</v>
      </c>
      <c r="H33" s="97">
        <v>1.4933000000000001</v>
      </c>
      <c r="I33" s="95">
        <v>2.2981400000000001</v>
      </c>
      <c r="J33" s="96">
        <v>-8.7890898013951186E-3</v>
      </c>
      <c r="K33" s="96">
        <f>I33/'סכום נכסי הקרן'!$C$42</f>
        <v>4.3307788833395754E-6</v>
      </c>
    </row>
    <row r="34" spans="2:11">
      <c r="B34" s="88" t="s">
        <v>1474</v>
      </c>
      <c r="C34" s="85" t="s">
        <v>1475</v>
      </c>
      <c r="D34" s="98" t="s">
        <v>961</v>
      </c>
      <c r="E34" s="98" t="s">
        <v>173</v>
      </c>
      <c r="F34" s="107">
        <v>43132</v>
      </c>
      <c r="G34" s="95">
        <v>839315.39</v>
      </c>
      <c r="H34" s="97">
        <v>1.3925000000000001</v>
      </c>
      <c r="I34" s="95">
        <v>11.68773</v>
      </c>
      <c r="J34" s="96">
        <v>-4.4698977670838053E-2</v>
      </c>
      <c r="K34" s="96">
        <f>I34/'סכום נכסי הקרן'!$C$42</f>
        <v>2.2025191797790584E-5</v>
      </c>
    </row>
    <row r="35" spans="2:11">
      <c r="B35" s="88" t="s">
        <v>1476</v>
      </c>
      <c r="C35" s="85" t="s">
        <v>1477</v>
      </c>
      <c r="D35" s="98" t="s">
        <v>961</v>
      </c>
      <c r="E35" s="98" t="s">
        <v>174</v>
      </c>
      <c r="F35" s="107">
        <v>43139</v>
      </c>
      <c r="G35" s="95">
        <v>450534.16</v>
      </c>
      <c r="H35" s="97">
        <v>-1.3434999999999999</v>
      </c>
      <c r="I35" s="95">
        <v>-6.0528599999999999</v>
      </c>
      <c r="J35" s="96">
        <v>2.3148776878376624E-2</v>
      </c>
      <c r="K35" s="96">
        <f>I35/'סכום נכסי הקרן'!$C$42</f>
        <v>-1.1406440979144343E-5</v>
      </c>
    </row>
    <row r="36" spans="2:11">
      <c r="B36" s="88" t="s">
        <v>1478</v>
      </c>
      <c r="C36" s="85" t="s">
        <v>1479</v>
      </c>
      <c r="D36" s="98" t="s">
        <v>961</v>
      </c>
      <c r="E36" s="98" t="s">
        <v>174</v>
      </c>
      <c r="F36" s="107">
        <v>43139</v>
      </c>
      <c r="G36" s="95">
        <v>148530.45000000001</v>
      </c>
      <c r="H36" s="97">
        <v>-0.24610000000000001</v>
      </c>
      <c r="I36" s="95">
        <v>-0.36557999999999996</v>
      </c>
      <c r="J36" s="96">
        <v>1.3981373848390554E-3</v>
      </c>
      <c r="K36" s="96">
        <f>I36/'סכום נכסי הקרן'!$C$42</f>
        <v>-6.8892501943801588E-7</v>
      </c>
    </row>
    <row r="37" spans="2:11">
      <c r="B37" s="88" t="s">
        <v>1480</v>
      </c>
      <c r="C37" s="85" t="s">
        <v>1481</v>
      </c>
      <c r="D37" s="98" t="s">
        <v>961</v>
      </c>
      <c r="E37" s="98" t="s">
        <v>171</v>
      </c>
      <c r="F37" s="107">
        <v>43153</v>
      </c>
      <c r="G37" s="95">
        <v>203615.71</v>
      </c>
      <c r="H37" s="97">
        <v>-0.44140000000000001</v>
      </c>
      <c r="I37" s="95">
        <v>-0.89883000000000002</v>
      </c>
      <c r="J37" s="96">
        <v>3.4375179868014892E-3</v>
      </c>
      <c r="K37" s="96">
        <f>I37/'סכום נכסי הקרן'!$C$42</f>
        <v>-1.6938193424735266E-6</v>
      </c>
    </row>
    <row r="38" spans="2:11">
      <c r="B38" s="88" t="s">
        <v>1482</v>
      </c>
      <c r="C38" s="85" t="s">
        <v>1483</v>
      </c>
      <c r="D38" s="98" t="s">
        <v>961</v>
      </c>
      <c r="E38" s="98" t="s">
        <v>171</v>
      </c>
      <c r="F38" s="107">
        <v>43109</v>
      </c>
      <c r="G38" s="95">
        <v>2035149.51</v>
      </c>
      <c r="H38" s="97">
        <v>-5.5651000000000002</v>
      </c>
      <c r="I38" s="95">
        <v>-113.25747</v>
      </c>
      <c r="J38" s="96">
        <v>0.43314596782999015</v>
      </c>
      <c r="K38" s="96">
        <f>I38/'סכום נכסי הקרן'!$C$42</f>
        <v>-2.1343045221634252E-4</v>
      </c>
    </row>
    <row r="39" spans="2:11">
      <c r="B39" s="88" t="s">
        <v>1484</v>
      </c>
      <c r="C39" s="85" t="s">
        <v>1485</v>
      </c>
      <c r="D39" s="98" t="s">
        <v>961</v>
      </c>
      <c r="E39" s="98" t="s">
        <v>171</v>
      </c>
      <c r="F39" s="107">
        <v>43103</v>
      </c>
      <c r="G39" s="95">
        <v>281120</v>
      </c>
      <c r="H39" s="97">
        <v>2.4609999999999999</v>
      </c>
      <c r="I39" s="95">
        <v>6.9184999999999999</v>
      </c>
      <c r="J39" s="96">
        <v>-2.6459361827805148E-2</v>
      </c>
      <c r="K39" s="96">
        <f>I39/'סכום נכסי הקרן'!$C$42</f>
        <v>1.303771471902706E-5</v>
      </c>
    </row>
    <row r="40" spans="2:11">
      <c r="B40" s="88" t="s">
        <v>1486</v>
      </c>
      <c r="C40" s="85" t="s">
        <v>1487</v>
      </c>
      <c r="D40" s="98" t="s">
        <v>961</v>
      </c>
      <c r="E40" s="98" t="s">
        <v>171</v>
      </c>
      <c r="F40" s="107">
        <v>43108</v>
      </c>
      <c r="G40" s="95">
        <v>158130</v>
      </c>
      <c r="H40" s="97">
        <v>2.0211000000000001</v>
      </c>
      <c r="I40" s="95">
        <v>3.19598</v>
      </c>
      <c r="J40" s="96">
        <v>-1.222282159636174E-2</v>
      </c>
      <c r="K40" s="96">
        <f>I40/'סכום נכסי הקרן'!$C$42</f>
        <v>6.0227325992218127E-6</v>
      </c>
    </row>
    <row r="41" spans="2:11">
      <c r="B41" s="84"/>
      <c r="C41" s="85"/>
      <c r="D41" s="85"/>
      <c r="E41" s="85"/>
      <c r="F41" s="85"/>
      <c r="G41" s="95"/>
      <c r="H41" s="97"/>
      <c r="I41" s="85"/>
      <c r="J41" s="96"/>
      <c r="K41" s="85"/>
    </row>
    <row r="42" spans="2:11">
      <c r="B42" s="103" t="s">
        <v>235</v>
      </c>
      <c r="C42" s="83"/>
      <c r="D42" s="83"/>
      <c r="E42" s="83"/>
      <c r="F42" s="83"/>
      <c r="G42" s="92"/>
      <c r="H42" s="94"/>
      <c r="I42" s="92">
        <v>-5.6112399999999996</v>
      </c>
      <c r="J42" s="93">
        <v>2.145982936513021E-2</v>
      </c>
      <c r="K42" s="93">
        <f>I42/'סכום נכסי הקרן'!$C$42</f>
        <v>-1.0574220761724853E-5</v>
      </c>
    </row>
    <row r="43" spans="2:11" s="143" customFormat="1">
      <c r="B43" s="88" t="s">
        <v>1570</v>
      </c>
      <c r="C43" s="85" t="s">
        <v>1488</v>
      </c>
      <c r="D43" s="98" t="s">
        <v>961</v>
      </c>
      <c r="E43" s="98" t="s">
        <v>172</v>
      </c>
      <c r="F43" s="107">
        <v>43108</v>
      </c>
      <c r="G43" s="95">
        <v>352.45</v>
      </c>
      <c r="H43" s="97">
        <v>997.07920000000001</v>
      </c>
      <c r="I43" s="95">
        <v>-5.6112399999999996</v>
      </c>
      <c r="J43" s="96">
        <v>2.145982936513021E-2</v>
      </c>
      <c r="K43" s="96">
        <f>I43/'סכום נכסי הקרן'!$C$42</f>
        <v>-1.0574220761724853E-5</v>
      </c>
    </row>
    <row r="44" spans="2:11">
      <c r="B44" s="6"/>
      <c r="C44" s="1"/>
      <c r="D44" s="1"/>
    </row>
    <row r="45" spans="2:11">
      <c r="C45" s="1"/>
      <c r="D45" s="1"/>
    </row>
    <row r="46" spans="2:11">
      <c r="C46" s="1"/>
      <c r="D46" s="1"/>
    </row>
    <row r="47" spans="2:11">
      <c r="C47" s="1"/>
      <c r="D47" s="1"/>
    </row>
    <row r="48" spans="2:11">
      <c r="B48" s="100" t="s">
        <v>262</v>
      </c>
      <c r="C48" s="1"/>
      <c r="D48" s="1"/>
    </row>
    <row r="49" spans="2:4">
      <c r="B49" s="100" t="s">
        <v>119</v>
      </c>
      <c r="C49" s="1"/>
      <c r="D49" s="1"/>
    </row>
    <row r="50" spans="2:4">
      <c r="B50" s="100" t="s">
        <v>245</v>
      </c>
      <c r="C50" s="1"/>
      <c r="D50" s="1"/>
    </row>
    <row r="51" spans="2:4">
      <c r="B51" s="100" t="s">
        <v>253</v>
      </c>
      <c r="C51" s="1"/>
      <c r="D51" s="1"/>
    </row>
    <row r="52" spans="2:4">
      <c r="C52" s="1"/>
      <c r="D52" s="1"/>
    </row>
    <row r="53" spans="2:4">
      <c r="C53" s="1"/>
      <c r="D53" s="1"/>
    </row>
    <row r="54" spans="2:4">
      <c r="C54" s="1"/>
      <c r="D54" s="1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D1:XFD40 D45:XFD1048576 AH41:XFD44 D41:AF44 A1:B1048576 C5:C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187</v>
      </c>
      <c r="C1" s="79" t="s" vm="1">
        <v>263</v>
      </c>
    </row>
    <row r="2" spans="2:78">
      <c r="B2" s="57" t="s">
        <v>186</v>
      </c>
      <c r="C2" s="79" t="s">
        <v>264</v>
      </c>
    </row>
    <row r="3" spans="2:78">
      <c r="B3" s="57" t="s">
        <v>188</v>
      </c>
      <c r="C3" s="79" t="s">
        <v>265</v>
      </c>
    </row>
    <row r="4" spans="2:78">
      <c r="B4" s="57" t="s">
        <v>189</v>
      </c>
      <c r="C4" s="79">
        <v>8803</v>
      </c>
    </row>
    <row r="6" spans="2:78" ht="26.25" customHeight="1">
      <c r="B6" s="225" t="s">
        <v>218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7"/>
    </row>
    <row r="7" spans="2:78" ht="26.25" customHeight="1">
      <c r="B7" s="225" t="s">
        <v>106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7"/>
    </row>
    <row r="8" spans="2:78" s="3" customFormat="1" ht="47.25">
      <c r="B8" s="22" t="s">
        <v>123</v>
      </c>
      <c r="C8" s="30" t="s">
        <v>46</v>
      </c>
      <c r="D8" s="30" t="s">
        <v>51</v>
      </c>
      <c r="E8" s="30" t="s">
        <v>15</v>
      </c>
      <c r="F8" s="30" t="s">
        <v>66</v>
      </c>
      <c r="G8" s="30" t="s">
        <v>108</v>
      </c>
      <c r="H8" s="30" t="s">
        <v>18</v>
      </c>
      <c r="I8" s="30" t="s">
        <v>107</v>
      </c>
      <c r="J8" s="30" t="s">
        <v>17</v>
      </c>
      <c r="K8" s="30" t="s">
        <v>19</v>
      </c>
      <c r="L8" s="30" t="s">
        <v>247</v>
      </c>
      <c r="M8" s="30" t="s">
        <v>246</v>
      </c>
      <c r="N8" s="30" t="s">
        <v>116</v>
      </c>
      <c r="O8" s="30" t="s">
        <v>59</v>
      </c>
      <c r="P8" s="30" t="s">
        <v>190</v>
      </c>
      <c r="Q8" s="31" t="s">
        <v>192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254</v>
      </c>
      <c r="M9" s="16"/>
      <c r="N9" s="16" t="s">
        <v>250</v>
      </c>
      <c r="O9" s="16" t="s">
        <v>20</v>
      </c>
      <c r="P9" s="32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20" t="s">
        <v>14</v>
      </c>
      <c r="Q10" s="20" t="s">
        <v>120</v>
      </c>
      <c r="R10" s="1"/>
      <c r="S10" s="1"/>
      <c r="T10" s="1"/>
      <c r="U10" s="1"/>
      <c r="V10" s="1"/>
    </row>
    <row r="11" spans="2:78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"/>
      <c r="S11" s="1"/>
      <c r="T11" s="1"/>
      <c r="U11" s="1"/>
      <c r="V11" s="1"/>
      <c r="BZ11" s="1"/>
    </row>
    <row r="12" spans="2:78" ht="18" customHeight="1">
      <c r="B12" s="100" t="s">
        <v>262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2:78">
      <c r="B13" s="100" t="s">
        <v>119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2:78">
      <c r="B14" s="100" t="s">
        <v>245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2:78">
      <c r="B15" s="100" t="s">
        <v>253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7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5" type="noConversion"/>
  <conditionalFormatting sqref="B16:B110">
    <cfRule type="cellIs" dxfId="50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AX60"/>
  <sheetViews>
    <sheetView rightToLeft="1" zoomScale="90" zoomScaleNormal="90" workbookViewId="0">
      <pane ySplit="9" topLeftCell="A10" activePane="bottomLeft" state="frozen"/>
      <selection pane="bottomLeft" activeCell="C15" sqref="C15"/>
    </sheetView>
  </sheetViews>
  <sheetFormatPr defaultColWidth="9.140625" defaultRowHeight="18"/>
  <cols>
    <col min="1" max="1" width="6.28515625" style="1" customWidth="1"/>
    <col min="2" max="2" width="52.85546875" style="2" bestFit="1" customWidth="1"/>
    <col min="3" max="3" width="41.7109375" style="2" bestFit="1" customWidth="1"/>
    <col min="4" max="4" width="10.140625" style="2" bestFit="1" customWidth="1"/>
    <col min="5" max="5" width="12" style="2" bestFit="1" customWidth="1"/>
    <col min="6" max="6" width="7" style="1" bestFit="1" customWidth="1"/>
    <col min="7" max="7" width="11.28515625" style="1" bestFit="1" customWidth="1"/>
    <col min="8" max="8" width="11.140625" style="1" bestFit="1" customWidth="1"/>
    <col min="9" max="9" width="6.140625" style="1" bestFit="1" customWidth="1"/>
    <col min="10" max="10" width="12" style="1" bestFit="1" customWidth="1"/>
    <col min="11" max="11" width="6.85546875" style="1" bestFit="1" customWidth="1"/>
    <col min="12" max="12" width="7.5703125" style="1" customWidth="1"/>
    <col min="13" max="13" width="13.140625" style="1" bestFit="1" customWidth="1"/>
    <col min="14" max="14" width="7.28515625" style="1" bestFit="1" customWidth="1"/>
    <col min="15" max="15" width="12.140625" style="1" bestFit="1" customWidth="1"/>
    <col min="16" max="16" width="10.7109375" style="1" bestFit="1" customWidth="1"/>
    <col min="17" max="17" width="10.42578125" style="1" bestFit="1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50">
      <c r="B1" s="57" t="s">
        <v>187</v>
      </c>
      <c r="C1" s="79" t="s" vm="1">
        <v>263</v>
      </c>
    </row>
    <row r="2" spans="2:50">
      <c r="B2" s="57" t="s">
        <v>186</v>
      </c>
      <c r="C2" s="79" t="s">
        <v>264</v>
      </c>
    </row>
    <row r="3" spans="2:50">
      <c r="B3" s="57" t="s">
        <v>188</v>
      </c>
      <c r="C3" s="79" t="s">
        <v>265</v>
      </c>
    </row>
    <row r="4" spans="2:50">
      <c r="B4" s="57" t="s">
        <v>189</v>
      </c>
      <c r="C4" s="79">
        <v>8803</v>
      </c>
    </row>
    <row r="6" spans="2:50" ht="26.25" customHeight="1">
      <c r="B6" s="225" t="s">
        <v>219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7"/>
    </row>
    <row r="7" spans="2:50" s="3" customFormat="1" ht="63">
      <c r="B7" s="22" t="s">
        <v>123</v>
      </c>
      <c r="C7" s="30" t="s">
        <v>231</v>
      </c>
      <c r="D7" s="30" t="s">
        <v>46</v>
      </c>
      <c r="E7" s="30" t="s">
        <v>124</v>
      </c>
      <c r="F7" s="30" t="s">
        <v>15</v>
      </c>
      <c r="G7" s="30" t="s">
        <v>108</v>
      </c>
      <c r="H7" s="30" t="s">
        <v>66</v>
      </c>
      <c r="I7" s="30" t="s">
        <v>18</v>
      </c>
      <c r="J7" s="30" t="s">
        <v>107</v>
      </c>
      <c r="K7" s="13" t="s">
        <v>36</v>
      </c>
      <c r="L7" s="72" t="s">
        <v>19</v>
      </c>
      <c r="M7" s="30" t="s">
        <v>247</v>
      </c>
      <c r="N7" s="30" t="s">
        <v>246</v>
      </c>
      <c r="O7" s="30" t="s">
        <v>116</v>
      </c>
      <c r="P7" s="30" t="s">
        <v>190</v>
      </c>
      <c r="Q7" s="31" t="s">
        <v>192</v>
      </c>
      <c r="AW7" s="3" t="s">
        <v>170</v>
      </c>
      <c r="AX7" s="3" t="s">
        <v>172</v>
      </c>
    </row>
    <row r="8" spans="2:50" s="3" customFormat="1" ht="24" customHeight="1">
      <c r="B8" s="15"/>
      <c r="C8" s="71"/>
      <c r="D8" s="16"/>
      <c r="E8" s="16"/>
      <c r="F8" s="16"/>
      <c r="G8" s="16" t="s">
        <v>22</v>
      </c>
      <c r="H8" s="16"/>
      <c r="I8" s="16" t="s">
        <v>21</v>
      </c>
      <c r="J8" s="16"/>
      <c r="K8" s="16" t="s">
        <v>20</v>
      </c>
      <c r="L8" s="16" t="s">
        <v>20</v>
      </c>
      <c r="M8" s="16" t="s">
        <v>254</v>
      </c>
      <c r="N8" s="16"/>
      <c r="O8" s="16" t="s">
        <v>250</v>
      </c>
      <c r="P8" s="32" t="s">
        <v>20</v>
      </c>
      <c r="Q8" s="17" t="s">
        <v>20</v>
      </c>
      <c r="AW8" s="3" t="s">
        <v>168</v>
      </c>
      <c r="AX8" s="3" t="s">
        <v>171</v>
      </c>
    </row>
    <row r="9" spans="2:50" s="4" customFormat="1" ht="18" customHeight="1">
      <c r="B9" s="18"/>
      <c r="C9" s="13" t="s">
        <v>1</v>
      </c>
      <c r="D9" s="13" t="s">
        <v>2</v>
      </c>
      <c r="E9" s="13" t="s">
        <v>3</v>
      </c>
      <c r="F9" s="13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20" t="s">
        <v>11</v>
      </c>
      <c r="N9" s="20" t="s">
        <v>12</v>
      </c>
      <c r="O9" s="20" t="s">
        <v>13</v>
      </c>
      <c r="P9" s="20" t="s">
        <v>14</v>
      </c>
      <c r="Q9" s="20" t="s">
        <v>120</v>
      </c>
      <c r="AW9" s="4" t="s">
        <v>169</v>
      </c>
      <c r="AX9" s="4" t="s">
        <v>173</v>
      </c>
    </row>
    <row r="10" spans="2:50" s="142" customFormat="1" ht="18" customHeight="1">
      <c r="B10" s="80" t="s">
        <v>40</v>
      </c>
      <c r="C10" s="81"/>
      <c r="D10" s="81"/>
      <c r="E10" s="81"/>
      <c r="F10" s="81"/>
      <c r="G10" s="81"/>
      <c r="H10" s="81"/>
      <c r="I10" s="89">
        <v>6.4578708993495439</v>
      </c>
      <c r="J10" s="81"/>
      <c r="K10" s="81"/>
      <c r="L10" s="104">
        <v>3.4776040119058479E-2</v>
      </c>
      <c r="M10" s="89"/>
      <c r="N10" s="91"/>
      <c r="O10" s="89">
        <f>O11+O54</f>
        <v>8317.4316800000015</v>
      </c>
      <c r="P10" s="90">
        <f>O10/$O$10</f>
        <v>1</v>
      </c>
      <c r="Q10" s="90">
        <f>O10/'סכום נכסי הקרן'!$C$42</f>
        <v>1.5673961326709257E-2</v>
      </c>
      <c r="AW10" s="143" t="s">
        <v>28</v>
      </c>
      <c r="AX10" s="142" t="s">
        <v>174</v>
      </c>
    </row>
    <row r="11" spans="2:50" s="143" customFormat="1" ht="21.75" customHeight="1">
      <c r="B11" s="82" t="s">
        <v>39</v>
      </c>
      <c r="C11" s="83"/>
      <c r="D11" s="83"/>
      <c r="E11" s="83"/>
      <c r="F11" s="83"/>
      <c r="G11" s="83"/>
      <c r="H11" s="83"/>
      <c r="I11" s="92">
        <v>6.4578708993495439</v>
      </c>
      <c r="J11" s="83"/>
      <c r="K11" s="83"/>
      <c r="L11" s="105">
        <v>3.4776040119058479E-2</v>
      </c>
      <c r="M11" s="92"/>
      <c r="N11" s="94"/>
      <c r="O11" s="92">
        <f>O12+O23</f>
        <v>7009.2744800000009</v>
      </c>
      <c r="P11" s="93">
        <f t="shared" ref="P11:P21" si="0">O11/$O$10</f>
        <v>0.84272101649532272</v>
      </c>
      <c r="Q11" s="93">
        <f>O11/'סכום נכסי הקרן'!$C$42</f>
        <v>1.3208776621752802E-2</v>
      </c>
      <c r="AX11" s="143" t="s">
        <v>180</v>
      </c>
    </row>
    <row r="12" spans="2:50" s="143" customFormat="1">
      <c r="B12" s="103" t="s">
        <v>37</v>
      </c>
      <c r="C12" s="83"/>
      <c r="D12" s="83"/>
      <c r="E12" s="83"/>
      <c r="F12" s="83"/>
      <c r="G12" s="83"/>
      <c r="H12" s="83"/>
      <c r="I12" s="92">
        <v>9.1679413187063066</v>
      </c>
      <c r="J12" s="83"/>
      <c r="K12" s="83"/>
      <c r="L12" s="105">
        <v>3.0729284165618286E-2</v>
      </c>
      <c r="M12" s="92"/>
      <c r="N12" s="94"/>
      <c r="O12" s="92">
        <f>SUM(O13:O21)</f>
        <v>3919.67398</v>
      </c>
      <c r="P12" s="93">
        <f t="shared" si="0"/>
        <v>0.47126013543642348</v>
      </c>
      <c r="Q12" s="93">
        <f>O12/'סכום נכסי הקרן'!$C$42</f>
        <v>7.3865131376502687E-3</v>
      </c>
      <c r="AX12" s="143" t="s">
        <v>175</v>
      </c>
    </row>
    <row r="13" spans="2:50" s="143" customFormat="1">
      <c r="B13" s="148" t="s">
        <v>1576</v>
      </c>
      <c r="C13" s="98" t="s">
        <v>1506</v>
      </c>
      <c r="D13" s="85">
        <v>6028</v>
      </c>
      <c r="E13" s="85"/>
      <c r="F13" s="85" t="s">
        <v>1275</v>
      </c>
      <c r="G13" s="107">
        <v>43100</v>
      </c>
      <c r="H13" s="85"/>
      <c r="I13" s="95">
        <v>9.85</v>
      </c>
      <c r="J13" s="98" t="s">
        <v>172</v>
      </c>
      <c r="K13" s="99">
        <v>3.9599999999999996E-2</v>
      </c>
      <c r="L13" s="99">
        <v>3.9599999999999996E-2</v>
      </c>
      <c r="M13" s="95">
        <v>260674.81</v>
      </c>
      <c r="N13" s="97">
        <v>101.88</v>
      </c>
      <c r="O13" s="95">
        <v>265.57549999999998</v>
      </c>
      <c r="P13" s="96">
        <f t="shared" si="0"/>
        <v>3.1929988753451342E-2</v>
      </c>
      <c r="Q13" s="96">
        <f>O13/'סכום נכסי הקרן'!$C$42</f>
        <v>5.0046940888385789E-4</v>
      </c>
      <c r="AX13" s="143" t="s">
        <v>176</v>
      </c>
    </row>
    <row r="14" spans="2:50" s="143" customFormat="1">
      <c r="B14" s="148" t="s">
        <v>1576</v>
      </c>
      <c r="C14" s="98" t="s">
        <v>1506</v>
      </c>
      <c r="D14" s="85">
        <v>5212</v>
      </c>
      <c r="E14" s="85"/>
      <c r="F14" s="85" t="s">
        <v>1275</v>
      </c>
      <c r="G14" s="107">
        <v>42643</v>
      </c>
      <c r="H14" s="85"/>
      <c r="I14" s="95">
        <v>8.8000000000000007</v>
      </c>
      <c r="J14" s="98" t="s">
        <v>172</v>
      </c>
      <c r="K14" s="99">
        <v>3.0100000000000002E-2</v>
      </c>
      <c r="L14" s="99">
        <v>3.0100000000000002E-2</v>
      </c>
      <c r="M14" s="95">
        <v>69947.25</v>
      </c>
      <c r="N14" s="97">
        <v>97.67</v>
      </c>
      <c r="O14" s="95">
        <v>68.317479999999989</v>
      </c>
      <c r="P14" s="96">
        <f t="shared" si="0"/>
        <v>8.2137711048802953E-3</v>
      </c>
      <c r="Q14" s="96">
        <f>O14/'סכום נכסי הקרן'!$C$42</f>
        <v>1.2874233064433572E-4</v>
      </c>
      <c r="AX14" s="143" t="s">
        <v>177</v>
      </c>
    </row>
    <row r="15" spans="2:50" s="143" customFormat="1">
      <c r="B15" s="148" t="s">
        <v>1576</v>
      </c>
      <c r="C15" s="98" t="s">
        <v>1506</v>
      </c>
      <c r="D15" s="85">
        <v>5211</v>
      </c>
      <c r="E15" s="85"/>
      <c r="F15" s="85" t="s">
        <v>1275</v>
      </c>
      <c r="G15" s="107">
        <v>42643</v>
      </c>
      <c r="H15" s="85"/>
      <c r="I15" s="95">
        <v>6.160000000000001</v>
      </c>
      <c r="J15" s="98" t="s">
        <v>172</v>
      </c>
      <c r="K15" s="99">
        <v>3.27E-2</v>
      </c>
      <c r="L15" s="99">
        <v>3.27E-2</v>
      </c>
      <c r="M15" s="95">
        <v>73150.009999999995</v>
      </c>
      <c r="N15" s="97">
        <v>103.43</v>
      </c>
      <c r="O15" s="95">
        <v>75.659059999999997</v>
      </c>
      <c r="P15" s="96">
        <f t="shared" si="0"/>
        <v>9.0964450218363538E-3</v>
      </c>
      <c r="Q15" s="96">
        <f>O15/'סכום נכסי הקרן'!$C$42</f>
        <v>1.4257732748279995E-4</v>
      </c>
      <c r="AX15" s="143" t="s">
        <v>179</v>
      </c>
    </row>
    <row r="16" spans="2:50" s="143" customFormat="1">
      <c r="B16" s="148" t="s">
        <v>1576</v>
      </c>
      <c r="C16" s="98" t="s">
        <v>1506</v>
      </c>
      <c r="D16" s="85">
        <v>6027</v>
      </c>
      <c r="E16" s="85"/>
      <c r="F16" s="85" t="s">
        <v>1275</v>
      </c>
      <c r="G16" s="107">
        <v>43100</v>
      </c>
      <c r="H16" s="85"/>
      <c r="I16" s="95">
        <v>10.28</v>
      </c>
      <c r="J16" s="98" t="s">
        <v>172</v>
      </c>
      <c r="K16" s="99">
        <v>3.0099999999999998E-2</v>
      </c>
      <c r="L16" s="99">
        <v>3.0099999999999998E-2</v>
      </c>
      <c r="M16" s="95">
        <v>976384.83</v>
      </c>
      <c r="N16" s="97">
        <v>99.12</v>
      </c>
      <c r="O16" s="95">
        <v>967.79264000000001</v>
      </c>
      <c r="P16" s="96">
        <f t="shared" si="0"/>
        <v>0.11635714932617275</v>
      </c>
      <c r="Q16" s="96">
        <f>O16/'סכום נכסי הקרן'!$C$42</f>
        <v>1.8237774586245658E-3</v>
      </c>
      <c r="AX16" s="143" t="s">
        <v>178</v>
      </c>
    </row>
    <row r="17" spans="2:50" s="143" customFormat="1">
      <c r="B17" s="148" t="s">
        <v>1576</v>
      </c>
      <c r="C17" s="98" t="s">
        <v>1506</v>
      </c>
      <c r="D17" s="85">
        <v>6026</v>
      </c>
      <c r="E17" s="85"/>
      <c r="F17" s="85" t="s">
        <v>1275</v>
      </c>
      <c r="G17" s="107">
        <v>43100</v>
      </c>
      <c r="H17" s="85"/>
      <c r="I17" s="95">
        <v>8.07</v>
      </c>
      <c r="J17" s="98" t="s">
        <v>172</v>
      </c>
      <c r="K17" s="99">
        <v>3.4099999999999998E-2</v>
      </c>
      <c r="L17" s="99">
        <v>3.4099999999999998E-2</v>
      </c>
      <c r="M17" s="95">
        <v>1369252.99</v>
      </c>
      <c r="N17" s="97">
        <v>102.98</v>
      </c>
      <c r="O17" s="95">
        <v>1410.05673</v>
      </c>
      <c r="P17" s="96">
        <f t="shared" si="0"/>
        <v>0.16953030505686098</v>
      </c>
      <c r="Q17" s="96">
        <f>O17/'סכום נכסי הקרן'!$C$42</f>
        <v>2.6572114451664619E-3</v>
      </c>
      <c r="AX17" s="143" t="s">
        <v>181</v>
      </c>
    </row>
    <row r="18" spans="2:50" s="143" customFormat="1">
      <c r="B18" s="148" t="s">
        <v>1576</v>
      </c>
      <c r="C18" s="98" t="s">
        <v>1506</v>
      </c>
      <c r="D18" s="85">
        <v>5210</v>
      </c>
      <c r="E18" s="85"/>
      <c r="F18" s="85" t="s">
        <v>1275</v>
      </c>
      <c r="G18" s="107">
        <v>42643</v>
      </c>
      <c r="H18" s="85"/>
      <c r="I18" s="95">
        <v>9.1900000000000013</v>
      </c>
      <c r="J18" s="98" t="s">
        <v>172</v>
      </c>
      <c r="K18" s="99">
        <v>1.8500000000000003E-2</v>
      </c>
      <c r="L18" s="99">
        <v>1.8500000000000003E-2</v>
      </c>
      <c r="M18" s="95">
        <v>51279.15</v>
      </c>
      <c r="N18" s="97">
        <v>105.11</v>
      </c>
      <c r="O18" s="95">
        <v>53.89949</v>
      </c>
      <c r="P18" s="96">
        <f t="shared" si="0"/>
        <v>6.4803045066911796E-3</v>
      </c>
      <c r="Q18" s="96">
        <f>O18/'סכום נכסי הקרן'!$C$42</f>
        <v>1.0157204222317726E-4</v>
      </c>
      <c r="AX18" s="143" t="s">
        <v>182</v>
      </c>
    </row>
    <row r="19" spans="2:50" s="143" customFormat="1">
      <c r="B19" s="148" t="s">
        <v>1576</v>
      </c>
      <c r="C19" s="98" t="s">
        <v>1506</v>
      </c>
      <c r="D19" s="85">
        <v>6025</v>
      </c>
      <c r="E19" s="85"/>
      <c r="F19" s="85" t="s">
        <v>1275</v>
      </c>
      <c r="G19" s="107">
        <v>43100</v>
      </c>
      <c r="H19" s="85"/>
      <c r="I19" s="95">
        <v>10.23</v>
      </c>
      <c r="J19" s="98" t="s">
        <v>172</v>
      </c>
      <c r="K19" s="99">
        <v>2.8399999999999998E-2</v>
      </c>
      <c r="L19" s="99">
        <v>2.8399999999999998E-2</v>
      </c>
      <c r="M19" s="95">
        <v>551216.48</v>
      </c>
      <c r="N19" s="97">
        <v>104.89</v>
      </c>
      <c r="O19" s="95">
        <v>578.17090000000007</v>
      </c>
      <c r="P19" s="96">
        <f t="shared" si="0"/>
        <v>6.9513152887118151E-2</v>
      </c>
      <c r="Q19" s="96">
        <f>O19/'סכום נכסי הקרן'!$C$42</f>
        <v>1.0895464700503179E-3</v>
      </c>
      <c r="AX19" s="143" t="s">
        <v>183</v>
      </c>
    </row>
    <row r="20" spans="2:50" s="143" customFormat="1">
      <c r="B20" s="148" t="s">
        <v>1576</v>
      </c>
      <c r="C20" s="98" t="s">
        <v>1506</v>
      </c>
      <c r="D20" s="85">
        <v>6024</v>
      </c>
      <c r="E20" s="85"/>
      <c r="F20" s="85" t="s">
        <v>1275</v>
      </c>
      <c r="G20" s="107">
        <v>43100</v>
      </c>
      <c r="H20" s="85"/>
      <c r="I20" s="95">
        <v>9.2000000000000011</v>
      </c>
      <c r="J20" s="98" t="s">
        <v>172</v>
      </c>
      <c r="K20" s="99">
        <v>2.1400000000000002E-2</v>
      </c>
      <c r="L20" s="99">
        <v>2.1400000000000002E-2</v>
      </c>
      <c r="M20" s="95">
        <v>437845.37</v>
      </c>
      <c r="N20" s="97">
        <v>104.74</v>
      </c>
      <c r="O20" s="95">
        <v>458.59929</v>
      </c>
      <c r="P20" s="96">
        <f t="shared" si="0"/>
        <v>5.513712737824375E-2</v>
      </c>
      <c r="Q20" s="96">
        <f>O20/'סכום נכסי הקרן'!$C$42</f>
        <v>8.6421720219243469E-4</v>
      </c>
      <c r="AX20" s="143" t="s">
        <v>184</v>
      </c>
    </row>
    <row r="21" spans="2:50" s="143" customFormat="1">
      <c r="B21" s="148" t="s">
        <v>1576</v>
      </c>
      <c r="C21" s="98" t="s">
        <v>1506</v>
      </c>
      <c r="D21" s="85">
        <v>5209</v>
      </c>
      <c r="E21" s="85"/>
      <c r="F21" s="85" t="s">
        <v>1275</v>
      </c>
      <c r="G21" s="107">
        <v>42643</v>
      </c>
      <c r="H21" s="85"/>
      <c r="I21" s="95">
        <v>7.09</v>
      </c>
      <c r="J21" s="98" t="s">
        <v>172</v>
      </c>
      <c r="K21" s="99">
        <v>2.3E-2</v>
      </c>
      <c r="L21" s="99">
        <v>2.3E-2</v>
      </c>
      <c r="M21" s="95">
        <v>41060.870000000003</v>
      </c>
      <c r="N21" s="97">
        <v>101.32</v>
      </c>
      <c r="O21" s="95">
        <v>41.602890000000002</v>
      </c>
      <c r="P21" s="96">
        <f t="shared" si="0"/>
        <v>5.001891401168683E-3</v>
      </c>
      <c r="Q21" s="96">
        <f>O21/'סכום נכסי הקרן'!$C$42</f>
        <v>7.8399452382317525E-5</v>
      </c>
      <c r="AX21" s="143" t="s">
        <v>185</v>
      </c>
    </row>
    <row r="22" spans="2:50" s="143" customFormat="1">
      <c r="B22" s="84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95"/>
      <c r="N22" s="97"/>
      <c r="O22" s="85"/>
      <c r="P22" s="96"/>
      <c r="Q22" s="85"/>
      <c r="AX22" s="143" t="s">
        <v>28</v>
      </c>
    </row>
    <row r="23" spans="2:50" s="143" customFormat="1">
      <c r="B23" s="103" t="s">
        <v>38</v>
      </c>
      <c r="C23" s="83"/>
      <c r="D23" s="83"/>
      <c r="E23" s="83"/>
      <c r="F23" s="83"/>
      <c r="G23" s="83"/>
      <c r="H23" s="83"/>
      <c r="I23" s="92">
        <v>4.0424143800600927</v>
      </c>
      <c r="J23" s="83"/>
      <c r="K23" s="83"/>
      <c r="L23" s="105">
        <v>3.8382870194184189E-2</v>
      </c>
      <c r="M23" s="92"/>
      <c r="N23" s="94"/>
      <c r="O23" s="127">
        <f>SUM(O24:O51)</f>
        <v>3089.6005000000009</v>
      </c>
      <c r="P23" s="128">
        <f t="shared" ref="P23:P51" si="1">O23/$O$10</f>
        <v>0.37146088105889924</v>
      </c>
      <c r="Q23" s="128">
        <f>O23/'סכום נכסי הקרן'!$C$42</f>
        <v>5.8222634841025335E-3</v>
      </c>
    </row>
    <row r="24" spans="2:50" s="143" customFormat="1">
      <c r="B24" s="88" t="s">
        <v>1577</v>
      </c>
      <c r="C24" s="98" t="s">
        <v>1506</v>
      </c>
      <c r="D24" s="85" t="s">
        <v>1507</v>
      </c>
      <c r="E24" s="85"/>
      <c r="F24" s="85" t="s">
        <v>349</v>
      </c>
      <c r="G24" s="107">
        <v>43185</v>
      </c>
      <c r="H24" s="85" t="s">
        <v>168</v>
      </c>
      <c r="I24" s="95">
        <v>1.9300000000000004</v>
      </c>
      <c r="J24" s="98" t="s">
        <v>171</v>
      </c>
      <c r="K24" s="99">
        <v>3.3856000000000004E-2</v>
      </c>
      <c r="L24" s="99">
        <v>3.5300000000000005E-2</v>
      </c>
      <c r="M24" s="95">
        <v>573748</v>
      </c>
      <c r="N24" s="97">
        <v>99.9</v>
      </c>
      <c r="O24" s="95">
        <v>2014.1342400000001</v>
      </c>
      <c r="P24" s="96">
        <f t="shared" si="1"/>
        <v>0.24215819467963454</v>
      </c>
      <c r="Q24" s="96">
        <f>O24/'סכום נכסי הקרן'!$C$42</f>
        <v>3.795578178354323E-3</v>
      </c>
    </row>
    <row r="25" spans="2:50" s="143" customFormat="1">
      <c r="B25" s="148" t="s">
        <v>1578</v>
      </c>
      <c r="C25" s="98" t="s">
        <v>1506</v>
      </c>
      <c r="D25" s="85" t="s">
        <v>1508</v>
      </c>
      <c r="E25" s="85"/>
      <c r="F25" s="85" t="s">
        <v>1509</v>
      </c>
      <c r="G25" s="107">
        <v>42723</v>
      </c>
      <c r="H25" s="85" t="s">
        <v>1505</v>
      </c>
      <c r="I25" s="95">
        <v>0.76</v>
      </c>
      <c r="J25" s="98" t="s">
        <v>172</v>
      </c>
      <c r="K25" s="99">
        <v>2.0119999999999999E-2</v>
      </c>
      <c r="L25" s="99">
        <v>1.4000000000000002E-2</v>
      </c>
      <c r="M25" s="95">
        <v>148938.79999999999</v>
      </c>
      <c r="N25" s="97">
        <v>101.03</v>
      </c>
      <c r="O25" s="95">
        <v>150.47287</v>
      </c>
      <c r="P25" s="96">
        <f t="shared" si="1"/>
        <v>1.8091266125073838E-2</v>
      </c>
      <c r="Q25" s="96">
        <f>O25/'סכום נכסי הקרן'!$C$42</f>
        <v>2.8356180559561256E-4</v>
      </c>
    </row>
    <row r="26" spans="2:50" s="143" customFormat="1">
      <c r="B26" s="148" t="s">
        <v>1579</v>
      </c>
      <c r="C26" s="98" t="s">
        <v>1510</v>
      </c>
      <c r="D26" s="85" t="s">
        <v>1511</v>
      </c>
      <c r="E26" s="85"/>
      <c r="F26" s="85" t="s">
        <v>1512</v>
      </c>
      <c r="G26" s="107">
        <v>42680</v>
      </c>
      <c r="H26" s="85" t="s">
        <v>1505</v>
      </c>
      <c r="I26" s="95">
        <v>4.4799999999999995</v>
      </c>
      <c r="J26" s="98" t="s">
        <v>172</v>
      </c>
      <c r="K26" s="99">
        <v>2.3E-2</v>
      </c>
      <c r="L26" s="99">
        <v>2.1099999999999997E-2</v>
      </c>
      <c r="M26" s="95">
        <v>7177.75</v>
      </c>
      <c r="N26" s="97">
        <v>101.47</v>
      </c>
      <c r="O26" s="95">
        <v>7.2832600000000003</v>
      </c>
      <c r="P26" s="96">
        <f t="shared" si="1"/>
        <v>8.7566213708893355E-4</v>
      </c>
      <c r="Q26" s="96">
        <f>O26/'סכום נכסי הקרן'!$C$42</f>
        <v>1.3725094471995526E-5</v>
      </c>
    </row>
    <row r="27" spans="2:50" s="143" customFormat="1">
      <c r="B27" s="149" t="s">
        <v>1580</v>
      </c>
      <c r="C27" s="98" t="s">
        <v>1506</v>
      </c>
      <c r="D27" s="85" t="s">
        <v>1513</v>
      </c>
      <c r="E27" s="85"/>
      <c r="F27" s="85" t="s">
        <v>1512</v>
      </c>
      <c r="G27" s="107">
        <v>42978</v>
      </c>
      <c r="H27" s="85" t="s">
        <v>1505</v>
      </c>
      <c r="I27" s="95">
        <v>3.7500000000000004</v>
      </c>
      <c r="J27" s="98" t="s">
        <v>172</v>
      </c>
      <c r="K27" s="99">
        <v>2.3E-2</v>
      </c>
      <c r="L27" s="99">
        <v>1.9299999999999998E-2</v>
      </c>
      <c r="M27" s="95">
        <v>34407.800000000003</v>
      </c>
      <c r="N27" s="97">
        <v>101.6</v>
      </c>
      <c r="O27" s="95">
        <v>34.958320000000001</v>
      </c>
      <c r="P27" s="96">
        <f t="shared" si="1"/>
        <v>4.2030185933550094E-3</v>
      </c>
      <c r="Q27" s="96">
        <f>O27/'סכום נכסי הקרן'!$C$42</f>
        <v>6.587795088768636E-5</v>
      </c>
    </row>
    <row r="28" spans="2:50" s="143" customFormat="1">
      <c r="B28" s="149" t="s">
        <v>1580</v>
      </c>
      <c r="C28" s="98" t="s">
        <v>1506</v>
      </c>
      <c r="D28" s="85" t="s">
        <v>1514</v>
      </c>
      <c r="E28" s="85"/>
      <c r="F28" s="85" t="s">
        <v>1512</v>
      </c>
      <c r="G28" s="107">
        <v>42978</v>
      </c>
      <c r="H28" s="85" t="s">
        <v>1505</v>
      </c>
      <c r="I28" s="95">
        <v>3.6999999999999997</v>
      </c>
      <c r="J28" s="98" t="s">
        <v>172</v>
      </c>
      <c r="K28" s="99">
        <v>2.76E-2</v>
      </c>
      <c r="L28" s="99">
        <v>2.7699999999999995E-2</v>
      </c>
      <c r="M28" s="95">
        <v>80284.86</v>
      </c>
      <c r="N28" s="97">
        <v>100.26</v>
      </c>
      <c r="O28" s="95">
        <v>80.493600000000001</v>
      </c>
      <c r="P28" s="96">
        <f t="shared" si="1"/>
        <v>9.6776989696896413E-3</v>
      </c>
      <c r="Q28" s="96">
        <f>O28/'סכום נכסי הקרן'!$C$42</f>
        <v>1.5168787938244947E-4</v>
      </c>
    </row>
    <row r="29" spans="2:50" s="143" customFormat="1">
      <c r="B29" s="148" t="s">
        <v>1579</v>
      </c>
      <c r="C29" s="98" t="s">
        <v>1510</v>
      </c>
      <c r="D29" s="85" t="s">
        <v>1515</v>
      </c>
      <c r="E29" s="85"/>
      <c r="F29" s="85" t="s">
        <v>1512</v>
      </c>
      <c r="G29" s="107">
        <v>42680</v>
      </c>
      <c r="H29" s="85" t="s">
        <v>1505</v>
      </c>
      <c r="I29" s="95">
        <v>3.2600000000000007</v>
      </c>
      <c r="J29" s="98" t="s">
        <v>172</v>
      </c>
      <c r="K29" s="99">
        <v>2.2000000000000002E-2</v>
      </c>
      <c r="L29" s="99">
        <v>1.6400000000000005E-2</v>
      </c>
      <c r="M29" s="95">
        <v>15701.67</v>
      </c>
      <c r="N29" s="97">
        <v>101.99</v>
      </c>
      <c r="O29" s="95">
        <v>16.014129999999998</v>
      </c>
      <c r="P29" s="96">
        <f t="shared" si="1"/>
        <v>1.9253695871656376E-3</v>
      </c>
      <c r="Q29" s="96">
        <f>O29/'סכום נכסי הקרן'!$C$42</f>
        <v>3.0178168448856373E-5</v>
      </c>
    </row>
    <row r="30" spans="2:50" s="143" customFormat="1">
      <c r="B30" s="148" t="s">
        <v>1579</v>
      </c>
      <c r="C30" s="98" t="s">
        <v>1510</v>
      </c>
      <c r="D30" s="85" t="s">
        <v>1516</v>
      </c>
      <c r="E30" s="85"/>
      <c r="F30" s="85" t="s">
        <v>1512</v>
      </c>
      <c r="G30" s="107">
        <v>42680</v>
      </c>
      <c r="H30" s="85" t="s">
        <v>1505</v>
      </c>
      <c r="I30" s="95">
        <v>4.3899999999999997</v>
      </c>
      <c r="J30" s="98" t="s">
        <v>172</v>
      </c>
      <c r="K30" s="99">
        <v>3.3700000000000001E-2</v>
      </c>
      <c r="L30" s="99">
        <v>3.39E-2</v>
      </c>
      <c r="M30" s="95">
        <v>3630.35</v>
      </c>
      <c r="N30" s="97">
        <v>100.26</v>
      </c>
      <c r="O30" s="95">
        <v>3.6397900000000001</v>
      </c>
      <c r="P30" s="96">
        <f t="shared" si="1"/>
        <v>4.3760984640874132E-4</v>
      </c>
      <c r="Q30" s="96">
        <f>O30/'סכום נכסי הקרן'!$C$42</f>
        <v>6.8590798087977895E-6</v>
      </c>
    </row>
    <row r="31" spans="2:50" s="143" customFormat="1">
      <c r="B31" s="148" t="s">
        <v>1579</v>
      </c>
      <c r="C31" s="98" t="s">
        <v>1510</v>
      </c>
      <c r="D31" s="85" t="s">
        <v>1517</v>
      </c>
      <c r="E31" s="85"/>
      <c r="F31" s="85" t="s">
        <v>1512</v>
      </c>
      <c r="G31" s="107">
        <v>42717</v>
      </c>
      <c r="H31" s="85" t="s">
        <v>1505</v>
      </c>
      <c r="I31" s="95">
        <v>3.91</v>
      </c>
      <c r="J31" s="98" t="s">
        <v>172</v>
      </c>
      <c r="K31" s="99">
        <v>3.85E-2</v>
      </c>
      <c r="L31" s="99">
        <v>4.07E-2</v>
      </c>
      <c r="M31" s="95">
        <v>1017.58</v>
      </c>
      <c r="N31" s="97">
        <v>99.59</v>
      </c>
      <c r="O31" s="95">
        <v>1.0134099999999999</v>
      </c>
      <c r="P31" s="96">
        <f t="shared" si="1"/>
        <v>1.2184169813343146E-4</v>
      </c>
      <c r="Q31" s="96">
        <f>O31/'סכום נכסי הקרן'!$C$42</f>
        <v>1.9097420645239884E-6</v>
      </c>
    </row>
    <row r="32" spans="2:50" s="143" customFormat="1">
      <c r="B32" s="148" t="s">
        <v>1579</v>
      </c>
      <c r="C32" s="98" t="s">
        <v>1510</v>
      </c>
      <c r="D32" s="85" t="s">
        <v>1518</v>
      </c>
      <c r="E32" s="85"/>
      <c r="F32" s="85" t="s">
        <v>1512</v>
      </c>
      <c r="G32" s="107">
        <v>42710</v>
      </c>
      <c r="H32" s="85" t="s">
        <v>1505</v>
      </c>
      <c r="I32" s="95">
        <v>3.9200000000000008</v>
      </c>
      <c r="J32" s="98" t="s">
        <v>172</v>
      </c>
      <c r="K32" s="99">
        <v>3.8399999999999997E-2</v>
      </c>
      <c r="L32" s="99">
        <v>3.9800000000000002E-2</v>
      </c>
      <c r="M32" s="95">
        <v>3042.28</v>
      </c>
      <c r="N32" s="97">
        <v>99.87</v>
      </c>
      <c r="O32" s="95">
        <v>3.0383200000000001</v>
      </c>
      <c r="P32" s="96">
        <f t="shared" si="1"/>
        <v>3.6529545620505769E-4</v>
      </c>
      <c r="Q32" s="96">
        <f>O32/'סכום נכסי הקרן'!$C$42</f>
        <v>5.7256268533806902E-6</v>
      </c>
    </row>
    <row r="33" spans="2:17" s="143" customFormat="1">
      <c r="B33" s="148" t="s">
        <v>1579</v>
      </c>
      <c r="C33" s="98" t="s">
        <v>1510</v>
      </c>
      <c r="D33" s="85" t="s">
        <v>1519</v>
      </c>
      <c r="E33" s="85"/>
      <c r="F33" s="85" t="s">
        <v>1512</v>
      </c>
      <c r="G33" s="107">
        <v>42680</v>
      </c>
      <c r="H33" s="85" t="s">
        <v>1505</v>
      </c>
      <c r="I33" s="95">
        <v>5.3599999999999994</v>
      </c>
      <c r="J33" s="98" t="s">
        <v>172</v>
      </c>
      <c r="K33" s="99">
        <v>3.6699999999999997E-2</v>
      </c>
      <c r="L33" s="99">
        <v>3.6699999999999997E-2</v>
      </c>
      <c r="M33" s="95">
        <v>11727.51</v>
      </c>
      <c r="N33" s="97">
        <v>100.45</v>
      </c>
      <c r="O33" s="95">
        <v>11.780280000000001</v>
      </c>
      <c r="P33" s="96">
        <f t="shared" si="1"/>
        <v>1.4163362505671942E-3</v>
      </c>
      <c r="Q33" s="96">
        <f>O33/'סכום נכסי הקרן'!$C$42</f>
        <v>2.2199599617006596E-5</v>
      </c>
    </row>
    <row r="34" spans="2:17" s="143" customFormat="1">
      <c r="B34" s="148" t="s">
        <v>1579</v>
      </c>
      <c r="C34" s="98" t="s">
        <v>1510</v>
      </c>
      <c r="D34" s="85" t="s">
        <v>1520</v>
      </c>
      <c r="E34" s="85"/>
      <c r="F34" s="85" t="s">
        <v>1512</v>
      </c>
      <c r="G34" s="107">
        <v>42680</v>
      </c>
      <c r="H34" s="85" t="s">
        <v>1505</v>
      </c>
      <c r="I34" s="95">
        <v>3.2200000000000006</v>
      </c>
      <c r="J34" s="98" t="s">
        <v>172</v>
      </c>
      <c r="K34" s="99">
        <v>3.1800000000000002E-2</v>
      </c>
      <c r="L34" s="99">
        <v>3.2500000000000001E-2</v>
      </c>
      <c r="M34" s="95">
        <v>15875.79</v>
      </c>
      <c r="N34" s="97">
        <v>100.06</v>
      </c>
      <c r="O34" s="95">
        <v>15.885309999999999</v>
      </c>
      <c r="P34" s="96">
        <f t="shared" si="1"/>
        <v>1.9098816330764253E-3</v>
      </c>
      <c r="Q34" s="96">
        <f>O34/'סכום נכסי הקרן'!$C$42</f>
        <v>2.9935410855432209E-5</v>
      </c>
    </row>
    <row r="35" spans="2:17" s="143" customFormat="1">
      <c r="B35" s="148" t="s">
        <v>1581</v>
      </c>
      <c r="C35" s="98" t="s">
        <v>1506</v>
      </c>
      <c r="D35" s="85" t="s">
        <v>1521</v>
      </c>
      <c r="E35" s="85"/>
      <c r="F35" s="85" t="s">
        <v>1512</v>
      </c>
      <c r="G35" s="107">
        <v>42884</v>
      </c>
      <c r="H35" s="85" t="s">
        <v>1505</v>
      </c>
      <c r="I35" s="95">
        <v>1.63</v>
      </c>
      <c r="J35" s="98" t="s">
        <v>172</v>
      </c>
      <c r="K35" s="99">
        <v>2.2099999999999998E-2</v>
      </c>
      <c r="L35" s="99">
        <v>2.12E-2</v>
      </c>
      <c r="M35" s="95">
        <v>15126.51</v>
      </c>
      <c r="N35" s="97">
        <v>100.36</v>
      </c>
      <c r="O35" s="95">
        <v>15.180969999999999</v>
      </c>
      <c r="P35" s="96">
        <f t="shared" si="1"/>
        <v>1.8251992422737876E-3</v>
      </c>
      <c r="Q35" s="96">
        <f>O35/'סכום נכסי הקרן'!$C$42</f>
        <v>2.8608102336938387E-5</v>
      </c>
    </row>
    <row r="36" spans="2:17" s="143" customFormat="1">
      <c r="B36" s="148" t="s">
        <v>1581</v>
      </c>
      <c r="C36" s="98" t="s">
        <v>1506</v>
      </c>
      <c r="D36" s="85" t="s">
        <v>1522</v>
      </c>
      <c r="E36" s="85"/>
      <c r="F36" s="85" t="s">
        <v>1512</v>
      </c>
      <c r="G36" s="107">
        <v>43006</v>
      </c>
      <c r="H36" s="85" t="s">
        <v>1505</v>
      </c>
      <c r="I36" s="95">
        <v>1.8299999999999998</v>
      </c>
      <c r="J36" s="98" t="s">
        <v>172</v>
      </c>
      <c r="K36" s="99">
        <v>2.0799999999999999E-2</v>
      </c>
      <c r="L36" s="99">
        <v>2.3300000000000001E-2</v>
      </c>
      <c r="M36" s="95">
        <v>16290.09</v>
      </c>
      <c r="N36" s="97">
        <v>99.6</v>
      </c>
      <c r="O36" s="95">
        <v>16.224930000000001</v>
      </c>
      <c r="P36" s="96">
        <f t="shared" si="1"/>
        <v>1.9507139492367911E-3</v>
      </c>
      <c r="Q36" s="96">
        <f>O36/'סכום נכסי הקרן'!$C$42</f>
        <v>3.0575414999809749E-5</v>
      </c>
    </row>
    <row r="37" spans="2:17" s="143" customFormat="1">
      <c r="B37" s="148" t="s">
        <v>1581</v>
      </c>
      <c r="C37" s="98" t="s">
        <v>1506</v>
      </c>
      <c r="D37" s="85" t="s">
        <v>1523</v>
      </c>
      <c r="E37" s="85"/>
      <c r="F37" s="85" t="s">
        <v>1512</v>
      </c>
      <c r="G37" s="107">
        <v>42828</v>
      </c>
      <c r="H37" s="85" t="s">
        <v>1505</v>
      </c>
      <c r="I37" s="95">
        <v>1.47</v>
      </c>
      <c r="J37" s="98" t="s">
        <v>172</v>
      </c>
      <c r="K37" s="99">
        <v>2.2700000000000001E-2</v>
      </c>
      <c r="L37" s="99">
        <v>2.0400000000000001E-2</v>
      </c>
      <c r="M37" s="95">
        <v>15126.51</v>
      </c>
      <c r="N37" s="97">
        <v>100.9</v>
      </c>
      <c r="O37" s="95">
        <v>15.262649999999999</v>
      </c>
      <c r="P37" s="96">
        <f t="shared" si="1"/>
        <v>1.8350195814292515E-3</v>
      </c>
      <c r="Q37" s="96">
        <f>O37/'סכום נכסי הקרן'!$C$42</f>
        <v>2.8762025953076297E-5</v>
      </c>
    </row>
    <row r="38" spans="2:17" s="143" customFormat="1">
      <c r="B38" s="148" t="s">
        <v>1581</v>
      </c>
      <c r="C38" s="98" t="s">
        <v>1506</v>
      </c>
      <c r="D38" s="85" t="s">
        <v>1524</v>
      </c>
      <c r="E38" s="85"/>
      <c r="F38" s="85" t="s">
        <v>1512</v>
      </c>
      <c r="G38" s="107">
        <v>42859</v>
      </c>
      <c r="H38" s="85" t="s">
        <v>1505</v>
      </c>
      <c r="I38" s="95">
        <v>1.56</v>
      </c>
      <c r="J38" s="98" t="s">
        <v>172</v>
      </c>
      <c r="K38" s="99">
        <v>2.2799999999999997E-2</v>
      </c>
      <c r="L38" s="99">
        <v>2.0499999999999997E-2</v>
      </c>
      <c r="M38" s="95">
        <v>15126.51</v>
      </c>
      <c r="N38" s="97">
        <v>100.72</v>
      </c>
      <c r="O38" s="95">
        <v>15.235430000000001</v>
      </c>
      <c r="P38" s="96">
        <f t="shared" si="1"/>
        <v>1.8317469365735743E-3</v>
      </c>
      <c r="Q38" s="96">
        <f>O38/'סכום נכסי הקרן'!$C$42</f>
        <v>2.8710730644172359E-5</v>
      </c>
    </row>
    <row r="39" spans="2:17" s="143" customFormat="1">
      <c r="B39" s="148" t="s">
        <v>1582</v>
      </c>
      <c r="C39" s="98" t="s">
        <v>1506</v>
      </c>
      <c r="D39" s="85" t="s">
        <v>1525</v>
      </c>
      <c r="E39" s="85"/>
      <c r="F39" s="85" t="s">
        <v>468</v>
      </c>
      <c r="G39" s="107">
        <v>42759</v>
      </c>
      <c r="H39" s="85" t="s">
        <v>323</v>
      </c>
      <c r="I39" s="95">
        <v>4.9899999999999993</v>
      </c>
      <c r="J39" s="98" t="s">
        <v>172</v>
      </c>
      <c r="K39" s="99">
        <v>2.4E-2</v>
      </c>
      <c r="L39" s="99">
        <v>1.3299999999999999E-2</v>
      </c>
      <c r="M39" s="95">
        <v>88279.37</v>
      </c>
      <c r="N39" s="97">
        <v>105.85</v>
      </c>
      <c r="O39" s="95">
        <v>93.44371000000001</v>
      </c>
      <c r="P39" s="96">
        <f t="shared" si="1"/>
        <v>1.1234683204515362E-2</v>
      </c>
      <c r="Q39" s="96">
        <f>O39/'סכום נכסי הקרן'!$C$42</f>
        <v>1.7609199006540381E-4</v>
      </c>
    </row>
    <row r="40" spans="2:17" s="143" customFormat="1">
      <c r="B40" s="148" t="s">
        <v>1582</v>
      </c>
      <c r="C40" s="98" t="s">
        <v>1506</v>
      </c>
      <c r="D40" s="85" t="s">
        <v>1526</v>
      </c>
      <c r="E40" s="85"/>
      <c r="F40" s="85" t="s">
        <v>468</v>
      </c>
      <c r="G40" s="107">
        <v>42759</v>
      </c>
      <c r="H40" s="85" t="s">
        <v>323</v>
      </c>
      <c r="I40" s="95">
        <v>4.78</v>
      </c>
      <c r="J40" s="98" t="s">
        <v>172</v>
      </c>
      <c r="K40" s="99">
        <v>3.8800000000000001E-2</v>
      </c>
      <c r="L40" s="99">
        <v>2.8900000000000006E-2</v>
      </c>
      <c r="M40" s="95">
        <v>88279.37</v>
      </c>
      <c r="N40" s="97">
        <v>105.55</v>
      </c>
      <c r="O40" s="95">
        <v>93.178869999999989</v>
      </c>
      <c r="P40" s="96">
        <f t="shared" si="1"/>
        <v>1.1202841644501488E-2</v>
      </c>
      <c r="Q40" s="96">
        <f>O40/'סכום נכסי הקרן'!$C$42</f>
        <v>1.7559290668516425E-4</v>
      </c>
    </row>
    <row r="41" spans="2:17" s="143" customFormat="1">
      <c r="B41" s="88" t="s">
        <v>1583</v>
      </c>
      <c r="C41" s="98" t="s">
        <v>1510</v>
      </c>
      <c r="D41" s="85" t="s">
        <v>1529</v>
      </c>
      <c r="E41" s="85"/>
      <c r="F41" s="85" t="s">
        <v>1530</v>
      </c>
      <c r="G41" s="107">
        <v>43093</v>
      </c>
      <c r="H41" s="85" t="s">
        <v>1505</v>
      </c>
      <c r="I41" s="95">
        <v>5.0599999999999996</v>
      </c>
      <c r="J41" s="98" t="s">
        <v>172</v>
      </c>
      <c r="K41" s="99">
        <v>2.6089999999999999E-2</v>
      </c>
      <c r="L41" s="99">
        <v>2.8399999999999998E-2</v>
      </c>
      <c r="M41" s="95">
        <v>94753</v>
      </c>
      <c r="N41" s="97">
        <v>99.55</v>
      </c>
      <c r="O41" s="95">
        <v>94.326610000000002</v>
      </c>
      <c r="P41" s="96">
        <f t="shared" si="1"/>
        <v>1.1340833760837093E-2</v>
      </c>
      <c r="Q41" s="96">
        <f>O41/'סכום נכסי הקרן'!$C$42</f>
        <v>1.777557897799993E-4</v>
      </c>
    </row>
    <row r="42" spans="2:17" s="143" customFormat="1">
      <c r="B42" s="148" t="s">
        <v>1584</v>
      </c>
      <c r="C42" s="98" t="s">
        <v>1510</v>
      </c>
      <c r="D42" s="85" t="s">
        <v>1531</v>
      </c>
      <c r="E42" s="85"/>
      <c r="F42" s="85" t="s">
        <v>503</v>
      </c>
      <c r="G42" s="107">
        <v>43121</v>
      </c>
      <c r="H42" s="85" t="s">
        <v>323</v>
      </c>
      <c r="I42" s="95">
        <v>2.66</v>
      </c>
      <c r="J42" s="98" t="s">
        <v>171</v>
      </c>
      <c r="K42" s="99">
        <v>4.9892000000000006E-2</v>
      </c>
      <c r="L42" s="99">
        <v>6.3799999999999996E-2</v>
      </c>
      <c r="M42" s="95">
        <v>52223.44</v>
      </c>
      <c r="N42" s="97">
        <v>100.31</v>
      </c>
      <c r="O42" s="95">
        <v>184.08207999999999</v>
      </c>
      <c r="P42" s="96">
        <f t="shared" si="1"/>
        <v>2.2132082003467682E-2</v>
      </c>
      <c r="Q42" s="96">
        <f>O42/'סכום נכסי הקרן'!$C$42</f>
        <v>3.4689739740191035E-4</v>
      </c>
    </row>
    <row r="43" spans="2:17" s="143" customFormat="1">
      <c r="B43" s="148" t="s">
        <v>1584</v>
      </c>
      <c r="C43" s="98" t="s">
        <v>1510</v>
      </c>
      <c r="D43" s="85" t="s">
        <v>1532</v>
      </c>
      <c r="E43" s="85"/>
      <c r="F43" s="85" t="s">
        <v>503</v>
      </c>
      <c r="G43" s="107">
        <v>43119</v>
      </c>
      <c r="H43" s="85" t="s">
        <v>323</v>
      </c>
      <c r="I43" s="95">
        <v>2.66</v>
      </c>
      <c r="J43" s="98" t="s">
        <v>171</v>
      </c>
      <c r="K43" s="99">
        <v>4.9892000000000006E-2</v>
      </c>
      <c r="L43" s="99">
        <v>6.3799999999999996E-2</v>
      </c>
      <c r="M43" s="95">
        <v>979.78</v>
      </c>
      <c r="N43" s="97">
        <v>100.31</v>
      </c>
      <c r="O43" s="95">
        <v>3.45363</v>
      </c>
      <c r="P43" s="96">
        <f t="shared" si="1"/>
        <v>4.1522793728556356E-4</v>
      </c>
      <c r="Q43" s="96">
        <f>O43/'סכום נכסי הקרן'!$C$42</f>
        <v>6.5082666307831797E-6</v>
      </c>
    </row>
    <row r="44" spans="2:17" s="143" customFormat="1">
      <c r="B44" s="148" t="s">
        <v>1584</v>
      </c>
      <c r="C44" s="98" t="s">
        <v>1510</v>
      </c>
      <c r="D44" s="85" t="s">
        <v>1533</v>
      </c>
      <c r="E44" s="85"/>
      <c r="F44" s="85" t="s">
        <v>503</v>
      </c>
      <c r="G44" s="107">
        <v>43132</v>
      </c>
      <c r="H44" s="85" t="s">
        <v>323</v>
      </c>
      <c r="I44" s="95">
        <v>2.67</v>
      </c>
      <c r="J44" s="98" t="s">
        <v>171</v>
      </c>
      <c r="K44" s="99">
        <v>4.9778999999999997E-2</v>
      </c>
      <c r="L44" s="99">
        <v>6.4600000000000005E-2</v>
      </c>
      <c r="M44" s="95">
        <v>4969.07</v>
      </c>
      <c r="N44" s="97">
        <v>99.92</v>
      </c>
      <c r="O44" s="95">
        <v>17.44736</v>
      </c>
      <c r="P44" s="96">
        <f t="shared" si="1"/>
        <v>2.0976860010709455E-3</v>
      </c>
      <c r="Q44" s="96">
        <f>O44/'סכום נכסי הקרן'!$C$42</f>
        <v>3.2879049256365393E-5</v>
      </c>
    </row>
    <row r="45" spans="2:17" s="143" customFormat="1">
      <c r="B45" s="148" t="s">
        <v>1584</v>
      </c>
      <c r="C45" s="98" t="s">
        <v>1510</v>
      </c>
      <c r="D45" s="85" t="s">
        <v>1534</v>
      </c>
      <c r="E45" s="85"/>
      <c r="F45" s="85" t="s">
        <v>503</v>
      </c>
      <c r="G45" s="107">
        <v>43158</v>
      </c>
      <c r="H45" s="85" t="s">
        <v>323</v>
      </c>
      <c r="I45" s="95">
        <v>2.68</v>
      </c>
      <c r="J45" s="98" t="s">
        <v>171</v>
      </c>
      <c r="K45" s="99">
        <v>4.9946999999999998E-2</v>
      </c>
      <c r="L45" s="99">
        <v>6.1999999999999993E-2</v>
      </c>
      <c r="M45" s="95">
        <v>5959.82</v>
      </c>
      <c r="N45" s="97">
        <v>100.21</v>
      </c>
      <c r="O45" s="95">
        <v>20.986810000000002</v>
      </c>
      <c r="P45" s="96">
        <f t="shared" si="1"/>
        <v>2.5232320273173557E-3</v>
      </c>
      <c r="Q45" s="96">
        <f>O45/'סכום נכסי הקרן'!$C$42</f>
        <v>3.9549041214486424E-5</v>
      </c>
    </row>
    <row r="46" spans="2:17" s="143" customFormat="1">
      <c r="B46" s="88" t="s">
        <v>1585</v>
      </c>
      <c r="C46" s="98" t="s">
        <v>1510</v>
      </c>
      <c r="D46" s="85" t="s">
        <v>1535</v>
      </c>
      <c r="E46" s="85"/>
      <c r="F46" s="85" t="s">
        <v>1530</v>
      </c>
      <c r="G46" s="107">
        <v>43011</v>
      </c>
      <c r="H46" s="85" t="s">
        <v>1505</v>
      </c>
      <c r="I46" s="95">
        <v>10.32</v>
      </c>
      <c r="J46" s="98" t="s">
        <v>172</v>
      </c>
      <c r="K46" s="99">
        <v>3.9E-2</v>
      </c>
      <c r="L46" s="99">
        <v>3.7499999999999999E-2</v>
      </c>
      <c r="M46" s="95">
        <v>15070.23</v>
      </c>
      <c r="N46" s="97">
        <v>102.07</v>
      </c>
      <c r="O46" s="95">
        <v>15.38218</v>
      </c>
      <c r="P46" s="96">
        <f t="shared" si="1"/>
        <v>1.8493906041918936E-3</v>
      </c>
      <c r="Q46" s="96">
        <f>O46/'סכום נכסי הקרן'!$C$42</f>
        <v>2.8987276808083208E-5</v>
      </c>
    </row>
    <row r="47" spans="2:17" s="143" customFormat="1">
      <c r="B47" s="88" t="s">
        <v>1585</v>
      </c>
      <c r="C47" s="98" t="s">
        <v>1510</v>
      </c>
      <c r="D47" s="85" t="s">
        <v>1536</v>
      </c>
      <c r="E47" s="85"/>
      <c r="F47" s="85" t="s">
        <v>1530</v>
      </c>
      <c r="G47" s="107">
        <v>43104</v>
      </c>
      <c r="H47" s="85" t="s">
        <v>1505</v>
      </c>
      <c r="I47" s="95">
        <v>10.17</v>
      </c>
      <c r="J47" s="98" t="s">
        <v>172</v>
      </c>
      <c r="K47" s="99">
        <v>3.8199999999999998E-2</v>
      </c>
      <c r="L47" s="99">
        <v>4.0300000000000002E-2</v>
      </c>
      <c r="M47" s="95">
        <v>26857.93</v>
      </c>
      <c r="N47" s="97">
        <v>96.57</v>
      </c>
      <c r="O47" s="95">
        <v>25.936709999999998</v>
      </c>
      <c r="P47" s="96">
        <f t="shared" si="1"/>
        <v>3.1183556412452546E-3</v>
      </c>
      <c r="Q47" s="96">
        <f>O47/'סכום נכסי הקרן'!$C$42</f>
        <v>4.8876985723803767E-5</v>
      </c>
    </row>
    <row r="48" spans="2:17" s="143" customFormat="1">
      <c r="B48" s="88" t="s">
        <v>1586</v>
      </c>
      <c r="C48" s="98" t="s">
        <v>1510</v>
      </c>
      <c r="D48" s="85" t="s">
        <v>1537</v>
      </c>
      <c r="E48" s="85"/>
      <c r="F48" s="85" t="s">
        <v>503</v>
      </c>
      <c r="G48" s="107">
        <v>43138</v>
      </c>
      <c r="H48" s="85" t="s">
        <v>168</v>
      </c>
      <c r="I48" s="95">
        <v>2.0000000000000004E-2</v>
      </c>
      <c r="J48" s="98" t="s">
        <v>172</v>
      </c>
      <c r="K48" s="99">
        <v>2.6000000000000002E-2</v>
      </c>
      <c r="L48" s="99">
        <v>5.9000000000000004E-2</v>
      </c>
      <c r="M48" s="95">
        <v>2048.62</v>
      </c>
      <c r="N48" s="97">
        <v>100.31</v>
      </c>
      <c r="O48" s="95">
        <v>2.05497</v>
      </c>
      <c r="P48" s="96">
        <f t="shared" si="1"/>
        <v>2.4706785448461892E-4</v>
      </c>
      <c r="Q48" s="96">
        <f>O48/'סכום נכסי הקרן'!$C$42</f>
        <v>3.8725319962649479E-6</v>
      </c>
    </row>
    <row r="49" spans="2:17" s="143" customFormat="1">
      <c r="B49" s="88" t="s">
        <v>1586</v>
      </c>
      <c r="C49" s="98" t="s">
        <v>1510</v>
      </c>
      <c r="D49" s="85" t="s">
        <v>1538</v>
      </c>
      <c r="E49" s="85"/>
      <c r="F49" s="85" t="s">
        <v>503</v>
      </c>
      <c r="G49" s="107">
        <v>43138</v>
      </c>
      <c r="H49" s="85" t="s">
        <v>168</v>
      </c>
      <c r="I49" s="95">
        <v>10.41</v>
      </c>
      <c r="J49" s="98" t="s">
        <v>172</v>
      </c>
      <c r="K49" s="99">
        <v>2.8239999999999998E-2</v>
      </c>
      <c r="L49" s="99">
        <v>3.2000000000000001E-2</v>
      </c>
      <c r="M49" s="95">
        <v>68235.61</v>
      </c>
      <c r="N49" s="97">
        <v>95.22</v>
      </c>
      <c r="O49" s="95">
        <v>64.973950000000002</v>
      </c>
      <c r="P49" s="96">
        <f t="shared" si="1"/>
        <v>7.8117804269117836E-3</v>
      </c>
      <c r="Q49" s="96">
        <f>O49/'סכום נכסי הקרן'!$C$42</f>
        <v>1.2244154430415962E-4</v>
      </c>
    </row>
    <row r="50" spans="2:17" s="143" customFormat="1">
      <c r="B50" s="88" t="s">
        <v>1586</v>
      </c>
      <c r="C50" s="98" t="s">
        <v>1510</v>
      </c>
      <c r="D50" s="85" t="s">
        <v>1539</v>
      </c>
      <c r="E50" s="85"/>
      <c r="F50" s="85" t="s">
        <v>503</v>
      </c>
      <c r="G50" s="107">
        <v>43009</v>
      </c>
      <c r="H50" s="85" t="s">
        <v>168</v>
      </c>
      <c r="I50" s="95">
        <v>4.2399999999999993</v>
      </c>
      <c r="J50" s="98" t="s">
        <v>172</v>
      </c>
      <c r="K50" s="99">
        <v>0</v>
      </c>
      <c r="L50" s="99">
        <v>0</v>
      </c>
      <c r="M50" s="95">
        <v>0.2</v>
      </c>
      <c r="N50" s="97">
        <v>100</v>
      </c>
      <c r="O50" s="95">
        <v>2.0000000000000001E-4</v>
      </c>
      <c r="P50" s="96">
        <f t="shared" si="1"/>
        <v>2.4045884317982156E-8</v>
      </c>
      <c r="Q50" s="96">
        <f>O50/'סכום נכסי הקרן'!$C$42</f>
        <v>3.7689426086657693E-10</v>
      </c>
    </row>
    <row r="51" spans="2:17" s="143" customFormat="1">
      <c r="B51" s="148" t="s">
        <v>1587</v>
      </c>
      <c r="C51" s="98" t="s">
        <v>1510</v>
      </c>
      <c r="D51" s="85" t="s">
        <v>1540</v>
      </c>
      <c r="E51" s="85"/>
      <c r="F51" s="85" t="s">
        <v>1275</v>
      </c>
      <c r="G51" s="107">
        <v>42935</v>
      </c>
      <c r="H51" s="85"/>
      <c r="I51" s="95">
        <v>11.669999999999998</v>
      </c>
      <c r="J51" s="98" t="s">
        <v>172</v>
      </c>
      <c r="K51" s="99">
        <v>4.0800000000000003E-2</v>
      </c>
      <c r="L51" s="99">
        <v>3.4799999999999998E-2</v>
      </c>
      <c r="M51" s="95">
        <v>70118.81</v>
      </c>
      <c r="N51" s="97">
        <v>105.13</v>
      </c>
      <c r="O51" s="95">
        <v>73.715910000000008</v>
      </c>
      <c r="P51" s="96">
        <f t="shared" si="1"/>
        <v>8.862821221273921E-3</v>
      </c>
      <c r="Q51" s="96">
        <f>O51/'סכום נכסי הקרן'!$C$42</f>
        <v>1.3891551706778554E-4</v>
      </c>
    </row>
    <row r="52" spans="2:17" s="143" customFormat="1">
      <c r="B52" s="150"/>
      <c r="C52" s="145"/>
      <c r="D52" s="145"/>
      <c r="E52" s="145"/>
    </row>
    <row r="53" spans="2:17" s="143" customFormat="1">
      <c r="B53" s="82" t="s">
        <v>1588</v>
      </c>
      <c r="C53" s="145"/>
      <c r="D53" s="145"/>
      <c r="E53" s="145"/>
    </row>
    <row r="54" spans="2:17" s="143" customFormat="1">
      <c r="B54" s="103" t="s">
        <v>38</v>
      </c>
      <c r="C54" s="145"/>
      <c r="D54" s="145"/>
      <c r="E54" s="145"/>
      <c r="L54" s="128">
        <f>L55</f>
        <v>4.7800000000000002E-2</v>
      </c>
      <c r="O54" s="127">
        <f>O55</f>
        <v>1308.1571999999999</v>
      </c>
      <c r="P54" s="128">
        <f>P55</f>
        <v>0.1572789835046772</v>
      </c>
      <c r="Q54" s="128">
        <f>Q55</f>
        <v>2.4651847049564539E-3</v>
      </c>
    </row>
    <row r="55" spans="2:17" s="143" customFormat="1">
      <c r="B55" s="88" t="s">
        <v>1527</v>
      </c>
      <c r="C55" s="98" t="s">
        <v>1506</v>
      </c>
      <c r="D55" s="85" t="s">
        <v>1528</v>
      </c>
      <c r="E55" s="85"/>
      <c r="F55" s="85" t="s">
        <v>503</v>
      </c>
      <c r="G55" s="107">
        <v>43186</v>
      </c>
      <c r="H55" s="85" t="s">
        <v>323</v>
      </c>
      <c r="I55" s="95">
        <v>6.93</v>
      </c>
      <c r="J55" s="98" t="s">
        <v>171</v>
      </c>
      <c r="K55" s="99">
        <v>4.8000000000000001E-2</v>
      </c>
      <c r="L55" s="99">
        <v>4.7800000000000002E-2</v>
      </c>
      <c r="M55" s="95">
        <v>370197</v>
      </c>
      <c r="N55" s="97">
        <v>100.56</v>
      </c>
      <c r="O55" s="95">
        <v>1308.1571999999999</v>
      </c>
      <c r="P55" s="96">
        <f>O55/$O$10</f>
        <v>0.1572789835046772</v>
      </c>
      <c r="Q55" s="96">
        <f>O55/'סכום נכסי הקרן'!$C$42</f>
        <v>2.4651847049564539E-3</v>
      </c>
    </row>
    <row r="56" spans="2:17" s="143" customFormat="1">
      <c r="B56" s="145"/>
      <c r="C56" s="145"/>
      <c r="D56" s="145"/>
      <c r="E56" s="145"/>
    </row>
    <row r="57" spans="2:17">
      <c r="B57" s="100" t="s">
        <v>262</v>
      </c>
    </row>
    <row r="58" spans="2:17">
      <c r="B58" s="100" t="s">
        <v>119</v>
      </c>
    </row>
    <row r="59" spans="2:17">
      <c r="B59" s="100" t="s">
        <v>245</v>
      </c>
    </row>
    <row r="60" spans="2:17">
      <c r="B60" s="100" t="s">
        <v>253</v>
      </c>
    </row>
  </sheetData>
  <sheetProtection sheet="1" objects="1" scenarios="1"/>
  <mergeCells count="1">
    <mergeCell ref="B6:Q6"/>
  </mergeCells>
  <phoneticPr fontId="5" type="noConversion"/>
  <conditionalFormatting sqref="B11:B12 B22:B23 B55">
    <cfRule type="cellIs" dxfId="49" priority="49" operator="equal">
      <formula>"NR3"</formula>
    </cfRule>
  </conditionalFormatting>
  <conditionalFormatting sqref="B13:B21">
    <cfRule type="cellIs" dxfId="48" priority="47" operator="equal">
      <formula>"NR3"</formula>
    </cfRule>
  </conditionalFormatting>
  <conditionalFormatting sqref="B53:B54">
    <cfRule type="cellIs" dxfId="47" priority="44" operator="equal">
      <formula>2958465</formula>
    </cfRule>
    <cfRule type="cellIs" dxfId="46" priority="45" operator="equal">
      <formula>"NR3"</formula>
    </cfRule>
    <cfRule type="cellIs" dxfId="45" priority="46" operator="equal">
      <formula>"דירוג פנימי"</formula>
    </cfRule>
  </conditionalFormatting>
  <conditionalFormatting sqref="B53:B54">
    <cfRule type="cellIs" dxfId="44" priority="43" operator="equal">
      <formula>2958465</formula>
    </cfRule>
  </conditionalFormatting>
  <conditionalFormatting sqref="B24">
    <cfRule type="cellIs" dxfId="43" priority="42" operator="equal">
      <formula>"NR3"</formula>
    </cfRule>
  </conditionalFormatting>
  <conditionalFormatting sqref="B25">
    <cfRule type="cellIs" dxfId="42" priority="41" operator="equal">
      <formula>"NR3"</formula>
    </cfRule>
  </conditionalFormatting>
  <conditionalFormatting sqref="B26">
    <cfRule type="cellIs" dxfId="41" priority="38" operator="equal">
      <formula>2958465</formula>
    </cfRule>
    <cfRule type="cellIs" dxfId="40" priority="39" operator="equal">
      <formula>"NR3"</formula>
    </cfRule>
    <cfRule type="cellIs" dxfId="39" priority="40" operator="equal">
      <formula>"דירוג פנימי"</formula>
    </cfRule>
  </conditionalFormatting>
  <conditionalFormatting sqref="B26">
    <cfRule type="cellIs" dxfId="38" priority="37" operator="equal">
      <formula>2958465</formula>
    </cfRule>
  </conditionalFormatting>
  <conditionalFormatting sqref="B27:B28">
    <cfRule type="cellIs" dxfId="37" priority="34" operator="equal">
      <formula>2958465</formula>
    </cfRule>
    <cfRule type="cellIs" dxfId="36" priority="35" operator="equal">
      <formula>"NR3"</formula>
    </cfRule>
    <cfRule type="cellIs" dxfId="35" priority="36" operator="equal">
      <formula>"דירוג פנימי"</formula>
    </cfRule>
  </conditionalFormatting>
  <conditionalFormatting sqref="B27:B28">
    <cfRule type="cellIs" dxfId="34" priority="33" operator="equal">
      <formula>2958465</formula>
    </cfRule>
  </conditionalFormatting>
  <conditionalFormatting sqref="B29:B34">
    <cfRule type="cellIs" dxfId="33" priority="30" operator="equal">
      <formula>2958465</formula>
    </cfRule>
    <cfRule type="cellIs" dxfId="32" priority="31" operator="equal">
      <formula>"NR3"</formula>
    </cfRule>
    <cfRule type="cellIs" dxfId="31" priority="32" operator="equal">
      <formula>"דירוג פנימי"</formula>
    </cfRule>
  </conditionalFormatting>
  <conditionalFormatting sqref="B29:B34">
    <cfRule type="cellIs" dxfId="30" priority="29" operator="equal">
      <formula>2958465</formula>
    </cfRule>
  </conditionalFormatting>
  <conditionalFormatting sqref="B35:B38">
    <cfRule type="cellIs" dxfId="29" priority="26" operator="equal">
      <formula>2958465</formula>
    </cfRule>
    <cfRule type="cellIs" dxfId="28" priority="27" operator="equal">
      <formula>"NR3"</formula>
    </cfRule>
    <cfRule type="cellIs" dxfId="27" priority="28" operator="equal">
      <formula>"דירוג פנימי"</formula>
    </cfRule>
  </conditionalFormatting>
  <conditionalFormatting sqref="B35:B38">
    <cfRule type="cellIs" dxfId="26" priority="25" operator="equal">
      <formula>2958465</formula>
    </cfRule>
  </conditionalFormatting>
  <conditionalFormatting sqref="B39:B40">
    <cfRule type="cellIs" dxfId="25" priority="22" operator="equal">
      <formula>2958465</formula>
    </cfRule>
    <cfRule type="cellIs" dxfId="24" priority="23" operator="equal">
      <formula>"NR3"</formula>
    </cfRule>
    <cfRule type="cellIs" dxfId="23" priority="24" operator="equal">
      <formula>"דירוג פנימי"</formula>
    </cfRule>
  </conditionalFormatting>
  <conditionalFormatting sqref="B39:B40">
    <cfRule type="cellIs" dxfId="22" priority="21" operator="equal">
      <formula>2958465</formula>
    </cfRule>
  </conditionalFormatting>
  <conditionalFormatting sqref="B41">
    <cfRule type="cellIs" dxfId="21" priority="18" operator="equal">
      <formula>2958465</formula>
    </cfRule>
    <cfRule type="cellIs" dxfId="20" priority="19" operator="equal">
      <formula>"NR3"</formula>
    </cfRule>
    <cfRule type="cellIs" dxfId="19" priority="20" operator="equal">
      <formula>"דירוג פנימי"</formula>
    </cfRule>
  </conditionalFormatting>
  <conditionalFormatting sqref="B41">
    <cfRule type="cellIs" dxfId="18" priority="17" operator="equal">
      <formula>2958465</formula>
    </cfRule>
  </conditionalFormatting>
  <conditionalFormatting sqref="B42:B45">
    <cfRule type="cellIs" dxfId="17" priority="14" operator="equal">
      <formula>2958465</formula>
    </cfRule>
    <cfRule type="cellIs" dxfId="16" priority="15" operator="equal">
      <formula>"NR3"</formula>
    </cfRule>
    <cfRule type="cellIs" dxfId="15" priority="16" operator="equal">
      <formula>"דירוג פנימי"</formula>
    </cfRule>
  </conditionalFormatting>
  <conditionalFormatting sqref="B42:B45">
    <cfRule type="cellIs" dxfId="14" priority="13" operator="equal">
      <formula>2958465</formula>
    </cfRule>
  </conditionalFormatting>
  <conditionalFormatting sqref="B46:B47">
    <cfRule type="cellIs" dxfId="13" priority="10" operator="equal">
      <formula>2958465</formula>
    </cfRule>
    <cfRule type="cellIs" dxfId="12" priority="11" operator="equal">
      <formula>"NR3"</formula>
    </cfRule>
    <cfRule type="cellIs" dxfId="11" priority="12" operator="equal">
      <formula>"דירוג פנימי"</formula>
    </cfRule>
  </conditionalFormatting>
  <conditionalFormatting sqref="B46:B47">
    <cfRule type="cellIs" dxfId="10" priority="9" operator="equal">
      <formula>2958465</formula>
    </cfRule>
  </conditionalFormatting>
  <conditionalFormatting sqref="B48:B50">
    <cfRule type="cellIs" dxfId="9" priority="6" operator="equal">
      <formula>2958465</formula>
    </cfRule>
    <cfRule type="cellIs" dxfId="8" priority="7" operator="equal">
      <formula>"NR3"</formula>
    </cfRule>
    <cfRule type="cellIs" dxfId="7" priority="8" operator="equal">
      <formula>"דירוג פנימי"</formula>
    </cfRule>
  </conditionalFormatting>
  <conditionalFormatting sqref="B48:B50">
    <cfRule type="cellIs" dxfId="6" priority="5" operator="equal">
      <formula>2958465</formula>
    </cfRule>
  </conditionalFormatting>
  <conditionalFormatting sqref="B51">
    <cfRule type="cellIs" dxfId="5" priority="2" operator="equal">
      <formula>2958465</formula>
    </cfRule>
    <cfRule type="cellIs" dxfId="4" priority="3" operator="equal">
      <formula>"NR3"</formula>
    </cfRule>
    <cfRule type="cellIs" dxfId="3" priority="4" operator="equal">
      <formula>"דירוג פנימי"</formula>
    </cfRule>
  </conditionalFormatting>
  <conditionalFormatting sqref="B51">
    <cfRule type="cellIs" dxfId="2" priority="1" operator="equal">
      <formula>2958465</formula>
    </cfRule>
  </conditionalFormatting>
  <dataValidations count="1">
    <dataValidation allowBlank="1" showInputMessage="1" showErrorMessage="1" sqref="D1:Q9 C5:C9 B1:B9 W51:XFD53 B56:Q1048576 A1:A1048576 C52:Q54 B52 R1:XFD50 R54:XFD1048576 R51:U53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17"/>
  <sheetViews>
    <sheetView rightToLeft="1" workbookViewId="0">
      <pane ySplit="9" topLeftCell="A10" activePane="bottomLeft" state="frozen"/>
      <selection pane="bottomLeft" activeCell="C15" sqref="C15"/>
    </sheetView>
  </sheetViews>
  <sheetFormatPr defaultColWidth="9.140625" defaultRowHeight="18"/>
  <cols>
    <col min="1" max="1" width="6.28515625" style="1" customWidth="1"/>
    <col min="2" max="2" width="29.85546875" style="2" bestFit="1" customWidth="1"/>
    <col min="3" max="3" width="41.710937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3.140625" style="1" bestFit="1" customWidth="1"/>
    <col min="12" max="12" width="7.28515625" style="1" bestFit="1" customWidth="1"/>
    <col min="13" max="13" width="9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187</v>
      </c>
      <c r="C1" s="79" t="s" vm="1">
        <v>263</v>
      </c>
    </row>
    <row r="2" spans="2:64">
      <c r="B2" s="57" t="s">
        <v>186</v>
      </c>
      <c r="C2" s="79" t="s">
        <v>264</v>
      </c>
    </row>
    <row r="3" spans="2:64">
      <c r="B3" s="57" t="s">
        <v>188</v>
      </c>
      <c r="C3" s="79" t="s">
        <v>265</v>
      </c>
    </row>
    <row r="4" spans="2:64">
      <c r="B4" s="57" t="s">
        <v>189</v>
      </c>
      <c r="C4" s="79">
        <v>8803</v>
      </c>
    </row>
    <row r="6" spans="2:64" ht="26.25" customHeight="1">
      <c r="B6" s="225" t="s">
        <v>220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7"/>
    </row>
    <row r="7" spans="2:64" s="3" customFormat="1" ht="63">
      <c r="B7" s="60" t="s">
        <v>123</v>
      </c>
      <c r="C7" s="61" t="s">
        <v>46</v>
      </c>
      <c r="D7" s="61" t="s">
        <v>124</v>
      </c>
      <c r="E7" s="61" t="s">
        <v>15</v>
      </c>
      <c r="F7" s="61" t="s">
        <v>66</v>
      </c>
      <c r="G7" s="61" t="s">
        <v>18</v>
      </c>
      <c r="H7" s="61" t="s">
        <v>107</v>
      </c>
      <c r="I7" s="61" t="s">
        <v>53</v>
      </c>
      <c r="J7" s="61" t="s">
        <v>19</v>
      </c>
      <c r="K7" s="61" t="s">
        <v>247</v>
      </c>
      <c r="L7" s="61" t="s">
        <v>246</v>
      </c>
      <c r="M7" s="61" t="s">
        <v>116</v>
      </c>
      <c r="N7" s="61" t="s">
        <v>190</v>
      </c>
      <c r="O7" s="63" t="s">
        <v>192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32"/>
      <c r="D8" s="32"/>
      <c r="E8" s="32"/>
      <c r="F8" s="32"/>
      <c r="G8" s="32" t="s">
        <v>21</v>
      </c>
      <c r="H8" s="32"/>
      <c r="I8" s="32" t="s">
        <v>20</v>
      </c>
      <c r="J8" s="32" t="s">
        <v>20</v>
      </c>
      <c r="K8" s="32" t="s">
        <v>254</v>
      </c>
      <c r="L8" s="32"/>
      <c r="M8" s="32" t="s">
        <v>250</v>
      </c>
      <c r="N8" s="32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20" t="s">
        <v>12</v>
      </c>
      <c r="O9" s="20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25" t="s">
        <v>41</v>
      </c>
      <c r="C10" s="126"/>
      <c r="D10" s="126"/>
      <c r="E10" s="126"/>
      <c r="F10" s="126"/>
      <c r="G10" s="127">
        <v>0.75642546278639677</v>
      </c>
      <c r="H10" s="126"/>
      <c r="I10" s="126"/>
      <c r="J10" s="128">
        <v>3.4059848706108811E-3</v>
      </c>
      <c r="K10" s="127"/>
      <c r="L10" s="131"/>
      <c r="M10" s="127">
        <v>6804.9898899999998</v>
      </c>
      <c r="N10" s="128">
        <v>1</v>
      </c>
      <c r="O10" s="128">
        <f>M10/'סכום נכסי הקרן'!$C$42</f>
        <v>1.2823808173980392E-2</v>
      </c>
      <c r="P10" s="101"/>
      <c r="Q10" s="101"/>
      <c r="R10" s="101"/>
      <c r="S10" s="101"/>
      <c r="T10" s="101"/>
      <c r="U10" s="101"/>
      <c r="BL10" s="101"/>
    </row>
    <row r="11" spans="2:64" s="101" customFormat="1" ht="20.25" customHeight="1">
      <c r="B11" s="129" t="s">
        <v>241</v>
      </c>
      <c r="C11" s="126"/>
      <c r="D11" s="126"/>
      <c r="E11" s="126"/>
      <c r="F11" s="126"/>
      <c r="G11" s="127">
        <v>0.75642546278639677</v>
      </c>
      <c r="H11" s="126"/>
      <c r="I11" s="126"/>
      <c r="J11" s="128">
        <v>3.4059848706108811E-3</v>
      </c>
      <c r="K11" s="127"/>
      <c r="L11" s="131"/>
      <c r="M11" s="127">
        <v>6804.9898899999998</v>
      </c>
      <c r="N11" s="128">
        <v>1</v>
      </c>
      <c r="O11" s="128">
        <f>M11/'סכום נכסי הקרן'!$C$42</f>
        <v>1.2823808173980392E-2</v>
      </c>
    </row>
    <row r="12" spans="2:64">
      <c r="B12" s="103" t="s">
        <v>61</v>
      </c>
      <c r="C12" s="83"/>
      <c r="D12" s="83"/>
      <c r="E12" s="83"/>
      <c r="F12" s="83"/>
      <c r="G12" s="92">
        <v>0.75642546278639677</v>
      </c>
      <c r="H12" s="83"/>
      <c r="I12" s="83"/>
      <c r="J12" s="93">
        <v>3.4059848706108811E-3</v>
      </c>
      <c r="K12" s="92"/>
      <c r="L12" s="94"/>
      <c r="M12" s="92">
        <v>6804.9898899999998</v>
      </c>
      <c r="N12" s="93">
        <v>1</v>
      </c>
      <c r="O12" s="93">
        <f>M12/'סכום נכסי הקרן'!$C$42</f>
        <v>1.2823808173980392E-2</v>
      </c>
    </row>
    <row r="13" spans="2:64">
      <c r="B13" s="88" t="s">
        <v>1541</v>
      </c>
      <c r="C13" s="85" t="s">
        <v>1542</v>
      </c>
      <c r="D13" s="85" t="s">
        <v>326</v>
      </c>
      <c r="E13" s="85" t="s">
        <v>322</v>
      </c>
      <c r="F13" s="85" t="s">
        <v>323</v>
      </c>
      <c r="G13" s="95">
        <v>0.68999999999999984</v>
      </c>
      <c r="H13" s="98" t="s">
        <v>172</v>
      </c>
      <c r="I13" s="99">
        <v>3.3E-3</v>
      </c>
      <c r="J13" s="96">
        <v>3.8E-3</v>
      </c>
      <c r="K13" s="95">
        <v>1000000</v>
      </c>
      <c r="L13" s="97">
        <v>100.07</v>
      </c>
      <c r="M13" s="95">
        <v>1000.7000300000001</v>
      </c>
      <c r="N13" s="96">
        <v>0.14705385991396383</v>
      </c>
      <c r="O13" s="96">
        <f>M13/'סכום נכסי הקרן'!$C$42</f>
        <v>1.8857904907800568E-3</v>
      </c>
    </row>
    <row r="14" spans="2:64">
      <c r="B14" s="88" t="s">
        <v>1543</v>
      </c>
      <c r="C14" s="85" t="s">
        <v>1544</v>
      </c>
      <c r="D14" s="85" t="s">
        <v>326</v>
      </c>
      <c r="E14" s="85" t="s">
        <v>322</v>
      </c>
      <c r="F14" s="85" t="s">
        <v>323</v>
      </c>
      <c r="G14" s="95">
        <v>0.87000000000000011</v>
      </c>
      <c r="H14" s="98" t="s">
        <v>172</v>
      </c>
      <c r="I14" s="99">
        <v>2.3999999999999998E-3</v>
      </c>
      <c r="J14" s="96">
        <v>2.3E-3</v>
      </c>
      <c r="K14" s="95">
        <v>1500000</v>
      </c>
      <c r="L14" s="97">
        <v>100.04</v>
      </c>
      <c r="M14" s="95">
        <v>1500.5999899999999</v>
      </c>
      <c r="N14" s="96">
        <v>0.22051465384322561</v>
      </c>
      <c r="O14" s="96">
        <f>M14/'סכום נכסי הקרן'!$C$42</f>
        <v>2.8278376204372135E-3</v>
      </c>
    </row>
    <row r="15" spans="2:64">
      <c r="B15" s="88" t="s">
        <v>1545</v>
      </c>
      <c r="C15" s="85" t="s">
        <v>1546</v>
      </c>
      <c r="D15" s="85" t="s">
        <v>326</v>
      </c>
      <c r="E15" s="85" t="s">
        <v>322</v>
      </c>
      <c r="F15" s="85" t="s">
        <v>323</v>
      </c>
      <c r="G15" s="95">
        <v>0.76000000000000012</v>
      </c>
      <c r="H15" s="98" t="s">
        <v>172</v>
      </c>
      <c r="I15" s="99">
        <v>3.7000000000000002E-3</v>
      </c>
      <c r="J15" s="96">
        <v>3.7000000000000002E-3</v>
      </c>
      <c r="K15" s="95">
        <v>1000000</v>
      </c>
      <c r="L15" s="97">
        <v>100.09</v>
      </c>
      <c r="M15" s="95">
        <v>1000.89995</v>
      </c>
      <c r="N15" s="96">
        <v>0.14708323835584713</v>
      </c>
      <c r="O15" s="96">
        <f>M15/'סכום נכסי הקרן'!$C$42</f>
        <v>1.8861672342832189E-3</v>
      </c>
    </row>
    <row r="16" spans="2:64">
      <c r="B16" s="88" t="s">
        <v>1547</v>
      </c>
      <c r="C16" s="85" t="s">
        <v>1548</v>
      </c>
      <c r="D16" s="85" t="s">
        <v>326</v>
      </c>
      <c r="E16" s="85" t="s">
        <v>322</v>
      </c>
      <c r="F16" s="85" t="s">
        <v>323</v>
      </c>
      <c r="G16" s="95">
        <v>0.92999999999999994</v>
      </c>
      <c r="H16" s="98" t="s">
        <v>172</v>
      </c>
      <c r="I16" s="99">
        <v>3.7000000000000002E-3</v>
      </c>
      <c r="J16" s="96">
        <v>3.7000000000000002E-3</v>
      </c>
      <c r="K16" s="95">
        <v>1300000</v>
      </c>
      <c r="L16" s="97">
        <v>100.03</v>
      </c>
      <c r="M16" s="95">
        <v>1300.3900000000001</v>
      </c>
      <c r="N16" s="96">
        <v>0.19109359764236183</v>
      </c>
      <c r="O16" s="96">
        <f>M16/'סכום נכסי הקרן'!$C$42</f>
        <v>2.4505476394414399E-3</v>
      </c>
    </row>
    <row r="17" spans="2:15">
      <c r="B17" s="88" t="s">
        <v>1549</v>
      </c>
      <c r="C17" s="85" t="s">
        <v>1550</v>
      </c>
      <c r="D17" s="85" t="s">
        <v>326</v>
      </c>
      <c r="E17" s="85" t="s">
        <v>322</v>
      </c>
      <c r="F17" s="85" t="s">
        <v>323</v>
      </c>
      <c r="G17" s="95">
        <v>0.59000000000000008</v>
      </c>
      <c r="H17" s="98" t="s">
        <v>172</v>
      </c>
      <c r="I17" s="99">
        <v>3.4000000000000002E-3</v>
      </c>
      <c r="J17" s="96">
        <v>3.6999999999999993E-3</v>
      </c>
      <c r="K17" s="95">
        <v>2000000</v>
      </c>
      <c r="L17" s="97">
        <v>100.12</v>
      </c>
      <c r="M17" s="95">
        <v>2002.3999199999998</v>
      </c>
      <c r="N17" s="96">
        <v>0.29425465024460162</v>
      </c>
      <c r="O17" s="96">
        <f>M17/'סכום נכסי הקרן'!$C$42</f>
        <v>3.7734651890384634E-3</v>
      </c>
    </row>
    <row r="18" spans="2:15">
      <c r="B18" s="84"/>
      <c r="C18" s="85"/>
      <c r="D18" s="85"/>
      <c r="E18" s="85"/>
      <c r="F18" s="85"/>
      <c r="G18" s="85"/>
      <c r="H18" s="85"/>
      <c r="I18" s="85"/>
      <c r="J18" s="96"/>
      <c r="K18" s="95"/>
      <c r="L18" s="97"/>
      <c r="M18" s="85"/>
      <c r="N18" s="96"/>
      <c r="O18" s="85"/>
    </row>
    <row r="19" spans="2:15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</row>
    <row r="20" spans="2:15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</row>
    <row r="21" spans="2:15">
      <c r="B21" s="100" t="s">
        <v>262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</row>
    <row r="22" spans="2:15">
      <c r="B22" s="100" t="s">
        <v>119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</row>
    <row r="23" spans="2:15">
      <c r="B23" s="100" t="s">
        <v>245</v>
      </c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</row>
    <row r="24" spans="2:15">
      <c r="B24" s="100" t="s">
        <v>253</v>
      </c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</row>
    <row r="25" spans="2:15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</row>
    <row r="26" spans="2:15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</row>
    <row r="27" spans="2:15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</row>
    <row r="28" spans="2:15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</row>
    <row r="29" spans="2:15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</row>
    <row r="30" spans="2:15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</row>
    <row r="31" spans="2:15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</row>
    <row r="32" spans="2:15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</row>
    <row r="33" spans="2:15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</row>
    <row r="34" spans="2:15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</row>
    <row r="35" spans="2:15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  <row r="36" spans="2:15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1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</row>
    <row r="38" spans="2:15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</row>
    <row r="39" spans="2:15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15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15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15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15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15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15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15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15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15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  <row r="110" spans="2:15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</row>
    <row r="111" spans="2:15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</row>
    <row r="112" spans="2:15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</row>
    <row r="113" spans="2:15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</row>
    <row r="114" spans="2:15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</row>
    <row r="115" spans="2:15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</row>
    <row r="116" spans="2:15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</row>
    <row r="117" spans="2:15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</row>
  </sheetData>
  <sheetProtection sheet="1" objects="1" scenarios="1"/>
  <mergeCells count="1">
    <mergeCell ref="B6:O6"/>
  </mergeCells>
  <phoneticPr fontId="5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>
      <pane ySplit="9" topLeftCell="A10" activePane="bottomLeft" state="frozen"/>
      <selection pane="bottomLeft" activeCell="C14" sqref="C14"/>
    </sheetView>
  </sheetViews>
  <sheetFormatPr defaultColWidth="9.140625" defaultRowHeight="18"/>
  <cols>
    <col min="1" max="1" width="6.28515625" style="1" customWidth="1"/>
    <col min="2" max="2" width="43.42578125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6" width="9.7109375" style="1" bestFit="1" customWidth="1"/>
    <col min="7" max="7" width="8" style="1" bestFit="1" customWidth="1"/>
    <col min="8" max="8" width="9.7109375" style="1" bestFit="1" customWidth="1"/>
    <col min="9" max="9" width="10.42578125" style="1" bestFit="1" customWidth="1"/>
    <col min="10" max="10" width="40.7109375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187</v>
      </c>
      <c r="C1" s="79" t="s" vm="1">
        <v>263</v>
      </c>
    </row>
    <row r="2" spans="2:56">
      <c r="B2" s="57" t="s">
        <v>186</v>
      </c>
      <c r="C2" s="79" t="s">
        <v>264</v>
      </c>
    </row>
    <row r="3" spans="2:56">
      <c r="B3" s="57" t="s">
        <v>188</v>
      </c>
      <c r="C3" s="79" t="s">
        <v>265</v>
      </c>
    </row>
    <row r="4" spans="2:56">
      <c r="B4" s="57" t="s">
        <v>189</v>
      </c>
      <c r="C4" s="79">
        <v>8803</v>
      </c>
    </row>
    <row r="6" spans="2:56" ht="26.25" customHeight="1">
      <c r="B6" s="225" t="s">
        <v>221</v>
      </c>
      <c r="C6" s="226"/>
      <c r="D6" s="226"/>
      <c r="E6" s="226"/>
      <c r="F6" s="226"/>
      <c r="G6" s="226"/>
      <c r="H6" s="226"/>
      <c r="I6" s="226"/>
      <c r="J6" s="227"/>
    </row>
    <row r="7" spans="2:56" s="3" customFormat="1" ht="78.75">
      <c r="B7" s="60" t="s">
        <v>123</v>
      </c>
      <c r="C7" s="62" t="s">
        <v>55</v>
      </c>
      <c r="D7" s="62" t="s">
        <v>90</v>
      </c>
      <c r="E7" s="62" t="s">
        <v>56</v>
      </c>
      <c r="F7" s="62" t="s">
        <v>107</v>
      </c>
      <c r="G7" s="62" t="s">
        <v>232</v>
      </c>
      <c r="H7" s="62" t="s">
        <v>190</v>
      </c>
      <c r="I7" s="64" t="s">
        <v>191</v>
      </c>
      <c r="J7" s="78" t="s">
        <v>257</v>
      </c>
    </row>
    <row r="8" spans="2:56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251</v>
      </c>
      <c r="H8" s="32" t="s">
        <v>20</v>
      </c>
      <c r="I8" s="17" t="s">
        <v>20</v>
      </c>
      <c r="J8" s="17"/>
    </row>
    <row r="9" spans="2:56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20" t="s">
        <v>6</v>
      </c>
      <c r="I9" s="20" t="s">
        <v>7</v>
      </c>
      <c r="J9" s="20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25" t="s">
        <v>42</v>
      </c>
      <c r="C10" s="125"/>
      <c r="D10" s="125"/>
      <c r="E10" s="151">
        <v>7.7600000000000002E-2</v>
      </c>
      <c r="F10" s="126"/>
      <c r="G10" s="127">
        <v>964.99996999999996</v>
      </c>
      <c r="H10" s="128">
        <v>1</v>
      </c>
      <c r="I10" s="128">
        <f>G10/'סכום נכסי הקרן'!$C$42</f>
        <v>1.8185147521470944E-3</v>
      </c>
      <c r="J10" s="12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s="101" customFormat="1" ht="22.5" customHeight="1">
      <c r="B11" s="129" t="s">
        <v>244</v>
      </c>
      <c r="C11" s="125"/>
      <c r="D11" s="125"/>
      <c r="E11" s="151">
        <v>7.7600000000000002E-2</v>
      </c>
      <c r="F11" s="134" t="s">
        <v>172</v>
      </c>
      <c r="G11" s="127">
        <v>964.99996999999996</v>
      </c>
      <c r="H11" s="128">
        <v>1</v>
      </c>
      <c r="I11" s="128">
        <f>G11/'סכום נכסי הקרן'!$C$42</f>
        <v>1.8185147521470944E-3</v>
      </c>
      <c r="J11" s="126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</row>
    <row r="12" spans="2:56">
      <c r="B12" s="103" t="s">
        <v>91</v>
      </c>
      <c r="C12" s="122"/>
      <c r="D12" s="122"/>
      <c r="E12" s="151">
        <v>7.7600000000000002E-2</v>
      </c>
      <c r="F12" s="123" t="s">
        <v>172</v>
      </c>
      <c r="G12" s="92">
        <v>964.99996999999996</v>
      </c>
      <c r="H12" s="93">
        <v>1</v>
      </c>
      <c r="I12" s="93">
        <f>G12/'סכום נכסי הקרן'!$C$42</f>
        <v>1.8185147521470944E-3</v>
      </c>
      <c r="J12" s="83"/>
    </row>
    <row r="13" spans="2:56">
      <c r="B13" s="88" t="s">
        <v>1551</v>
      </c>
      <c r="C13" s="107">
        <v>43100</v>
      </c>
      <c r="D13" s="102" t="s">
        <v>1552</v>
      </c>
      <c r="E13" s="152">
        <v>7.7600000000000002E-2</v>
      </c>
      <c r="F13" s="98" t="s">
        <v>172</v>
      </c>
      <c r="G13" s="95">
        <v>964.99996999999996</v>
      </c>
      <c r="H13" s="96">
        <v>1</v>
      </c>
      <c r="I13" s="96">
        <f>G13/'סכום נכסי הקרן'!$C$42</f>
        <v>1.8185147521470944E-3</v>
      </c>
      <c r="J13" s="85" t="s">
        <v>1553</v>
      </c>
    </row>
    <row r="14" spans="2:56">
      <c r="B14" s="106"/>
      <c r="C14" s="102"/>
      <c r="D14" s="102"/>
      <c r="E14" s="85"/>
      <c r="F14" s="85"/>
      <c r="G14" s="85"/>
      <c r="H14" s="96"/>
      <c r="I14" s="85"/>
      <c r="J14" s="85"/>
    </row>
    <row r="15" spans="2:56">
      <c r="B15" s="102"/>
      <c r="C15" s="102"/>
      <c r="D15" s="102"/>
      <c r="E15" s="102"/>
      <c r="F15" s="102"/>
      <c r="G15" s="102"/>
      <c r="H15" s="102"/>
      <c r="I15" s="102"/>
      <c r="J15" s="102"/>
    </row>
    <row r="16" spans="2:56">
      <c r="B16" s="102"/>
      <c r="C16" s="102"/>
      <c r="D16" s="102"/>
      <c r="E16" s="102"/>
      <c r="F16" s="102"/>
      <c r="G16" s="102"/>
      <c r="H16" s="102"/>
      <c r="I16" s="102"/>
      <c r="J16" s="102"/>
    </row>
    <row r="17" spans="2:10">
      <c r="B17" s="117"/>
      <c r="C17" s="102"/>
      <c r="D17" s="102"/>
      <c r="E17" s="102"/>
      <c r="F17" s="102"/>
      <c r="G17" s="102"/>
      <c r="H17" s="102"/>
      <c r="I17" s="102"/>
      <c r="J17" s="102"/>
    </row>
    <row r="18" spans="2:10">
      <c r="B18" s="117"/>
      <c r="C18" s="102"/>
      <c r="D18" s="102"/>
      <c r="E18" s="102"/>
      <c r="F18" s="102"/>
      <c r="G18" s="102"/>
      <c r="H18" s="102"/>
      <c r="I18" s="102"/>
      <c r="J18" s="102"/>
    </row>
    <row r="19" spans="2:10">
      <c r="B19" s="102"/>
      <c r="C19" s="102"/>
      <c r="D19" s="102"/>
      <c r="E19" s="102"/>
      <c r="F19" s="102"/>
      <c r="G19" s="102"/>
      <c r="H19" s="102"/>
      <c r="I19" s="102"/>
      <c r="J19" s="102"/>
    </row>
    <row r="20" spans="2:10">
      <c r="B20" s="102"/>
      <c r="C20" s="102"/>
      <c r="D20" s="102"/>
      <c r="E20" s="102"/>
      <c r="F20" s="102"/>
      <c r="G20" s="102"/>
      <c r="H20" s="102"/>
      <c r="I20" s="102"/>
      <c r="J20" s="102"/>
    </row>
    <row r="21" spans="2:10">
      <c r="B21" s="102"/>
      <c r="C21" s="102"/>
      <c r="D21" s="102"/>
      <c r="E21" s="102"/>
      <c r="F21" s="102"/>
      <c r="G21" s="102"/>
      <c r="H21" s="102"/>
      <c r="I21" s="102"/>
      <c r="J21" s="102"/>
    </row>
    <row r="22" spans="2:10">
      <c r="B22" s="102"/>
      <c r="C22" s="102"/>
      <c r="D22" s="102"/>
      <c r="E22" s="102"/>
      <c r="F22" s="102"/>
      <c r="G22" s="102"/>
      <c r="H22" s="102"/>
      <c r="I22" s="102"/>
      <c r="J22" s="102"/>
    </row>
    <row r="23" spans="2:10">
      <c r="B23" s="102"/>
      <c r="C23" s="102"/>
      <c r="D23" s="102"/>
      <c r="E23" s="102"/>
      <c r="F23" s="102"/>
      <c r="G23" s="102"/>
      <c r="H23" s="102"/>
      <c r="I23" s="102"/>
      <c r="J23" s="102"/>
    </row>
    <row r="24" spans="2:10">
      <c r="B24" s="102"/>
      <c r="C24" s="102"/>
      <c r="D24" s="102"/>
      <c r="E24" s="102"/>
      <c r="F24" s="102"/>
      <c r="G24" s="102"/>
      <c r="H24" s="102"/>
      <c r="I24" s="102"/>
      <c r="J24" s="102"/>
    </row>
    <row r="25" spans="2:10">
      <c r="B25" s="102"/>
      <c r="C25" s="102"/>
      <c r="D25" s="102"/>
      <c r="E25" s="102"/>
      <c r="F25" s="102"/>
      <c r="G25" s="102"/>
      <c r="H25" s="102"/>
      <c r="I25" s="102"/>
      <c r="J25" s="102"/>
    </row>
    <row r="26" spans="2:10">
      <c r="B26" s="102"/>
      <c r="C26" s="102"/>
      <c r="D26" s="102"/>
      <c r="E26" s="102"/>
      <c r="F26" s="102"/>
      <c r="G26" s="102"/>
      <c r="H26" s="102"/>
      <c r="I26" s="102"/>
      <c r="J26" s="102"/>
    </row>
    <row r="27" spans="2:10">
      <c r="B27" s="102"/>
      <c r="C27" s="102"/>
      <c r="D27" s="102"/>
      <c r="E27" s="102"/>
      <c r="F27" s="102"/>
      <c r="G27" s="102"/>
      <c r="H27" s="102"/>
      <c r="I27" s="102"/>
      <c r="J27" s="102"/>
    </row>
    <row r="28" spans="2:10">
      <c r="B28" s="102"/>
      <c r="C28" s="102"/>
      <c r="D28" s="102"/>
      <c r="E28" s="102"/>
      <c r="F28" s="102"/>
      <c r="G28" s="102"/>
      <c r="H28" s="102"/>
      <c r="I28" s="102"/>
      <c r="J28" s="102"/>
    </row>
    <row r="29" spans="2:10">
      <c r="B29" s="102"/>
      <c r="C29" s="102"/>
      <c r="D29" s="102"/>
      <c r="E29" s="102"/>
      <c r="F29" s="102"/>
      <c r="G29" s="102"/>
      <c r="H29" s="102"/>
      <c r="I29" s="102"/>
      <c r="J29" s="102"/>
    </row>
    <row r="30" spans="2:10">
      <c r="B30" s="102"/>
      <c r="C30" s="102"/>
      <c r="D30" s="102"/>
      <c r="E30" s="102"/>
      <c r="F30" s="102"/>
      <c r="G30" s="102"/>
      <c r="H30" s="102"/>
      <c r="I30" s="102"/>
      <c r="J30" s="102"/>
    </row>
    <row r="31" spans="2:10">
      <c r="B31" s="102"/>
      <c r="C31" s="102"/>
      <c r="D31" s="102"/>
      <c r="E31" s="102"/>
      <c r="F31" s="102"/>
      <c r="G31" s="102"/>
      <c r="H31" s="102"/>
      <c r="I31" s="102"/>
      <c r="J31" s="102"/>
    </row>
    <row r="32" spans="2:10">
      <c r="B32" s="102"/>
      <c r="C32" s="102"/>
      <c r="D32" s="102"/>
      <c r="E32" s="102"/>
      <c r="F32" s="102"/>
      <c r="G32" s="102"/>
      <c r="H32" s="102"/>
      <c r="I32" s="102"/>
      <c r="J32" s="102"/>
    </row>
    <row r="33" spans="2:10">
      <c r="B33" s="102"/>
      <c r="C33" s="102"/>
      <c r="D33" s="102"/>
      <c r="E33" s="102"/>
      <c r="F33" s="102"/>
      <c r="G33" s="102"/>
      <c r="H33" s="102"/>
      <c r="I33" s="102"/>
      <c r="J33" s="102"/>
    </row>
    <row r="34" spans="2:10">
      <c r="B34" s="102"/>
      <c r="C34" s="102"/>
      <c r="D34" s="102"/>
      <c r="E34" s="102"/>
      <c r="F34" s="102"/>
      <c r="G34" s="102"/>
      <c r="H34" s="102"/>
      <c r="I34" s="102"/>
      <c r="J34" s="102"/>
    </row>
    <row r="35" spans="2:10">
      <c r="B35" s="102"/>
      <c r="C35" s="102"/>
      <c r="D35" s="102"/>
      <c r="E35" s="102"/>
      <c r="F35" s="102"/>
      <c r="G35" s="102"/>
      <c r="H35" s="102"/>
      <c r="I35" s="102"/>
      <c r="J35" s="102"/>
    </row>
    <row r="36" spans="2:10">
      <c r="B36" s="102"/>
      <c r="C36" s="102"/>
      <c r="D36" s="102"/>
      <c r="E36" s="102"/>
      <c r="F36" s="102"/>
      <c r="G36" s="102"/>
      <c r="H36" s="102"/>
      <c r="I36" s="102"/>
      <c r="J36" s="102"/>
    </row>
    <row r="37" spans="2:10">
      <c r="B37" s="102"/>
      <c r="C37" s="102"/>
      <c r="D37" s="102"/>
      <c r="E37" s="102"/>
      <c r="F37" s="102"/>
      <c r="G37" s="102"/>
      <c r="H37" s="102"/>
      <c r="I37" s="102"/>
      <c r="J37" s="102"/>
    </row>
    <row r="38" spans="2:10">
      <c r="B38" s="102"/>
      <c r="C38" s="102"/>
      <c r="D38" s="102"/>
      <c r="E38" s="102"/>
      <c r="F38" s="102"/>
      <c r="G38" s="102"/>
      <c r="H38" s="102"/>
      <c r="I38" s="102"/>
      <c r="J38" s="102"/>
    </row>
    <row r="39" spans="2:10">
      <c r="B39" s="102"/>
      <c r="C39" s="102"/>
      <c r="D39" s="102"/>
      <c r="E39" s="102"/>
      <c r="F39" s="102"/>
      <c r="G39" s="102"/>
      <c r="H39" s="102"/>
      <c r="I39" s="102"/>
      <c r="J39" s="102"/>
    </row>
    <row r="40" spans="2:10">
      <c r="B40" s="102"/>
      <c r="C40" s="102"/>
      <c r="D40" s="102"/>
      <c r="E40" s="102"/>
      <c r="F40" s="102"/>
      <c r="G40" s="102"/>
      <c r="H40" s="102"/>
      <c r="I40" s="102"/>
      <c r="J40" s="102"/>
    </row>
    <row r="41" spans="2:10">
      <c r="B41" s="102"/>
      <c r="C41" s="102"/>
      <c r="D41" s="102"/>
      <c r="E41" s="102"/>
      <c r="F41" s="102"/>
      <c r="G41" s="102"/>
      <c r="H41" s="102"/>
      <c r="I41" s="102"/>
      <c r="J41" s="102"/>
    </row>
    <row r="42" spans="2:10">
      <c r="B42" s="102"/>
      <c r="C42" s="102"/>
      <c r="D42" s="102"/>
      <c r="E42" s="102"/>
      <c r="F42" s="102"/>
      <c r="G42" s="102"/>
      <c r="H42" s="102"/>
      <c r="I42" s="102"/>
      <c r="J42" s="102"/>
    </row>
    <row r="43" spans="2:10">
      <c r="B43" s="102"/>
      <c r="C43" s="102"/>
      <c r="D43" s="102"/>
      <c r="E43" s="102"/>
      <c r="F43" s="102"/>
      <c r="G43" s="102"/>
      <c r="H43" s="102"/>
      <c r="I43" s="102"/>
      <c r="J43" s="102"/>
    </row>
    <row r="44" spans="2:10">
      <c r="B44" s="102"/>
      <c r="C44" s="102"/>
      <c r="D44" s="102"/>
      <c r="E44" s="102"/>
      <c r="F44" s="102"/>
      <c r="G44" s="102"/>
      <c r="H44" s="102"/>
      <c r="I44" s="102"/>
      <c r="J44" s="102"/>
    </row>
    <row r="45" spans="2:10">
      <c r="B45" s="102"/>
      <c r="C45" s="102"/>
      <c r="D45" s="102"/>
      <c r="E45" s="102"/>
      <c r="F45" s="102"/>
      <c r="G45" s="102"/>
      <c r="H45" s="102"/>
      <c r="I45" s="102"/>
      <c r="J45" s="102"/>
    </row>
    <row r="46" spans="2:10">
      <c r="B46" s="102"/>
      <c r="C46" s="102"/>
      <c r="D46" s="102"/>
      <c r="E46" s="102"/>
      <c r="F46" s="102"/>
      <c r="G46" s="102"/>
      <c r="H46" s="102"/>
      <c r="I46" s="102"/>
      <c r="J46" s="102"/>
    </row>
    <row r="47" spans="2:10">
      <c r="B47" s="102"/>
      <c r="C47" s="102"/>
      <c r="D47" s="102"/>
      <c r="E47" s="102"/>
      <c r="F47" s="102"/>
      <c r="G47" s="102"/>
      <c r="H47" s="102"/>
      <c r="I47" s="102"/>
      <c r="J47" s="102"/>
    </row>
    <row r="48" spans="2:10">
      <c r="B48" s="102"/>
      <c r="C48" s="102"/>
      <c r="D48" s="102"/>
      <c r="E48" s="102"/>
      <c r="F48" s="102"/>
      <c r="G48" s="102"/>
      <c r="H48" s="102"/>
      <c r="I48" s="102"/>
      <c r="J48" s="102"/>
    </row>
    <row r="49" spans="2:10">
      <c r="B49" s="102"/>
      <c r="C49" s="102"/>
      <c r="D49" s="102"/>
      <c r="E49" s="102"/>
      <c r="F49" s="102"/>
      <c r="G49" s="102"/>
      <c r="H49" s="102"/>
      <c r="I49" s="102"/>
      <c r="J49" s="102"/>
    </row>
    <row r="50" spans="2:10">
      <c r="B50" s="102"/>
      <c r="C50" s="102"/>
      <c r="D50" s="102"/>
      <c r="E50" s="102"/>
      <c r="F50" s="102"/>
      <c r="G50" s="102"/>
      <c r="H50" s="102"/>
      <c r="I50" s="102"/>
      <c r="J50" s="102"/>
    </row>
    <row r="51" spans="2:10">
      <c r="B51" s="102"/>
      <c r="C51" s="102"/>
      <c r="D51" s="102"/>
      <c r="E51" s="102"/>
      <c r="F51" s="102"/>
      <c r="G51" s="102"/>
      <c r="H51" s="102"/>
      <c r="I51" s="102"/>
      <c r="J51" s="102"/>
    </row>
    <row r="52" spans="2:10">
      <c r="B52" s="102"/>
      <c r="C52" s="102"/>
      <c r="D52" s="102"/>
      <c r="E52" s="102"/>
      <c r="F52" s="102"/>
      <c r="G52" s="102"/>
      <c r="H52" s="102"/>
      <c r="I52" s="102"/>
      <c r="J52" s="102"/>
    </row>
    <row r="53" spans="2:10">
      <c r="B53" s="102"/>
      <c r="C53" s="102"/>
      <c r="D53" s="102"/>
      <c r="E53" s="102"/>
      <c r="F53" s="102"/>
      <c r="G53" s="102"/>
      <c r="H53" s="102"/>
      <c r="I53" s="102"/>
      <c r="J53" s="102"/>
    </row>
    <row r="54" spans="2:10">
      <c r="B54" s="102"/>
      <c r="C54" s="102"/>
      <c r="D54" s="102"/>
      <c r="E54" s="102"/>
      <c r="F54" s="102"/>
      <c r="G54" s="102"/>
      <c r="H54" s="102"/>
      <c r="I54" s="102"/>
      <c r="J54" s="102"/>
    </row>
    <row r="55" spans="2:10">
      <c r="B55" s="102"/>
      <c r="C55" s="102"/>
      <c r="D55" s="102"/>
      <c r="E55" s="102"/>
      <c r="F55" s="102"/>
      <c r="G55" s="102"/>
      <c r="H55" s="102"/>
      <c r="I55" s="102"/>
      <c r="J55" s="102"/>
    </row>
    <row r="56" spans="2:10">
      <c r="B56" s="102"/>
      <c r="C56" s="102"/>
      <c r="D56" s="102"/>
      <c r="E56" s="102"/>
      <c r="F56" s="102"/>
      <c r="G56" s="102"/>
      <c r="H56" s="102"/>
      <c r="I56" s="102"/>
      <c r="J56" s="102"/>
    </row>
    <row r="57" spans="2:10">
      <c r="B57" s="102"/>
      <c r="C57" s="102"/>
      <c r="D57" s="102"/>
      <c r="E57" s="102"/>
      <c r="F57" s="102"/>
      <c r="G57" s="102"/>
      <c r="H57" s="102"/>
      <c r="I57" s="102"/>
      <c r="J57" s="102"/>
    </row>
    <row r="58" spans="2:10">
      <c r="B58" s="102"/>
      <c r="C58" s="102"/>
      <c r="D58" s="102"/>
      <c r="E58" s="102"/>
      <c r="F58" s="102"/>
      <c r="G58" s="102"/>
      <c r="H58" s="102"/>
      <c r="I58" s="102"/>
      <c r="J58" s="102"/>
    </row>
    <row r="59" spans="2:10">
      <c r="B59" s="102"/>
      <c r="C59" s="102"/>
      <c r="D59" s="102"/>
      <c r="E59" s="102"/>
      <c r="F59" s="102"/>
      <c r="G59" s="102"/>
      <c r="H59" s="102"/>
      <c r="I59" s="102"/>
      <c r="J59" s="102"/>
    </row>
    <row r="60" spans="2:10">
      <c r="B60" s="102"/>
      <c r="C60" s="102"/>
      <c r="D60" s="102"/>
      <c r="E60" s="102"/>
      <c r="F60" s="102"/>
      <c r="G60" s="102"/>
      <c r="H60" s="102"/>
      <c r="I60" s="102"/>
      <c r="J60" s="102"/>
    </row>
    <row r="61" spans="2:10">
      <c r="B61" s="102"/>
      <c r="C61" s="102"/>
      <c r="D61" s="102"/>
      <c r="E61" s="102"/>
      <c r="F61" s="102"/>
      <c r="G61" s="102"/>
      <c r="H61" s="102"/>
      <c r="I61" s="102"/>
      <c r="J61" s="102"/>
    </row>
    <row r="62" spans="2:10">
      <c r="B62" s="102"/>
      <c r="C62" s="102"/>
      <c r="D62" s="102"/>
      <c r="E62" s="102"/>
      <c r="F62" s="102"/>
      <c r="G62" s="102"/>
      <c r="H62" s="102"/>
      <c r="I62" s="102"/>
      <c r="J62" s="102"/>
    </row>
    <row r="63" spans="2:10">
      <c r="B63" s="102"/>
      <c r="C63" s="102"/>
      <c r="D63" s="102"/>
      <c r="E63" s="102"/>
      <c r="F63" s="102"/>
      <c r="G63" s="102"/>
      <c r="H63" s="102"/>
      <c r="I63" s="102"/>
      <c r="J63" s="102"/>
    </row>
    <row r="64" spans="2:10">
      <c r="B64" s="102"/>
      <c r="C64" s="102"/>
      <c r="D64" s="102"/>
      <c r="E64" s="102"/>
      <c r="F64" s="102"/>
      <c r="G64" s="102"/>
      <c r="H64" s="102"/>
      <c r="I64" s="102"/>
      <c r="J64" s="102"/>
    </row>
    <row r="65" spans="2:10">
      <c r="B65" s="102"/>
      <c r="C65" s="102"/>
      <c r="D65" s="102"/>
      <c r="E65" s="102"/>
      <c r="F65" s="102"/>
      <c r="G65" s="102"/>
      <c r="H65" s="102"/>
      <c r="I65" s="102"/>
      <c r="J65" s="102"/>
    </row>
    <row r="66" spans="2:10">
      <c r="B66" s="102"/>
      <c r="C66" s="102"/>
      <c r="D66" s="102"/>
      <c r="E66" s="102"/>
      <c r="F66" s="102"/>
      <c r="G66" s="102"/>
      <c r="H66" s="102"/>
      <c r="I66" s="102"/>
      <c r="J66" s="102"/>
    </row>
    <row r="67" spans="2:10">
      <c r="B67" s="102"/>
      <c r="C67" s="102"/>
      <c r="D67" s="102"/>
      <c r="E67" s="102"/>
      <c r="F67" s="102"/>
      <c r="G67" s="102"/>
      <c r="H67" s="102"/>
      <c r="I67" s="102"/>
      <c r="J67" s="102"/>
    </row>
    <row r="68" spans="2:10">
      <c r="B68" s="102"/>
      <c r="C68" s="102"/>
      <c r="D68" s="102"/>
      <c r="E68" s="102"/>
      <c r="F68" s="102"/>
      <c r="G68" s="102"/>
      <c r="H68" s="102"/>
      <c r="I68" s="102"/>
      <c r="J68" s="102"/>
    </row>
    <row r="69" spans="2:10">
      <c r="B69" s="102"/>
      <c r="C69" s="102"/>
      <c r="D69" s="102"/>
      <c r="E69" s="102"/>
      <c r="F69" s="102"/>
      <c r="G69" s="102"/>
      <c r="H69" s="102"/>
      <c r="I69" s="102"/>
      <c r="J69" s="102"/>
    </row>
    <row r="70" spans="2:10">
      <c r="B70" s="102"/>
      <c r="C70" s="102"/>
      <c r="D70" s="102"/>
      <c r="E70" s="102"/>
      <c r="F70" s="102"/>
      <c r="G70" s="102"/>
      <c r="H70" s="102"/>
      <c r="I70" s="102"/>
      <c r="J70" s="102"/>
    </row>
    <row r="71" spans="2:10">
      <c r="B71" s="102"/>
      <c r="C71" s="102"/>
      <c r="D71" s="102"/>
      <c r="E71" s="102"/>
      <c r="F71" s="102"/>
      <c r="G71" s="102"/>
      <c r="H71" s="102"/>
      <c r="I71" s="102"/>
      <c r="J71" s="102"/>
    </row>
    <row r="72" spans="2:10">
      <c r="B72" s="102"/>
      <c r="C72" s="102"/>
      <c r="D72" s="102"/>
      <c r="E72" s="102"/>
      <c r="F72" s="102"/>
      <c r="G72" s="102"/>
      <c r="H72" s="102"/>
      <c r="I72" s="102"/>
      <c r="J72" s="102"/>
    </row>
    <row r="73" spans="2:10">
      <c r="B73" s="102"/>
      <c r="C73" s="102"/>
      <c r="D73" s="102"/>
      <c r="E73" s="102"/>
      <c r="F73" s="102"/>
      <c r="G73" s="102"/>
      <c r="H73" s="102"/>
      <c r="I73" s="102"/>
      <c r="J73" s="102"/>
    </row>
    <row r="74" spans="2:10">
      <c r="B74" s="102"/>
      <c r="C74" s="102"/>
      <c r="D74" s="102"/>
      <c r="E74" s="102"/>
      <c r="F74" s="102"/>
      <c r="G74" s="102"/>
      <c r="H74" s="102"/>
      <c r="I74" s="102"/>
      <c r="J74" s="102"/>
    </row>
    <row r="75" spans="2:10">
      <c r="B75" s="102"/>
      <c r="C75" s="102"/>
      <c r="D75" s="102"/>
      <c r="E75" s="102"/>
      <c r="F75" s="102"/>
      <c r="G75" s="102"/>
      <c r="H75" s="102"/>
      <c r="I75" s="102"/>
      <c r="J75" s="102"/>
    </row>
    <row r="76" spans="2:10">
      <c r="B76" s="102"/>
      <c r="C76" s="102"/>
      <c r="D76" s="102"/>
      <c r="E76" s="102"/>
      <c r="F76" s="102"/>
      <c r="G76" s="102"/>
      <c r="H76" s="102"/>
      <c r="I76" s="102"/>
      <c r="J76" s="102"/>
    </row>
    <row r="77" spans="2:10">
      <c r="B77" s="102"/>
      <c r="C77" s="102"/>
      <c r="D77" s="102"/>
      <c r="E77" s="102"/>
      <c r="F77" s="102"/>
      <c r="G77" s="102"/>
      <c r="H77" s="102"/>
      <c r="I77" s="102"/>
      <c r="J77" s="102"/>
    </row>
    <row r="78" spans="2:10">
      <c r="B78" s="102"/>
      <c r="C78" s="102"/>
      <c r="D78" s="102"/>
      <c r="E78" s="102"/>
      <c r="F78" s="102"/>
      <c r="G78" s="102"/>
      <c r="H78" s="102"/>
      <c r="I78" s="102"/>
      <c r="J78" s="102"/>
    </row>
    <row r="79" spans="2:10">
      <c r="B79" s="102"/>
      <c r="C79" s="102"/>
      <c r="D79" s="102"/>
      <c r="E79" s="102"/>
      <c r="F79" s="102"/>
      <c r="G79" s="102"/>
      <c r="H79" s="102"/>
      <c r="I79" s="102"/>
      <c r="J79" s="102"/>
    </row>
    <row r="80" spans="2:10">
      <c r="B80" s="102"/>
      <c r="C80" s="102"/>
      <c r="D80" s="102"/>
      <c r="E80" s="102"/>
      <c r="F80" s="102"/>
      <c r="G80" s="102"/>
      <c r="H80" s="102"/>
      <c r="I80" s="102"/>
      <c r="J80" s="102"/>
    </row>
    <row r="81" spans="2:10">
      <c r="B81" s="102"/>
      <c r="C81" s="102"/>
      <c r="D81" s="102"/>
      <c r="E81" s="102"/>
      <c r="F81" s="102"/>
      <c r="G81" s="102"/>
      <c r="H81" s="102"/>
      <c r="I81" s="102"/>
      <c r="J81" s="102"/>
    </row>
    <row r="82" spans="2:10">
      <c r="B82" s="102"/>
      <c r="C82" s="102"/>
      <c r="D82" s="102"/>
      <c r="E82" s="102"/>
      <c r="F82" s="102"/>
      <c r="G82" s="102"/>
      <c r="H82" s="102"/>
      <c r="I82" s="102"/>
      <c r="J82" s="102"/>
    </row>
    <row r="83" spans="2:10">
      <c r="B83" s="102"/>
      <c r="C83" s="102"/>
      <c r="D83" s="102"/>
      <c r="E83" s="102"/>
      <c r="F83" s="102"/>
      <c r="G83" s="102"/>
      <c r="H83" s="102"/>
      <c r="I83" s="102"/>
      <c r="J83" s="102"/>
    </row>
    <row r="84" spans="2:10">
      <c r="B84" s="102"/>
      <c r="C84" s="102"/>
      <c r="D84" s="102"/>
      <c r="E84" s="102"/>
      <c r="F84" s="102"/>
      <c r="G84" s="102"/>
      <c r="H84" s="102"/>
      <c r="I84" s="102"/>
      <c r="J84" s="102"/>
    </row>
    <row r="85" spans="2:10">
      <c r="B85" s="102"/>
      <c r="C85" s="102"/>
      <c r="D85" s="102"/>
      <c r="E85" s="102"/>
      <c r="F85" s="102"/>
      <c r="G85" s="102"/>
      <c r="H85" s="102"/>
      <c r="I85" s="102"/>
      <c r="J85" s="102"/>
    </row>
    <row r="86" spans="2:10">
      <c r="B86" s="102"/>
      <c r="C86" s="102"/>
      <c r="D86" s="102"/>
      <c r="E86" s="102"/>
      <c r="F86" s="102"/>
      <c r="G86" s="102"/>
      <c r="H86" s="102"/>
      <c r="I86" s="102"/>
      <c r="J86" s="102"/>
    </row>
    <row r="87" spans="2:10">
      <c r="B87" s="102"/>
      <c r="C87" s="102"/>
      <c r="D87" s="102"/>
      <c r="E87" s="102"/>
      <c r="F87" s="102"/>
      <c r="G87" s="102"/>
      <c r="H87" s="102"/>
      <c r="I87" s="102"/>
      <c r="J87" s="102"/>
    </row>
    <row r="88" spans="2:10">
      <c r="B88" s="102"/>
      <c r="C88" s="102"/>
      <c r="D88" s="102"/>
      <c r="E88" s="102"/>
      <c r="F88" s="102"/>
      <c r="G88" s="102"/>
      <c r="H88" s="102"/>
      <c r="I88" s="102"/>
      <c r="J88" s="102"/>
    </row>
    <row r="89" spans="2:10">
      <c r="B89" s="102"/>
      <c r="C89" s="102"/>
      <c r="D89" s="102"/>
      <c r="E89" s="102"/>
      <c r="F89" s="102"/>
      <c r="G89" s="102"/>
      <c r="H89" s="102"/>
      <c r="I89" s="102"/>
      <c r="J89" s="102"/>
    </row>
    <row r="90" spans="2:10">
      <c r="B90" s="102"/>
      <c r="C90" s="102"/>
      <c r="D90" s="102"/>
      <c r="E90" s="102"/>
      <c r="F90" s="102"/>
      <c r="G90" s="102"/>
      <c r="H90" s="102"/>
      <c r="I90" s="102"/>
      <c r="J90" s="102"/>
    </row>
    <row r="91" spans="2:10">
      <c r="B91" s="102"/>
      <c r="C91" s="102"/>
      <c r="D91" s="102"/>
      <c r="E91" s="102"/>
      <c r="F91" s="102"/>
      <c r="G91" s="102"/>
      <c r="H91" s="102"/>
      <c r="I91" s="102"/>
      <c r="J91" s="102"/>
    </row>
    <row r="92" spans="2:10">
      <c r="B92" s="102"/>
      <c r="C92" s="102"/>
      <c r="D92" s="102"/>
      <c r="E92" s="102"/>
      <c r="F92" s="102"/>
      <c r="G92" s="102"/>
      <c r="H92" s="102"/>
      <c r="I92" s="102"/>
      <c r="J92" s="102"/>
    </row>
    <row r="93" spans="2:10">
      <c r="B93" s="102"/>
      <c r="C93" s="102"/>
      <c r="D93" s="102"/>
      <c r="E93" s="102"/>
      <c r="F93" s="102"/>
      <c r="G93" s="102"/>
      <c r="H93" s="102"/>
      <c r="I93" s="102"/>
      <c r="J93" s="102"/>
    </row>
    <row r="94" spans="2:10">
      <c r="B94" s="102"/>
      <c r="C94" s="102"/>
      <c r="D94" s="102"/>
      <c r="E94" s="102"/>
      <c r="F94" s="102"/>
      <c r="G94" s="102"/>
      <c r="H94" s="102"/>
      <c r="I94" s="102"/>
      <c r="J94" s="102"/>
    </row>
    <row r="95" spans="2:10">
      <c r="B95" s="102"/>
      <c r="C95" s="102"/>
      <c r="D95" s="102"/>
      <c r="E95" s="102"/>
      <c r="F95" s="102"/>
      <c r="G95" s="102"/>
      <c r="H95" s="102"/>
      <c r="I95" s="102"/>
      <c r="J95" s="102"/>
    </row>
    <row r="96" spans="2:10">
      <c r="B96" s="102"/>
      <c r="C96" s="102"/>
      <c r="D96" s="102"/>
      <c r="E96" s="102"/>
      <c r="F96" s="102"/>
      <c r="G96" s="102"/>
      <c r="H96" s="102"/>
      <c r="I96" s="102"/>
      <c r="J96" s="102"/>
    </row>
    <row r="97" spans="2:10">
      <c r="B97" s="102"/>
      <c r="C97" s="102"/>
      <c r="D97" s="102"/>
      <c r="E97" s="102"/>
      <c r="F97" s="102"/>
      <c r="G97" s="102"/>
      <c r="H97" s="102"/>
      <c r="I97" s="102"/>
      <c r="J97" s="102"/>
    </row>
    <row r="98" spans="2:10">
      <c r="B98" s="102"/>
      <c r="C98" s="102"/>
      <c r="D98" s="102"/>
      <c r="E98" s="102"/>
      <c r="F98" s="102"/>
      <c r="G98" s="102"/>
      <c r="H98" s="102"/>
      <c r="I98" s="102"/>
      <c r="J98" s="102"/>
    </row>
    <row r="99" spans="2:10">
      <c r="B99" s="102"/>
      <c r="C99" s="102"/>
      <c r="D99" s="102"/>
      <c r="E99" s="102"/>
      <c r="F99" s="102"/>
      <c r="G99" s="102"/>
      <c r="H99" s="102"/>
      <c r="I99" s="102"/>
      <c r="J99" s="102"/>
    </row>
    <row r="100" spans="2:10">
      <c r="B100" s="102"/>
      <c r="C100" s="102"/>
      <c r="D100" s="102"/>
      <c r="E100" s="102"/>
      <c r="F100" s="102"/>
      <c r="G100" s="102"/>
      <c r="H100" s="102"/>
      <c r="I100" s="102"/>
      <c r="J100" s="102"/>
    </row>
    <row r="101" spans="2:10">
      <c r="B101" s="102"/>
      <c r="C101" s="102"/>
      <c r="D101" s="102"/>
      <c r="E101" s="102"/>
      <c r="F101" s="102"/>
      <c r="G101" s="102"/>
      <c r="H101" s="102"/>
      <c r="I101" s="102"/>
      <c r="J101" s="102"/>
    </row>
    <row r="102" spans="2:10">
      <c r="B102" s="102"/>
      <c r="C102" s="102"/>
      <c r="D102" s="102"/>
      <c r="E102" s="102"/>
      <c r="F102" s="102"/>
      <c r="G102" s="102"/>
      <c r="H102" s="102"/>
      <c r="I102" s="102"/>
      <c r="J102" s="102"/>
    </row>
    <row r="103" spans="2:10">
      <c r="B103" s="102"/>
      <c r="C103" s="102"/>
      <c r="D103" s="102"/>
      <c r="E103" s="102"/>
      <c r="F103" s="102"/>
      <c r="G103" s="102"/>
      <c r="H103" s="102"/>
      <c r="I103" s="102"/>
      <c r="J103" s="102"/>
    </row>
    <row r="104" spans="2:10">
      <c r="B104" s="102"/>
      <c r="C104" s="102"/>
      <c r="D104" s="102"/>
      <c r="E104" s="102"/>
      <c r="F104" s="102"/>
      <c r="G104" s="102"/>
      <c r="H104" s="102"/>
      <c r="I104" s="102"/>
      <c r="J104" s="102"/>
    </row>
    <row r="105" spans="2:10">
      <c r="B105" s="102"/>
      <c r="C105" s="102"/>
      <c r="D105" s="102"/>
      <c r="E105" s="102"/>
      <c r="F105" s="102"/>
      <c r="G105" s="102"/>
      <c r="H105" s="102"/>
      <c r="I105" s="102"/>
      <c r="J105" s="102"/>
    </row>
    <row r="106" spans="2:10">
      <c r="B106" s="102"/>
      <c r="C106" s="102"/>
      <c r="D106" s="102"/>
      <c r="E106" s="102"/>
      <c r="F106" s="102"/>
      <c r="G106" s="102"/>
      <c r="H106" s="102"/>
      <c r="I106" s="102"/>
      <c r="J106" s="102"/>
    </row>
    <row r="107" spans="2:10">
      <c r="B107" s="102"/>
      <c r="C107" s="102"/>
      <c r="D107" s="102"/>
      <c r="E107" s="102"/>
      <c r="F107" s="102"/>
      <c r="G107" s="102"/>
      <c r="H107" s="102"/>
      <c r="I107" s="102"/>
      <c r="J107" s="102"/>
    </row>
    <row r="108" spans="2:10">
      <c r="B108" s="102"/>
      <c r="C108" s="102"/>
      <c r="D108" s="102"/>
      <c r="E108" s="102"/>
      <c r="F108" s="102"/>
      <c r="G108" s="102"/>
      <c r="H108" s="102"/>
      <c r="I108" s="102"/>
      <c r="J108" s="102"/>
    </row>
    <row r="109" spans="2:10">
      <c r="B109" s="102"/>
      <c r="C109" s="102"/>
      <c r="D109" s="102"/>
      <c r="E109" s="102"/>
      <c r="F109" s="102"/>
      <c r="G109" s="102"/>
      <c r="H109" s="102"/>
      <c r="I109" s="102"/>
      <c r="J109" s="102"/>
    </row>
    <row r="110" spans="2:10">
      <c r="B110" s="102"/>
      <c r="C110" s="102"/>
      <c r="D110" s="102"/>
      <c r="E110" s="102"/>
      <c r="F110" s="102"/>
      <c r="G110" s="102"/>
      <c r="H110" s="102"/>
      <c r="I110" s="102"/>
      <c r="J110" s="102"/>
    </row>
    <row r="111" spans="2:10">
      <c r="B111" s="102"/>
      <c r="C111" s="102"/>
      <c r="D111" s="102"/>
      <c r="E111" s="102"/>
      <c r="F111" s="102"/>
      <c r="G111" s="102"/>
      <c r="H111" s="102"/>
      <c r="I111" s="102"/>
      <c r="J111" s="102"/>
    </row>
    <row r="112" spans="2:10">
      <c r="B112" s="102"/>
      <c r="C112" s="102"/>
      <c r="D112" s="102"/>
      <c r="E112" s="102"/>
      <c r="F112" s="102"/>
      <c r="G112" s="102"/>
      <c r="H112" s="102"/>
      <c r="I112" s="102"/>
      <c r="J112" s="102"/>
    </row>
    <row r="113" spans="2:10">
      <c r="B113" s="102"/>
      <c r="C113" s="102"/>
      <c r="D113" s="102"/>
      <c r="E113" s="102"/>
      <c r="F113" s="102"/>
      <c r="G113" s="102"/>
      <c r="H113" s="102"/>
      <c r="I113" s="102"/>
      <c r="J113" s="102"/>
    </row>
    <row r="114" spans="2:10">
      <c r="F114" s="3"/>
      <c r="G114" s="3"/>
      <c r="H114" s="3"/>
      <c r="I114" s="3"/>
    </row>
    <row r="115" spans="2:10">
      <c r="F115" s="3"/>
      <c r="G115" s="3"/>
      <c r="H115" s="3"/>
      <c r="I115" s="3"/>
    </row>
    <row r="116" spans="2:10">
      <c r="F116" s="3"/>
      <c r="G116" s="3"/>
      <c r="H116" s="3"/>
      <c r="I116" s="3"/>
    </row>
    <row r="117" spans="2:10">
      <c r="F117" s="3"/>
      <c r="G117" s="3"/>
      <c r="H117" s="3"/>
      <c r="I117" s="3"/>
    </row>
    <row r="118" spans="2:10">
      <c r="F118" s="3"/>
      <c r="G118" s="3"/>
      <c r="H118" s="3"/>
      <c r="I118" s="3"/>
    </row>
    <row r="119" spans="2:10">
      <c r="F119" s="3"/>
      <c r="G119" s="3"/>
      <c r="H119" s="3"/>
      <c r="I119" s="3"/>
    </row>
    <row r="120" spans="2:10">
      <c r="F120" s="3"/>
      <c r="G120" s="3"/>
      <c r="H120" s="3"/>
      <c r="I120" s="3"/>
    </row>
    <row r="121" spans="2:10">
      <c r="F121" s="3"/>
      <c r="G121" s="3"/>
      <c r="H121" s="3"/>
      <c r="I121" s="3"/>
    </row>
    <row r="122" spans="2:10">
      <c r="F122" s="3"/>
      <c r="G122" s="3"/>
      <c r="H122" s="3"/>
      <c r="I122" s="3"/>
    </row>
    <row r="123" spans="2:10">
      <c r="F123" s="3"/>
      <c r="G123" s="3"/>
      <c r="H123" s="3"/>
      <c r="I123" s="3"/>
    </row>
    <row r="124" spans="2:10">
      <c r="F124" s="3"/>
      <c r="G124" s="3"/>
      <c r="H124" s="3"/>
      <c r="I124" s="3"/>
    </row>
    <row r="125" spans="2:10">
      <c r="F125" s="3"/>
      <c r="G125" s="3"/>
      <c r="H125" s="3"/>
      <c r="I125" s="3"/>
    </row>
    <row r="126" spans="2:10">
      <c r="F126" s="3"/>
      <c r="G126" s="3"/>
      <c r="H126" s="3"/>
      <c r="I126" s="3"/>
    </row>
    <row r="127" spans="2:10">
      <c r="F127" s="3"/>
      <c r="G127" s="3"/>
      <c r="H127" s="3"/>
      <c r="I127" s="3"/>
    </row>
    <row r="128" spans="2:10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5" type="noConversion"/>
  <dataValidations count="1">
    <dataValidation allowBlank="1" showInputMessage="1" showErrorMessage="1" sqref="D1:J9 C5:C9 A1:A1048576 B1:B9 B114:J1048576 B17:B18 K1:XFD27 K30:XFD1048576 K28:AF29 AH28:XFD29 E10:E13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187</v>
      </c>
      <c r="C1" s="79" t="s" vm="1">
        <v>263</v>
      </c>
    </row>
    <row r="2" spans="2:60">
      <c r="B2" s="57" t="s">
        <v>186</v>
      </c>
      <c r="C2" s="79" t="s">
        <v>264</v>
      </c>
    </row>
    <row r="3" spans="2:60">
      <c r="B3" s="57" t="s">
        <v>188</v>
      </c>
      <c r="C3" s="79" t="s">
        <v>265</v>
      </c>
    </row>
    <row r="4" spans="2:60">
      <c r="B4" s="57" t="s">
        <v>189</v>
      </c>
      <c r="C4" s="79">
        <v>8803</v>
      </c>
    </row>
    <row r="6" spans="2:60" ht="26.25" customHeight="1">
      <c r="B6" s="225" t="s">
        <v>222</v>
      </c>
      <c r="C6" s="226"/>
      <c r="D6" s="226"/>
      <c r="E6" s="226"/>
      <c r="F6" s="226"/>
      <c r="G6" s="226"/>
      <c r="H6" s="226"/>
      <c r="I6" s="226"/>
      <c r="J6" s="226"/>
      <c r="K6" s="227"/>
    </row>
    <row r="7" spans="2:60" s="3" customFormat="1" ht="66">
      <c r="B7" s="60" t="s">
        <v>123</v>
      </c>
      <c r="C7" s="60" t="s">
        <v>124</v>
      </c>
      <c r="D7" s="60" t="s">
        <v>15</v>
      </c>
      <c r="E7" s="60" t="s">
        <v>16</v>
      </c>
      <c r="F7" s="60" t="s">
        <v>57</v>
      </c>
      <c r="G7" s="60" t="s">
        <v>107</v>
      </c>
      <c r="H7" s="60" t="s">
        <v>54</v>
      </c>
      <c r="I7" s="60" t="s">
        <v>116</v>
      </c>
      <c r="J7" s="60" t="s">
        <v>190</v>
      </c>
      <c r="K7" s="60" t="s">
        <v>191</v>
      </c>
    </row>
    <row r="8" spans="2:60" s="3" customFormat="1" ht="21.75" customHeight="1">
      <c r="B8" s="15"/>
      <c r="C8" s="71"/>
      <c r="D8" s="16"/>
      <c r="E8" s="16"/>
      <c r="F8" s="16" t="s">
        <v>20</v>
      </c>
      <c r="G8" s="16"/>
      <c r="H8" s="16" t="s">
        <v>20</v>
      </c>
      <c r="I8" s="16" t="s">
        <v>250</v>
      </c>
      <c r="J8" s="32" t="s">
        <v>20</v>
      </c>
      <c r="K8" s="17" t="s">
        <v>20</v>
      </c>
    </row>
    <row r="9" spans="2:60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20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7"/>
      <c r="C11" s="102"/>
      <c r="D11" s="102"/>
      <c r="E11" s="102"/>
      <c r="F11" s="102"/>
      <c r="G11" s="102"/>
      <c r="H11" s="102"/>
      <c r="I11" s="102"/>
      <c r="J11" s="102"/>
      <c r="K11" s="102"/>
    </row>
    <row r="12" spans="2:60">
      <c r="B12" s="117"/>
      <c r="C12" s="102"/>
      <c r="D12" s="102"/>
      <c r="E12" s="102"/>
      <c r="F12" s="102"/>
      <c r="G12" s="102"/>
      <c r="H12" s="102"/>
      <c r="I12" s="102"/>
      <c r="J12" s="102"/>
      <c r="K12" s="10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9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187</v>
      </c>
      <c r="C1" s="79" t="s" vm="1">
        <v>263</v>
      </c>
    </row>
    <row r="2" spans="2:60">
      <c r="B2" s="57" t="s">
        <v>186</v>
      </c>
      <c r="C2" s="79" t="s">
        <v>264</v>
      </c>
    </row>
    <row r="3" spans="2:60">
      <c r="B3" s="57" t="s">
        <v>188</v>
      </c>
      <c r="C3" s="79" t="s">
        <v>265</v>
      </c>
    </row>
    <row r="4" spans="2:60">
      <c r="B4" s="57" t="s">
        <v>189</v>
      </c>
      <c r="C4" s="79">
        <v>8803</v>
      </c>
    </row>
    <row r="6" spans="2:60" ht="26.25" customHeight="1">
      <c r="B6" s="225" t="s">
        <v>223</v>
      </c>
      <c r="C6" s="226"/>
      <c r="D6" s="226"/>
      <c r="E6" s="226"/>
      <c r="F6" s="226"/>
      <c r="G6" s="226"/>
      <c r="H6" s="226"/>
      <c r="I6" s="226"/>
      <c r="J6" s="226"/>
      <c r="K6" s="227"/>
    </row>
    <row r="7" spans="2:60" s="3" customFormat="1" ht="63">
      <c r="B7" s="60" t="s">
        <v>123</v>
      </c>
      <c r="C7" s="62" t="s">
        <v>46</v>
      </c>
      <c r="D7" s="62" t="s">
        <v>15</v>
      </c>
      <c r="E7" s="62" t="s">
        <v>16</v>
      </c>
      <c r="F7" s="62" t="s">
        <v>57</v>
      </c>
      <c r="G7" s="62" t="s">
        <v>107</v>
      </c>
      <c r="H7" s="62" t="s">
        <v>54</v>
      </c>
      <c r="I7" s="62" t="s">
        <v>116</v>
      </c>
      <c r="J7" s="62" t="s">
        <v>190</v>
      </c>
      <c r="K7" s="64" t="s">
        <v>191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32" t="s">
        <v>20</v>
      </c>
      <c r="K8" s="17" t="s">
        <v>20</v>
      </c>
    </row>
    <row r="9" spans="2:60" s="4" customFormat="1" ht="18" customHeight="1">
      <c r="B9" s="18"/>
      <c r="C9" s="20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20" t="s">
        <v>8</v>
      </c>
      <c r="K9" s="20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208" t="s">
        <v>1589</v>
      </c>
      <c r="C10" s="204"/>
      <c r="D10" s="204"/>
      <c r="E10" s="204"/>
      <c r="F10" s="204"/>
      <c r="G10" s="204"/>
      <c r="H10" s="206"/>
      <c r="I10" s="205">
        <f>I11</f>
        <v>1056.0329999999999</v>
      </c>
      <c r="J10" s="206">
        <f>I10/$I$10</f>
        <v>1</v>
      </c>
      <c r="K10" s="206">
        <f>I10/'סכום נכסי הקרן'!$C$42</f>
        <v>1.990063884928569E-3</v>
      </c>
      <c r="L10" s="198"/>
      <c r="M10" s="198"/>
      <c r="N10" s="198"/>
      <c r="O10" s="198"/>
      <c r="P10" s="198"/>
      <c r="Q10" s="198"/>
      <c r="R10" s="198"/>
      <c r="S10" s="198"/>
      <c r="T10" s="198"/>
      <c r="U10" s="198"/>
      <c r="V10" s="198"/>
      <c r="W10" s="198"/>
      <c r="X10" s="198"/>
      <c r="Y10" s="198"/>
      <c r="Z10" s="198"/>
      <c r="AA10" s="199"/>
      <c r="AB10" s="199"/>
      <c r="AC10" s="199"/>
      <c r="AD10" s="199"/>
      <c r="AE10" s="199"/>
      <c r="AF10" s="199"/>
      <c r="AG10" s="199"/>
      <c r="AH10" s="199"/>
      <c r="AI10" s="199"/>
      <c r="AJ10" s="199"/>
      <c r="AK10" s="199"/>
      <c r="AL10" s="199"/>
      <c r="AM10" s="199"/>
      <c r="AN10" s="199"/>
      <c r="AO10" s="199"/>
      <c r="AP10" s="199"/>
      <c r="AQ10" s="199"/>
      <c r="AR10" s="199"/>
      <c r="AS10" s="199"/>
      <c r="AT10" s="199"/>
      <c r="AU10" s="199"/>
      <c r="AV10" s="199"/>
      <c r="AW10" s="199"/>
      <c r="AX10" s="199"/>
      <c r="AY10" s="199"/>
      <c r="AZ10" s="199"/>
      <c r="BA10" s="199"/>
      <c r="BB10" s="199"/>
      <c r="BC10" s="199"/>
      <c r="BD10" s="199"/>
      <c r="BE10" s="199"/>
      <c r="BF10" s="199"/>
      <c r="BG10" s="199"/>
      <c r="BH10" s="203"/>
    </row>
    <row r="11" spans="2:60" ht="21" customHeight="1">
      <c r="B11" s="207" t="s">
        <v>241</v>
      </c>
      <c r="C11" s="204"/>
      <c r="D11" s="204"/>
      <c r="E11" s="204"/>
      <c r="F11" s="204"/>
      <c r="G11" s="204"/>
      <c r="H11" s="206"/>
      <c r="I11" s="205">
        <f>I12+I13</f>
        <v>1056.0329999999999</v>
      </c>
      <c r="J11" s="206">
        <f t="shared" ref="J11:J13" si="0">I11/$I$10</f>
        <v>1</v>
      </c>
      <c r="K11" s="206">
        <f>I11/'סכום נכסי הקרן'!$C$42</f>
        <v>1.990063884928569E-3</v>
      </c>
      <c r="L11" s="198"/>
      <c r="M11" s="198"/>
      <c r="N11" s="198"/>
      <c r="O11" s="198"/>
      <c r="P11" s="198"/>
      <c r="Q11" s="198"/>
      <c r="R11" s="198"/>
      <c r="S11" s="198"/>
      <c r="T11" s="198"/>
      <c r="U11" s="198"/>
      <c r="V11" s="198"/>
      <c r="W11" s="198"/>
      <c r="X11" s="198"/>
      <c r="Y11" s="198"/>
      <c r="Z11" s="198"/>
      <c r="AA11" s="203"/>
      <c r="AB11" s="203"/>
      <c r="AC11" s="203"/>
      <c r="AD11" s="203"/>
      <c r="AE11" s="203"/>
      <c r="AF11" s="203"/>
      <c r="AG11" s="203"/>
      <c r="AH11" s="203"/>
      <c r="AI11" s="203"/>
      <c r="AJ11" s="203"/>
      <c r="AK11" s="203"/>
      <c r="AL11" s="203"/>
      <c r="AM11" s="203"/>
      <c r="AN11" s="203"/>
      <c r="AO11" s="203"/>
      <c r="AP11" s="203"/>
      <c r="AQ11" s="203"/>
      <c r="AR11" s="203"/>
      <c r="AS11" s="203"/>
      <c r="AT11" s="203"/>
      <c r="AU11" s="203"/>
      <c r="AV11" s="203"/>
      <c r="AW11" s="203"/>
      <c r="AX11" s="203"/>
      <c r="AY11" s="203"/>
      <c r="AZ11" s="203"/>
      <c r="BA11" s="203"/>
      <c r="BB11" s="203"/>
      <c r="BC11" s="203"/>
      <c r="BD11" s="203"/>
      <c r="BE11" s="203"/>
      <c r="BF11" s="203"/>
      <c r="BG11" s="203"/>
      <c r="BH11" s="203"/>
    </row>
    <row r="12" spans="2:60">
      <c r="B12" s="209" t="s">
        <v>1590</v>
      </c>
      <c r="C12" s="200"/>
      <c r="D12" s="200"/>
      <c r="E12" s="200"/>
      <c r="F12" s="200"/>
      <c r="G12" s="200"/>
      <c r="H12" s="202"/>
      <c r="I12" s="201">
        <v>-700.96865000000003</v>
      </c>
      <c r="J12" s="202">
        <f t="shared" si="0"/>
        <v>-0.66377532709678588</v>
      </c>
      <c r="K12" s="202">
        <f>I12/'סכום נכסי הקרן'!$C$42</f>
        <v>-1.3209553061619612E-3</v>
      </c>
      <c r="L12" s="197"/>
      <c r="M12" s="197"/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  <c r="Y12" s="197"/>
      <c r="Z12" s="197"/>
      <c r="AA12" s="198"/>
      <c r="AB12" s="198"/>
      <c r="AC12" s="198"/>
      <c r="AD12" s="198"/>
      <c r="AE12" s="198"/>
      <c r="AF12" s="198"/>
      <c r="AG12" s="198"/>
      <c r="AH12" s="198"/>
      <c r="AI12" s="198"/>
      <c r="AJ12" s="198"/>
      <c r="AK12" s="198"/>
      <c r="AL12" s="198"/>
      <c r="AM12" s="198"/>
      <c r="AN12" s="198"/>
      <c r="AO12" s="198"/>
      <c r="AP12" s="198"/>
      <c r="AQ12" s="198"/>
      <c r="AR12" s="198"/>
      <c r="AS12" s="198"/>
      <c r="AT12" s="198"/>
      <c r="AU12" s="198"/>
      <c r="AV12" s="198"/>
      <c r="AW12" s="198"/>
      <c r="AX12" s="198"/>
      <c r="AY12" s="198"/>
      <c r="AZ12" s="198"/>
      <c r="BA12" s="198"/>
      <c r="BB12" s="198"/>
      <c r="BC12" s="198"/>
      <c r="BD12" s="198"/>
      <c r="BE12" s="197"/>
      <c r="BF12" s="197"/>
      <c r="BG12" s="197"/>
      <c r="BH12" s="197"/>
    </row>
    <row r="13" spans="2:60">
      <c r="B13" s="210" t="s">
        <v>1591</v>
      </c>
      <c r="C13" s="102"/>
      <c r="D13" s="102"/>
      <c r="E13" s="102"/>
      <c r="F13" s="102"/>
      <c r="G13" s="102"/>
      <c r="H13" s="102"/>
      <c r="I13" s="201">
        <v>1757.0016499999999</v>
      </c>
      <c r="J13" s="202">
        <f t="shared" si="0"/>
        <v>1.6637753270967859</v>
      </c>
      <c r="K13" s="202">
        <f>I13/'סכום נכסי הקרן'!$C$42</f>
        <v>3.3110191910905302E-3</v>
      </c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phoneticPr fontId="5" type="noConversion"/>
  <dataValidations count="1">
    <dataValidation allowBlank="1" showInputMessage="1" showErrorMessage="1" sqref="C5:C1048576 A1:B1048576 AH28:XFD29 D30:XFD1048576 D28:AF29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X104"/>
  <sheetViews>
    <sheetView rightToLeft="1" workbookViewId="0">
      <pane ySplit="9" topLeftCell="A10" activePane="bottomLeft" state="frozen"/>
      <selection pane="bottomLeft" activeCell="C13" sqref="C1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9" width="5.7109375" style="1" customWidth="1"/>
    <col min="10" max="16384" width="9.140625" style="1"/>
  </cols>
  <sheetData>
    <row r="1" spans="2:24">
      <c r="B1" s="57" t="s">
        <v>187</v>
      </c>
      <c r="C1" s="79" t="s" vm="1">
        <v>263</v>
      </c>
    </row>
    <row r="2" spans="2:24">
      <c r="B2" s="57" t="s">
        <v>186</v>
      </c>
      <c r="C2" s="79" t="s">
        <v>264</v>
      </c>
    </row>
    <row r="3" spans="2:24">
      <c r="B3" s="57" t="s">
        <v>188</v>
      </c>
      <c r="C3" s="79" t="s">
        <v>265</v>
      </c>
    </row>
    <row r="4" spans="2:24">
      <c r="B4" s="57" t="s">
        <v>189</v>
      </c>
      <c r="C4" s="79">
        <v>8803</v>
      </c>
    </row>
    <row r="6" spans="2:24" ht="26.25" customHeight="1">
      <c r="B6" s="225" t="s">
        <v>224</v>
      </c>
      <c r="C6" s="226"/>
      <c r="D6" s="227"/>
    </row>
    <row r="7" spans="2:24" s="3" customFormat="1" ht="33">
      <c r="B7" s="60" t="s">
        <v>123</v>
      </c>
      <c r="C7" s="65" t="s">
        <v>113</v>
      </c>
      <c r="D7" s="66" t="s">
        <v>112</v>
      </c>
    </row>
    <row r="8" spans="2:24" s="3" customFormat="1">
      <c r="B8" s="15"/>
      <c r="C8" s="32" t="s">
        <v>250</v>
      </c>
      <c r="D8" s="17" t="s">
        <v>22</v>
      </c>
    </row>
    <row r="9" spans="2:24" s="4" customFormat="1" ht="18" customHeight="1">
      <c r="B9" s="18"/>
      <c r="C9" s="19" t="s">
        <v>1</v>
      </c>
      <c r="D9" s="20" t="s">
        <v>2</v>
      </c>
    </row>
    <row r="10" spans="2:24" s="142" customFormat="1" ht="18" customHeight="1">
      <c r="B10" s="122" t="s">
        <v>1568</v>
      </c>
      <c r="C10" s="135">
        <f>C11+C20</f>
        <v>16214.17739720721</v>
      </c>
      <c r="D10" s="144"/>
    </row>
    <row r="11" spans="2:24" s="143" customFormat="1">
      <c r="B11" s="122" t="s">
        <v>26</v>
      </c>
      <c r="C11" s="135">
        <f>SUM(C12:C18)</f>
        <v>3646.4041584002621</v>
      </c>
      <c r="D11" s="144"/>
    </row>
    <row r="12" spans="2:24" s="143" customFormat="1">
      <c r="B12" s="153" t="s">
        <v>1554</v>
      </c>
      <c r="C12" s="154">
        <v>1036.5758800000001</v>
      </c>
      <c r="D12" s="155">
        <v>44255</v>
      </c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</row>
    <row r="13" spans="2:24" s="143" customFormat="1">
      <c r="B13" s="156" t="s">
        <v>1571</v>
      </c>
      <c r="C13" s="154">
        <v>799.99976000000004</v>
      </c>
      <c r="D13" s="155">
        <v>46100</v>
      </c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</row>
    <row r="14" spans="2:24" s="143" customFormat="1">
      <c r="B14" s="157" t="s">
        <v>1572</v>
      </c>
      <c r="C14" s="154">
        <v>132.65423999999999</v>
      </c>
      <c r="D14" s="155">
        <v>43824</v>
      </c>
    </row>
    <row r="15" spans="2:24" s="143" customFormat="1">
      <c r="B15" s="158" t="s">
        <v>1573</v>
      </c>
      <c r="C15" s="154">
        <v>445.57481000000001</v>
      </c>
      <c r="D15" s="155">
        <v>44246</v>
      </c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</row>
    <row r="16" spans="2:24" s="143" customFormat="1">
      <c r="B16" s="158" t="s">
        <v>1574</v>
      </c>
      <c r="C16" s="154">
        <v>357.02800000000002</v>
      </c>
      <c r="D16" s="155">
        <v>43800</v>
      </c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</row>
    <row r="17" spans="2:4" s="143" customFormat="1">
      <c r="B17" s="159" t="s">
        <v>1575</v>
      </c>
      <c r="C17" s="154">
        <v>563.20244000000002</v>
      </c>
      <c r="D17" s="155">
        <v>44739</v>
      </c>
    </row>
    <row r="18" spans="2:4" s="143" customFormat="1">
      <c r="B18" s="153" t="s">
        <v>1416</v>
      </c>
      <c r="C18" s="154">
        <v>311.36902840026187</v>
      </c>
      <c r="D18" s="155">
        <v>46631</v>
      </c>
    </row>
    <row r="19" spans="2:4" s="143" customFormat="1">
      <c r="B19" s="102"/>
      <c r="C19" s="102"/>
      <c r="D19" s="102"/>
    </row>
    <row r="20" spans="2:4" s="143" customFormat="1">
      <c r="B20" s="122" t="s">
        <v>1569</v>
      </c>
      <c r="C20" s="135">
        <f>SUM(C21:C40)</f>
        <v>12567.773238806947</v>
      </c>
      <c r="D20" s="102"/>
    </row>
    <row r="21" spans="2:4" s="143" customFormat="1">
      <c r="B21" s="153" t="s">
        <v>1563</v>
      </c>
      <c r="C21" s="154">
        <v>591.74181405149159</v>
      </c>
      <c r="D21" s="155">
        <v>46601</v>
      </c>
    </row>
    <row r="22" spans="2:4" s="143" customFormat="1">
      <c r="B22" s="153" t="s">
        <v>1560</v>
      </c>
      <c r="C22" s="154">
        <v>519.47809721134331</v>
      </c>
      <c r="D22" s="155">
        <v>45382</v>
      </c>
    </row>
    <row r="23" spans="2:4" s="143" customFormat="1">
      <c r="B23" s="153" t="s">
        <v>1424</v>
      </c>
      <c r="C23" s="154">
        <v>2351.7892579859936</v>
      </c>
      <c r="D23" s="155">
        <v>50041</v>
      </c>
    </row>
    <row r="24" spans="2:4" s="143" customFormat="1">
      <c r="B24" s="153" t="s">
        <v>1425</v>
      </c>
      <c r="C24" s="154">
        <v>132.79168762100744</v>
      </c>
      <c r="D24" s="155">
        <v>44926</v>
      </c>
    </row>
    <row r="25" spans="2:4" s="143" customFormat="1">
      <c r="B25" s="153" t="s">
        <v>1558</v>
      </c>
      <c r="C25" s="154">
        <v>411.9112455715366</v>
      </c>
      <c r="D25" s="155">
        <v>46012</v>
      </c>
    </row>
    <row r="26" spans="2:4" s="143" customFormat="1">
      <c r="B26" s="153" t="s">
        <v>1561</v>
      </c>
      <c r="C26" s="154">
        <v>143.39529245542801</v>
      </c>
      <c r="D26" s="155">
        <v>46201</v>
      </c>
    </row>
    <row r="27" spans="2:4" s="143" customFormat="1">
      <c r="B27" s="153" t="s">
        <v>1428</v>
      </c>
      <c r="C27" s="154">
        <v>114.05664610514268</v>
      </c>
      <c r="D27" s="155">
        <v>46201</v>
      </c>
    </row>
    <row r="28" spans="2:4" s="143" customFormat="1">
      <c r="B28" s="153" t="s">
        <v>1418</v>
      </c>
      <c r="C28" s="154">
        <v>355.2438745886754</v>
      </c>
      <c r="D28" s="155">
        <v>47262</v>
      </c>
    </row>
    <row r="29" spans="2:4" s="143" customFormat="1">
      <c r="B29" s="153" t="s">
        <v>1564</v>
      </c>
      <c r="C29" s="154">
        <v>1196.7419093840001</v>
      </c>
      <c r="D29" s="155">
        <v>45485</v>
      </c>
    </row>
    <row r="30" spans="2:4" s="143" customFormat="1">
      <c r="B30" s="153" t="s">
        <v>1429</v>
      </c>
      <c r="C30" s="154">
        <v>1099.6987155807144</v>
      </c>
      <c r="D30" s="155">
        <v>47178</v>
      </c>
    </row>
    <row r="31" spans="2:4" s="143" customFormat="1">
      <c r="B31" s="153" t="s">
        <v>1430</v>
      </c>
      <c r="C31" s="154">
        <v>1030.7811283840001</v>
      </c>
      <c r="D31" s="155">
        <v>45710</v>
      </c>
    </row>
    <row r="32" spans="2:4" s="143" customFormat="1">
      <c r="B32" s="153" t="s">
        <v>1566</v>
      </c>
      <c r="C32" s="154">
        <v>1285.5963707901174</v>
      </c>
      <c r="D32" s="155">
        <v>46844</v>
      </c>
    </row>
    <row r="33" spans="2:4" s="143" customFormat="1">
      <c r="B33" s="153" t="s">
        <v>1419</v>
      </c>
      <c r="C33" s="154">
        <v>178.19933506855432</v>
      </c>
      <c r="D33" s="155">
        <v>46600</v>
      </c>
    </row>
    <row r="34" spans="2:4" s="143" customFormat="1">
      <c r="B34" s="153" t="s">
        <v>1555</v>
      </c>
      <c r="C34" s="154">
        <v>688.0677386708561</v>
      </c>
      <c r="D34" s="155">
        <v>46201</v>
      </c>
    </row>
    <row r="35" spans="2:4" s="143" customFormat="1">
      <c r="B35" s="153" t="s">
        <v>1565</v>
      </c>
      <c r="C35" s="154">
        <v>1011.08026824</v>
      </c>
      <c r="D35" s="155">
        <v>44258</v>
      </c>
    </row>
    <row r="36" spans="2:4">
      <c r="B36" s="136" t="s">
        <v>1567</v>
      </c>
      <c r="C36" s="137">
        <v>964.19727809258779</v>
      </c>
      <c r="D36" s="138">
        <v>44044</v>
      </c>
    </row>
    <row r="37" spans="2:4">
      <c r="B37" s="136" t="s">
        <v>1559</v>
      </c>
      <c r="C37" s="137">
        <v>54.049358785042465</v>
      </c>
      <c r="D37" s="138">
        <v>46722</v>
      </c>
    </row>
    <row r="38" spans="2:4">
      <c r="B38" s="136" t="s">
        <v>1557</v>
      </c>
      <c r="C38" s="137">
        <v>45.191875235902408</v>
      </c>
      <c r="D38" s="138">
        <v>47031</v>
      </c>
    </row>
    <row r="39" spans="2:4">
      <c r="B39" s="136" t="s">
        <v>1556</v>
      </c>
      <c r="C39" s="137">
        <v>39.917920224551146</v>
      </c>
      <c r="D39" s="138">
        <v>47102</v>
      </c>
    </row>
    <row r="40" spans="2:4">
      <c r="B40" s="136" t="s">
        <v>1562</v>
      </c>
      <c r="C40" s="137">
        <v>353.84342476</v>
      </c>
      <c r="D40" s="138">
        <v>46482</v>
      </c>
    </row>
    <row r="41" spans="2:4">
      <c r="B41" s="102"/>
      <c r="C41" s="102"/>
      <c r="D41" s="102"/>
    </row>
    <row r="42" spans="2:4">
      <c r="B42" s="102"/>
      <c r="C42" s="102"/>
      <c r="D42" s="102"/>
    </row>
    <row r="43" spans="2:4">
      <c r="B43" s="102"/>
      <c r="C43" s="102"/>
      <c r="D43" s="102"/>
    </row>
    <row r="44" spans="2:4">
      <c r="B44" s="102"/>
      <c r="C44" s="102"/>
      <c r="D44" s="102"/>
    </row>
    <row r="45" spans="2:4">
      <c r="B45" s="102"/>
      <c r="C45" s="102"/>
      <c r="D45" s="102"/>
    </row>
    <row r="46" spans="2:4">
      <c r="B46" s="102"/>
      <c r="C46" s="102"/>
      <c r="D46" s="102"/>
    </row>
    <row r="47" spans="2:4">
      <c r="B47" s="102"/>
      <c r="C47" s="102"/>
      <c r="D47" s="102"/>
    </row>
    <row r="48" spans="2:4">
      <c r="B48" s="102"/>
      <c r="C48" s="102"/>
      <c r="D48" s="102"/>
    </row>
    <row r="49" spans="2:4">
      <c r="B49" s="102"/>
      <c r="C49" s="102"/>
      <c r="D49" s="102"/>
    </row>
    <row r="50" spans="2:4">
      <c r="B50" s="102"/>
      <c r="C50" s="102"/>
      <c r="D50" s="102"/>
    </row>
    <row r="51" spans="2:4">
      <c r="B51" s="102"/>
      <c r="C51" s="102"/>
      <c r="D51" s="102"/>
    </row>
    <row r="52" spans="2:4">
      <c r="B52" s="102"/>
      <c r="C52" s="102"/>
      <c r="D52" s="102"/>
    </row>
    <row r="53" spans="2:4">
      <c r="B53" s="102"/>
      <c r="C53" s="102"/>
      <c r="D53" s="102"/>
    </row>
    <row r="54" spans="2:4">
      <c r="B54" s="102"/>
      <c r="C54" s="102"/>
      <c r="D54" s="102"/>
    </row>
    <row r="55" spans="2:4">
      <c r="B55" s="102"/>
      <c r="C55" s="102"/>
      <c r="D55" s="102"/>
    </row>
    <row r="56" spans="2:4">
      <c r="B56" s="102"/>
      <c r="C56" s="102"/>
      <c r="D56" s="102"/>
    </row>
    <row r="57" spans="2:4">
      <c r="B57" s="102"/>
      <c r="C57" s="102"/>
      <c r="D57" s="102"/>
    </row>
    <row r="58" spans="2:4">
      <c r="B58" s="102"/>
      <c r="C58" s="102"/>
      <c r="D58" s="102"/>
    </row>
    <row r="59" spans="2:4">
      <c r="B59" s="102"/>
      <c r="C59" s="102"/>
      <c r="D59" s="102"/>
    </row>
    <row r="60" spans="2:4">
      <c r="B60" s="102"/>
      <c r="C60" s="102"/>
      <c r="D60" s="102"/>
    </row>
    <row r="61" spans="2:4">
      <c r="B61" s="102"/>
      <c r="C61" s="102"/>
      <c r="D61" s="102"/>
    </row>
    <row r="62" spans="2:4">
      <c r="B62" s="102"/>
      <c r="C62" s="102"/>
      <c r="D62" s="102"/>
    </row>
    <row r="63" spans="2:4">
      <c r="B63" s="102"/>
      <c r="C63" s="102"/>
      <c r="D63" s="102"/>
    </row>
    <row r="64" spans="2:4">
      <c r="B64" s="102"/>
      <c r="C64" s="102"/>
      <c r="D64" s="102"/>
    </row>
    <row r="65" spans="2:4">
      <c r="B65" s="102"/>
      <c r="C65" s="102"/>
      <c r="D65" s="102"/>
    </row>
    <row r="66" spans="2:4">
      <c r="B66" s="102"/>
      <c r="C66" s="102"/>
      <c r="D66" s="102"/>
    </row>
    <row r="67" spans="2:4">
      <c r="B67" s="102"/>
      <c r="C67" s="102"/>
      <c r="D67" s="102"/>
    </row>
    <row r="68" spans="2:4">
      <c r="B68" s="102"/>
      <c r="C68" s="102"/>
      <c r="D68" s="102"/>
    </row>
    <row r="69" spans="2:4">
      <c r="B69" s="102"/>
      <c r="C69" s="102"/>
      <c r="D69" s="102"/>
    </row>
    <row r="70" spans="2:4">
      <c r="B70" s="102"/>
      <c r="C70" s="102"/>
      <c r="D70" s="102"/>
    </row>
    <row r="71" spans="2:4">
      <c r="B71" s="102"/>
      <c r="C71" s="102"/>
      <c r="D71" s="102"/>
    </row>
    <row r="72" spans="2:4">
      <c r="B72" s="102"/>
      <c r="C72" s="102"/>
      <c r="D72" s="102"/>
    </row>
    <row r="73" spans="2:4">
      <c r="B73" s="102"/>
      <c r="C73" s="102"/>
      <c r="D73" s="102"/>
    </row>
    <row r="74" spans="2:4">
      <c r="B74" s="102"/>
      <c r="C74" s="102"/>
      <c r="D74" s="102"/>
    </row>
    <row r="75" spans="2:4">
      <c r="B75" s="102"/>
      <c r="C75" s="102"/>
      <c r="D75" s="102"/>
    </row>
    <row r="76" spans="2:4">
      <c r="B76" s="102"/>
      <c r="C76" s="102"/>
      <c r="D76" s="102"/>
    </row>
    <row r="77" spans="2:4">
      <c r="B77" s="102"/>
      <c r="C77" s="102"/>
      <c r="D77" s="102"/>
    </row>
    <row r="78" spans="2:4">
      <c r="B78" s="102"/>
      <c r="C78" s="102"/>
      <c r="D78" s="102"/>
    </row>
    <row r="79" spans="2:4">
      <c r="B79" s="102"/>
      <c r="C79" s="102"/>
      <c r="D79" s="102"/>
    </row>
    <row r="80" spans="2:4">
      <c r="B80" s="102"/>
      <c r="C80" s="102"/>
      <c r="D80" s="102"/>
    </row>
    <row r="81" spans="2:4">
      <c r="B81" s="102"/>
      <c r="C81" s="102"/>
      <c r="D81" s="102"/>
    </row>
    <row r="82" spans="2:4">
      <c r="B82" s="102"/>
      <c r="C82" s="102"/>
      <c r="D82" s="102"/>
    </row>
    <row r="83" spans="2:4">
      <c r="B83" s="102"/>
      <c r="C83" s="102"/>
      <c r="D83" s="102"/>
    </row>
    <row r="84" spans="2:4">
      <c r="B84" s="102"/>
      <c r="C84" s="102"/>
      <c r="D84" s="102"/>
    </row>
    <row r="85" spans="2:4">
      <c r="B85" s="102"/>
      <c r="C85" s="102"/>
      <c r="D85" s="102"/>
    </row>
    <row r="86" spans="2:4">
      <c r="B86" s="102"/>
      <c r="C86" s="102"/>
      <c r="D86" s="102"/>
    </row>
    <row r="87" spans="2:4">
      <c r="B87" s="102"/>
      <c r="C87" s="102"/>
      <c r="D87" s="102"/>
    </row>
    <row r="88" spans="2:4">
      <c r="B88" s="102"/>
      <c r="C88" s="102"/>
      <c r="D88" s="102"/>
    </row>
    <row r="89" spans="2:4">
      <c r="B89" s="102"/>
      <c r="C89" s="102"/>
      <c r="D89" s="102"/>
    </row>
    <row r="90" spans="2:4">
      <c r="B90" s="102"/>
      <c r="C90" s="102"/>
      <c r="D90" s="102"/>
    </row>
    <row r="91" spans="2:4">
      <c r="B91" s="102"/>
      <c r="C91" s="102"/>
      <c r="D91" s="102"/>
    </row>
    <row r="92" spans="2:4">
      <c r="B92" s="102"/>
      <c r="C92" s="102"/>
      <c r="D92" s="102"/>
    </row>
    <row r="93" spans="2:4">
      <c r="B93" s="102"/>
      <c r="C93" s="102"/>
      <c r="D93" s="102"/>
    </row>
    <row r="94" spans="2:4">
      <c r="B94" s="102"/>
      <c r="C94" s="102"/>
      <c r="D94" s="102"/>
    </row>
    <row r="95" spans="2:4">
      <c r="B95" s="102"/>
      <c r="C95" s="102"/>
      <c r="D95" s="102"/>
    </row>
    <row r="96" spans="2:4">
      <c r="B96" s="102"/>
      <c r="C96" s="102"/>
      <c r="D96" s="102"/>
    </row>
    <row r="97" spans="2:4">
      <c r="B97" s="102"/>
      <c r="C97" s="102"/>
      <c r="D97" s="102"/>
    </row>
    <row r="98" spans="2:4">
      <c r="B98" s="102"/>
      <c r="C98" s="102"/>
      <c r="D98" s="102"/>
    </row>
    <row r="99" spans="2:4">
      <c r="B99" s="102"/>
      <c r="C99" s="102"/>
      <c r="D99" s="102"/>
    </row>
    <row r="100" spans="2:4">
      <c r="B100" s="102"/>
      <c r="C100" s="102"/>
      <c r="D100" s="102"/>
    </row>
    <row r="101" spans="2:4">
      <c r="B101" s="102"/>
      <c r="C101" s="102"/>
      <c r="D101" s="102"/>
    </row>
    <row r="102" spans="2:4">
      <c r="B102" s="102"/>
      <c r="C102" s="102"/>
      <c r="D102" s="102"/>
    </row>
    <row r="103" spans="2:4">
      <c r="B103" s="102"/>
      <c r="C103" s="102"/>
      <c r="D103" s="102"/>
    </row>
    <row r="104" spans="2:4">
      <c r="B104" s="102"/>
      <c r="C104" s="102"/>
      <c r="D104" s="102"/>
    </row>
  </sheetData>
  <sheetProtection sheet="1" objects="1" scenarios="1"/>
  <sortState ref="B26:D45">
    <sortCondition ref="B26:B45"/>
  </sortState>
  <mergeCells count="1">
    <mergeCell ref="B6:D6"/>
  </mergeCells>
  <phoneticPr fontId="5" type="noConversion"/>
  <conditionalFormatting sqref="B15">
    <cfRule type="cellIs" dxfId="1" priority="2" operator="equal">
      <formula>"NR3"</formula>
    </cfRule>
  </conditionalFormatting>
  <conditionalFormatting sqref="B16">
    <cfRule type="cellIs" dxfId="0" priority="1" operator="equal">
      <formula>"NR3"</formula>
    </cfRule>
  </conditionalFormatting>
  <dataValidations count="1">
    <dataValidation allowBlank="1" showInputMessage="1" showErrorMessage="1" sqref="K28:XFD29 D1:D9 C5:C9 D12:D1048576 C12:C19 A1:A1048576 B20:C1048576 B1:B19 E28:I29 E30:XFD1048576 E1:XFD2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187</v>
      </c>
      <c r="C1" s="79" t="s" vm="1">
        <v>263</v>
      </c>
    </row>
    <row r="2" spans="2:18">
      <c r="B2" s="57" t="s">
        <v>186</v>
      </c>
      <c r="C2" s="79" t="s">
        <v>264</v>
      </c>
    </row>
    <row r="3" spans="2:18">
      <c r="B3" s="57" t="s">
        <v>188</v>
      </c>
      <c r="C3" s="79" t="s">
        <v>265</v>
      </c>
    </row>
    <row r="4" spans="2:18">
      <c r="B4" s="57" t="s">
        <v>189</v>
      </c>
      <c r="C4" s="79">
        <v>8803</v>
      </c>
    </row>
    <row r="6" spans="2:18" ht="26.25" customHeight="1">
      <c r="B6" s="225" t="s">
        <v>227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7"/>
    </row>
    <row r="7" spans="2:18" s="3" customFormat="1" ht="78.75">
      <c r="B7" s="22" t="s">
        <v>123</v>
      </c>
      <c r="C7" s="30" t="s">
        <v>46</v>
      </c>
      <c r="D7" s="30" t="s">
        <v>65</v>
      </c>
      <c r="E7" s="30" t="s">
        <v>15</v>
      </c>
      <c r="F7" s="30" t="s">
        <v>66</v>
      </c>
      <c r="G7" s="30" t="s">
        <v>108</v>
      </c>
      <c r="H7" s="30" t="s">
        <v>18</v>
      </c>
      <c r="I7" s="30" t="s">
        <v>107</v>
      </c>
      <c r="J7" s="30" t="s">
        <v>17</v>
      </c>
      <c r="K7" s="30" t="s">
        <v>225</v>
      </c>
      <c r="L7" s="30" t="s">
        <v>252</v>
      </c>
      <c r="M7" s="30" t="s">
        <v>226</v>
      </c>
      <c r="N7" s="30" t="s">
        <v>59</v>
      </c>
      <c r="O7" s="30" t="s">
        <v>190</v>
      </c>
      <c r="P7" s="31" t="s">
        <v>192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254</v>
      </c>
      <c r="M8" s="32" t="s">
        <v>250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20" t="s">
        <v>13</v>
      </c>
      <c r="P9" s="20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0" t="s">
        <v>262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0" t="s">
        <v>119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00" t="s">
        <v>253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workbookViewId="0">
      <pane ySplit="9" topLeftCell="A10" activePane="bottomLeft" state="frozen"/>
      <selection pane="bottomLeft" activeCell="A10" sqref="A10:XFD10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160" t="s">
        <v>187</v>
      </c>
      <c r="C1" s="161" t="s" vm="1">
        <v>263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</row>
    <row r="2" spans="2:13">
      <c r="B2" s="160" t="s">
        <v>186</v>
      </c>
      <c r="C2" s="161" t="s">
        <v>264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</row>
    <row r="3" spans="2:13">
      <c r="B3" s="160" t="s">
        <v>188</v>
      </c>
      <c r="C3" s="161" t="s">
        <v>265</v>
      </c>
      <c r="D3" s="164"/>
      <c r="E3" s="164"/>
      <c r="F3" s="164"/>
      <c r="G3" s="164"/>
      <c r="H3" s="164"/>
      <c r="I3" s="164"/>
      <c r="J3" s="164"/>
      <c r="K3" s="164"/>
      <c r="L3" s="164"/>
      <c r="M3" s="164"/>
    </row>
    <row r="4" spans="2:13">
      <c r="B4" s="160" t="s">
        <v>189</v>
      </c>
      <c r="C4" s="161">
        <v>8803</v>
      </c>
      <c r="D4" s="164"/>
      <c r="E4" s="164"/>
      <c r="F4" s="164"/>
      <c r="G4" s="164"/>
      <c r="H4" s="164"/>
      <c r="I4" s="164"/>
      <c r="J4" s="164"/>
      <c r="K4" s="164"/>
      <c r="L4" s="164"/>
      <c r="M4" s="164"/>
    </row>
    <row r="6" spans="2:13" ht="26.25" customHeight="1">
      <c r="B6" s="214" t="s">
        <v>216</v>
      </c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164"/>
    </row>
    <row r="7" spans="2:13" s="3" customFormat="1" ht="63">
      <c r="B7" s="167" t="s">
        <v>122</v>
      </c>
      <c r="C7" s="168" t="s">
        <v>46</v>
      </c>
      <c r="D7" s="168" t="s">
        <v>124</v>
      </c>
      <c r="E7" s="168" t="s">
        <v>15</v>
      </c>
      <c r="F7" s="168" t="s">
        <v>66</v>
      </c>
      <c r="G7" s="168" t="s">
        <v>107</v>
      </c>
      <c r="H7" s="168" t="s">
        <v>17</v>
      </c>
      <c r="I7" s="168" t="s">
        <v>19</v>
      </c>
      <c r="J7" s="168" t="s">
        <v>62</v>
      </c>
      <c r="K7" s="168" t="s">
        <v>190</v>
      </c>
      <c r="L7" s="168" t="s">
        <v>191</v>
      </c>
      <c r="M7" s="162"/>
    </row>
    <row r="8" spans="2:13" s="3" customFormat="1" ht="28.5" customHeight="1">
      <c r="B8" s="169"/>
      <c r="C8" s="170"/>
      <c r="D8" s="170"/>
      <c r="E8" s="170"/>
      <c r="F8" s="170"/>
      <c r="G8" s="170"/>
      <c r="H8" s="170" t="s">
        <v>20</v>
      </c>
      <c r="I8" s="170" t="s">
        <v>20</v>
      </c>
      <c r="J8" s="170" t="s">
        <v>250</v>
      </c>
      <c r="K8" s="170" t="s">
        <v>20</v>
      </c>
      <c r="L8" s="170" t="s">
        <v>20</v>
      </c>
      <c r="M8" s="165"/>
    </row>
    <row r="9" spans="2:13" s="4" customFormat="1" ht="18" customHeight="1">
      <c r="B9" s="171"/>
      <c r="C9" s="172" t="s">
        <v>1</v>
      </c>
      <c r="D9" s="172" t="s">
        <v>2</v>
      </c>
      <c r="E9" s="172" t="s">
        <v>3</v>
      </c>
      <c r="F9" s="172" t="s">
        <v>4</v>
      </c>
      <c r="G9" s="172" t="s">
        <v>5</v>
      </c>
      <c r="H9" s="172" t="s">
        <v>6</v>
      </c>
      <c r="I9" s="172" t="s">
        <v>7</v>
      </c>
      <c r="J9" s="172" t="s">
        <v>8</v>
      </c>
      <c r="K9" s="172" t="s">
        <v>9</v>
      </c>
      <c r="L9" s="172" t="s">
        <v>10</v>
      </c>
      <c r="M9" s="166"/>
    </row>
    <row r="10" spans="2:13" s="4" customFormat="1" ht="18" customHeight="1">
      <c r="B10" s="186" t="s">
        <v>45</v>
      </c>
      <c r="C10" s="187"/>
      <c r="D10" s="187"/>
      <c r="E10" s="187"/>
      <c r="F10" s="187"/>
      <c r="G10" s="187"/>
      <c r="H10" s="187"/>
      <c r="I10" s="187"/>
      <c r="J10" s="188">
        <v>38032.576030000004</v>
      </c>
      <c r="K10" s="189">
        <v>1</v>
      </c>
      <c r="L10" s="189">
        <v>7.1671289772363783E-2</v>
      </c>
      <c r="M10" s="191"/>
    </row>
    <row r="11" spans="2:13" s="101" customFormat="1">
      <c r="B11" s="190" t="s">
        <v>241</v>
      </c>
      <c r="C11" s="187"/>
      <c r="D11" s="187"/>
      <c r="E11" s="187"/>
      <c r="F11" s="187"/>
      <c r="G11" s="187"/>
      <c r="H11" s="187"/>
      <c r="I11" s="187"/>
      <c r="J11" s="188">
        <v>38032.576030000004</v>
      </c>
      <c r="K11" s="189">
        <v>1</v>
      </c>
      <c r="L11" s="189">
        <v>7.1671289772363783E-2</v>
      </c>
      <c r="M11" s="192"/>
    </row>
    <row r="12" spans="2:13">
      <c r="B12" s="184" t="s">
        <v>43</v>
      </c>
      <c r="C12" s="175"/>
      <c r="D12" s="175"/>
      <c r="E12" s="175"/>
      <c r="F12" s="175"/>
      <c r="G12" s="175"/>
      <c r="H12" s="175"/>
      <c r="I12" s="175"/>
      <c r="J12" s="180">
        <v>27986.560000000001</v>
      </c>
      <c r="K12" s="181">
        <v>0.73585759686444252</v>
      </c>
      <c r="L12" s="181">
        <v>5.2739863056066705E-2</v>
      </c>
      <c r="M12" s="193"/>
    </row>
    <row r="13" spans="2:13">
      <c r="B13" s="177" t="s">
        <v>1493</v>
      </c>
      <c r="C13" s="174" t="s">
        <v>1494</v>
      </c>
      <c r="D13" s="174">
        <v>10</v>
      </c>
      <c r="E13" s="174" t="s">
        <v>322</v>
      </c>
      <c r="F13" s="174" t="s">
        <v>323</v>
      </c>
      <c r="G13" s="182" t="s">
        <v>172</v>
      </c>
      <c r="H13" s="183">
        <v>0</v>
      </c>
      <c r="I13" s="183">
        <v>0</v>
      </c>
      <c r="J13" s="178">
        <v>27986.560000000001</v>
      </c>
      <c r="K13" s="179">
        <v>0.73585759686444252</v>
      </c>
      <c r="L13" s="179">
        <v>5.2739863056066705E-2</v>
      </c>
      <c r="M13" s="193"/>
    </row>
    <row r="14" spans="2:13">
      <c r="B14" s="176"/>
      <c r="C14" s="174"/>
      <c r="D14" s="174"/>
      <c r="E14" s="174"/>
      <c r="F14" s="174"/>
      <c r="G14" s="174"/>
      <c r="H14" s="174"/>
      <c r="I14" s="174"/>
      <c r="J14" s="174"/>
      <c r="K14" s="179"/>
      <c r="L14" s="174"/>
      <c r="M14" s="193"/>
    </row>
    <row r="15" spans="2:13">
      <c r="B15" s="184" t="s">
        <v>44</v>
      </c>
      <c r="C15" s="175"/>
      <c r="D15" s="175"/>
      <c r="E15" s="175"/>
      <c r="F15" s="175"/>
      <c r="G15" s="175"/>
      <c r="H15" s="175"/>
      <c r="I15" s="175"/>
      <c r="J15" s="180">
        <v>10046.016030000003</v>
      </c>
      <c r="K15" s="181">
        <v>0.26414240313555754</v>
      </c>
      <c r="L15" s="181">
        <v>1.8931426716297075E-2</v>
      </c>
      <c r="M15" s="193"/>
    </row>
    <row r="16" spans="2:13">
      <c r="B16" s="177" t="s">
        <v>1493</v>
      </c>
      <c r="C16" s="174" t="s">
        <v>1495</v>
      </c>
      <c r="D16" s="174">
        <v>10</v>
      </c>
      <c r="E16" s="174" t="s">
        <v>322</v>
      </c>
      <c r="F16" s="174" t="s">
        <v>323</v>
      </c>
      <c r="G16" s="182" t="s">
        <v>173</v>
      </c>
      <c r="H16" s="183">
        <v>0</v>
      </c>
      <c r="I16" s="183">
        <v>0</v>
      </c>
      <c r="J16" s="178">
        <v>19.11</v>
      </c>
      <c r="K16" s="179">
        <v>5.024639925764186E-4</v>
      </c>
      <c r="L16" s="179">
        <v>3.6012242412123347E-5</v>
      </c>
      <c r="M16" s="193"/>
    </row>
    <row r="17" spans="2:12">
      <c r="B17" s="177" t="s">
        <v>1493</v>
      </c>
      <c r="C17" s="174" t="s">
        <v>1496</v>
      </c>
      <c r="D17" s="174">
        <v>10</v>
      </c>
      <c r="E17" s="174" t="s">
        <v>322</v>
      </c>
      <c r="F17" s="174" t="s">
        <v>323</v>
      </c>
      <c r="G17" s="182" t="s">
        <v>171</v>
      </c>
      <c r="H17" s="183">
        <v>0</v>
      </c>
      <c r="I17" s="183">
        <v>0</v>
      </c>
      <c r="J17" s="178">
        <v>9264.64</v>
      </c>
      <c r="K17" s="179">
        <v>0.24359748844496029</v>
      </c>
      <c r="L17" s="179">
        <v>1.7458946182158788E-2</v>
      </c>
    </row>
    <row r="18" spans="2:12">
      <c r="B18" s="177" t="s">
        <v>1493</v>
      </c>
      <c r="C18" s="174" t="s">
        <v>1497</v>
      </c>
      <c r="D18" s="174">
        <v>10</v>
      </c>
      <c r="E18" s="174" t="s">
        <v>322</v>
      </c>
      <c r="F18" s="174" t="s">
        <v>323</v>
      </c>
      <c r="G18" s="182" t="s">
        <v>176</v>
      </c>
      <c r="H18" s="183">
        <v>0</v>
      </c>
      <c r="I18" s="183">
        <v>0</v>
      </c>
      <c r="J18" s="178">
        <v>0.37958999999999998</v>
      </c>
      <c r="K18" s="179">
        <v>9.9806544710666011E-6</v>
      </c>
      <c r="L18" s="179">
        <v>7.153263787136525E-7</v>
      </c>
    </row>
    <row r="19" spans="2:12">
      <c r="B19" s="177" t="s">
        <v>1493</v>
      </c>
      <c r="C19" s="174" t="s">
        <v>1498</v>
      </c>
      <c r="D19" s="174">
        <v>10</v>
      </c>
      <c r="E19" s="174" t="s">
        <v>322</v>
      </c>
      <c r="F19" s="174" t="s">
        <v>323</v>
      </c>
      <c r="G19" s="182" t="s">
        <v>935</v>
      </c>
      <c r="H19" s="183">
        <v>0</v>
      </c>
      <c r="I19" s="183">
        <v>0</v>
      </c>
      <c r="J19" s="178">
        <v>11.530430000000001</v>
      </c>
      <c r="K19" s="179">
        <v>3.0317246959303589E-4</v>
      </c>
      <c r="L19" s="179">
        <v>2.172876191920562E-5</v>
      </c>
    </row>
    <row r="20" spans="2:12">
      <c r="B20" s="177" t="s">
        <v>1493</v>
      </c>
      <c r="C20" s="174" t="s">
        <v>1499</v>
      </c>
      <c r="D20" s="174">
        <v>10</v>
      </c>
      <c r="E20" s="174" t="s">
        <v>322</v>
      </c>
      <c r="F20" s="174" t="s">
        <v>323</v>
      </c>
      <c r="G20" s="182" t="s">
        <v>174</v>
      </c>
      <c r="H20" s="183">
        <v>0</v>
      </c>
      <c r="I20" s="183">
        <v>0</v>
      </c>
      <c r="J20" s="178">
        <v>205.76</v>
      </c>
      <c r="K20" s="179">
        <v>5.4100989593157452E-3</v>
      </c>
      <c r="L20" s="179">
        <v>3.8774877021028253E-4</v>
      </c>
    </row>
    <row r="21" spans="2:12">
      <c r="B21" s="177" t="s">
        <v>1493</v>
      </c>
      <c r="C21" s="174" t="s">
        <v>1500</v>
      </c>
      <c r="D21" s="174">
        <v>10</v>
      </c>
      <c r="E21" s="174" t="s">
        <v>322</v>
      </c>
      <c r="F21" s="174" t="s">
        <v>323</v>
      </c>
      <c r="G21" s="182" t="s">
        <v>179</v>
      </c>
      <c r="H21" s="183">
        <v>0</v>
      </c>
      <c r="I21" s="183">
        <v>0</v>
      </c>
      <c r="J21" s="178">
        <v>39.14902</v>
      </c>
      <c r="K21" s="179">
        <v>1.0293549395423373E-3</v>
      </c>
      <c r="L21" s="179">
        <v>7.3775196150552863E-5</v>
      </c>
    </row>
    <row r="22" spans="2:12">
      <c r="B22" s="177" t="s">
        <v>1493</v>
      </c>
      <c r="C22" s="174" t="s">
        <v>1501</v>
      </c>
      <c r="D22" s="174">
        <v>10</v>
      </c>
      <c r="E22" s="174" t="s">
        <v>322</v>
      </c>
      <c r="F22" s="174" t="s">
        <v>323</v>
      </c>
      <c r="G22" s="182" t="s">
        <v>178</v>
      </c>
      <c r="H22" s="183">
        <v>0</v>
      </c>
      <c r="I22" s="183">
        <v>0</v>
      </c>
      <c r="J22" s="178">
        <v>1.8592599999999999</v>
      </c>
      <c r="K22" s="179">
        <v>4.8885986543047203E-5</v>
      </c>
      <c r="L22" s="179">
        <v>3.5037217073346128E-6</v>
      </c>
    </row>
    <row r="23" spans="2:12">
      <c r="B23" s="177" t="s">
        <v>1493</v>
      </c>
      <c r="C23" s="174" t="s">
        <v>1502</v>
      </c>
      <c r="D23" s="174">
        <v>10</v>
      </c>
      <c r="E23" s="174" t="s">
        <v>322</v>
      </c>
      <c r="F23" s="174" t="s">
        <v>323</v>
      </c>
      <c r="G23" s="182" t="s">
        <v>180</v>
      </c>
      <c r="H23" s="183">
        <v>0</v>
      </c>
      <c r="I23" s="183">
        <v>0</v>
      </c>
      <c r="J23" s="178">
        <v>3.23271</v>
      </c>
      <c r="K23" s="179">
        <v>8.4998449682978247E-5</v>
      </c>
      <c r="L23" s="179">
        <v>6.0919485174304162E-6</v>
      </c>
    </row>
    <row r="24" spans="2:12">
      <c r="B24" s="177" t="s">
        <v>1493</v>
      </c>
      <c r="C24" s="174" t="s">
        <v>1503</v>
      </c>
      <c r="D24" s="174">
        <v>10</v>
      </c>
      <c r="E24" s="174" t="s">
        <v>322</v>
      </c>
      <c r="F24" s="174" t="s">
        <v>323</v>
      </c>
      <c r="G24" s="182" t="s">
        <v>175</v>
      </c>
      <c r="H24" s="183">
        <v>0</v>
      </c>
      <c r="I24" s="183">
        <v>0</v>
      </c>
      <c r="J24" s="178">
        <v>391.08502000000004</v>
      </c>
      <c r="K24" s="179">
        <v>1.0282895896704791E-2</v>
      </c>
      <c r="L24" s="179">
        <v>7.3698841151177957E-4</v>
      </c>
    </row>
    <row r="25" spans="2:12">
      <c r="B25" s="177" t="s">
        <v>1493</v>
      </c>
      <c r="C25" s="174" t="s">
        <v>1504</v>
      </c>
      <c r="D25" s="174">
        <v>10</v>
      </c>
      <c r="E25" s="174" t="s">
        <v>322</v>
      </c>
      <c r="F25" s="174" t="s">
        <v>323</v>
      </c>
      <c r="G25" s="182" t="s">
        <v>181</v>
      </c>
      <c r="H25" s="183">
        <v>0</v>
      </c>
      <c r="I25" s="183">
        <v>0</v>
      </c>
      <c r="J25" s="178">
        <v>109.27</v>
      </c>
      <c r="K25" s="179">
        <v>2.8730633421677272E-3</v>
      </c>
      <c r="L25" s="179">
        <v>2.0591615533085912E-4</v>
      </c>
    </row>
    <row r="26" spans="2:12">
      <c r="B26" s="177"/>
      <c r="C26" s="174"/>
      <c r="D26" s="174"/>
      <c r="E26" s="174"/>
      <c r="F26" s="174"/>
      <c r="G26" s="182"/>
      <c r="H26" s="183"/>
      <c r="I26" s="174"/>
      <c r="J26" s="178"/>
      <c r="K26" s="179"/>
      <c r="L26" s="179"/>
    </row>
    <row r="27" spans="2:12">
      <c r="B27" s="177"/>
      <c r="C27" s="174"/>
      <c r="D27" s="174"/>
      <c r="E27" s="174"/>
      <c r="F27" s="174"/>
      <c r="G27" s="182"/>
      <c r="H27" s="183"/>
      <c r="I27" s="174"/>
      <c r="J27" s="178"/>
      <c r="K27" s="179"/>
      <c r="L27" s="179"/>
    </row>
    <row r="28" spans="2:12">
      <c r="B28" s="176"/>
      <c r="C28" s="174"/>
      <c r="D28" s="174"/>
      <c r="E28" s="174"/>
      <c r="F28" s="174"/>
      <c r="G28" s="174"/>
      <c r="H28" s="174"/>
      <c r="I28" s="174"/>
      <c r="J28" s="196"/>
      <c r="K28" s="179"/>
      <c r="L28" s="174"/>
    </row>
    <row r="29" spans="2:12">
      <c r="B29" s="195"/>
      <c r="C29" s="174"/>
      <c r="D29" s="174"/>
      <c r="E29" s="174"/>
      <c r="F29" s="174"/>
      <c r="G29" s="174"/>
      <c r="H29" s="174"/>
      <c r="I29" s="174"/>
      <c r="J29" s="178"/>
      <c r="K29" s="179"/>
      <c r="L29" s="179"/>
    </row>
    <row r="30" spans="2:12">
      <c r="B30" s="176"/>
      <c r="C30" s="174"/>
      <c r="D30" s="174"/>
      <c r="E30" s="174"/>
      <c r="F30" s="174"/>
      <c r="G30" s="174"/>
      <c r="H30" s="174"/>
      <c r="I30" s="174"/>
      <c r="J30" s="178"/>
      <c r="K30" s="179"/>
      <c r="L30" s="179"/>
    </row>
    <row r="31" spans="2:12">
      <c r="B31" s="177"/>
      <c r="C31" s="174"/>
      <c r="D31" s="174"/>
      <c r="E31" s="174"/>
      <c r="F31" s="174"/>
      <c r="G31" s="182"/>
      <c r="H31" s="174"/>
      <c r="I31" s="174"/>
      <c r="J31" s="178"/>
      <c r="K31" s="179"/>
      <c r="L31" s="179"/>
    </row>
    <row r="32" spans="2:12">
      <c r="B32" s="176"/>
      <c r="C32" s="174"/>
      <c r="D32" s="174"/>
      <c r="E32" s="174"/>
      <c r="F32" s="174"/>
      <c r="G32" s="174"/>
      <c r="H32" s="174"/>
      <c r="I32" s="174"/>
      <c r="J32" s="174"/>
      <c r="K32" s="179"/>
      <c r="L32" s="174"/>
    </row>
    <row r="33" spans="2:12"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</row>
    <row r="34" spans="2:12">
      <c r="B34" s="173"/>
      <c r="C34" s="173"/>
      <c r="D34" s="173"/>
      <c r="E34" s="173"/>
      <c r="F34" s="173"/>
      <c r="G34" s="173"/>
      <c r="H34" s="173"/>
      <c r="I34" s="173"/>
      <c r="J34" s="173"/>
      <c r="K34" s="173"/>
      <c r="L34" s="173"/>
    </row>
    <row r="35" spans="2:12">
      <c r="B35" s="194" t="s">
        <v>262</v>
      </c>
      <c r="C35" s="173"/>
      <c r="D35" s="173"/>
      <c r="E35" s="173"/>
      <c r="F35" s="173"/>
      <c r="G35" s="173"/>
      <c r="H35" s="173"/>
      <c r="I35" s="173"/>
      <c r="J35" s="173"/>
      <c r="K35" s="173"/>
      <c r="L35" s="173"/>
    </row>
    <row r="36" spans="2:12">
      <c r="B36" s="185"/>
      <c r="C36" s="173"/>
      <c r="D36" s="173"/>
      <c r="E36" s="173"/>
      <c r="F36" s="173"/>
      <c r="G36" s="173"/>
      <c r="H36" s="173"/>
      <c r="I36" s="173"/>
      <c r="J36" s="173"/>
      <c r="K36" s="173"/>
      <c r="L36" s="173"/>
    </row>
    <row r="37" spans="2:12">
      <c r="B37" s="173"/>
      <c r="C37" s="173"/>
      <c r="D37" s="173"/>
      <c r="E37" s="173"/>
      <c r="F37" s="173"/>
      <c r="G37" s="173"/>
      <c r="H37" s="173"/>
      <c r="I37" s="173"/>
      <c r="J37" s="173"/>
      <c r="K37" s="173"/>
      <c r="L37" s="173"/>
    </row>
    <row r="38" spans="2:12">
      <c r="B38" s="173"/>
      <c r="C38" s="173"/>
      <c r="D38" s="173"/>
      <c r="E38" s="173"/>
      <c r="F38" s="173"/>
      <c r="G38" s="173"/>
      <c r="H38" s="173"/>
      <c r="I38" s="173"/>
      <c r="J38" s="173"/>
      <c r="K38" s="173"/>
      <c r="L38" s="173"/>
    </row>
    <row r="39" spans="2:12">
      <c r="B39" s="173"/>
      <c r="C39" s="173"/>
      <c r="D39" s="173"/>
      <c r="E39" s="173"/>
      <c r="F39" s="173"/>
      <c r="G39" s="173"/>
      <c r="H39" s="173"/>
      <c r="I39" s="173"/>
      <c r="J39" s="173"/>
      <c r="K39" s="173"/>
      <c r="L39" s="173"/>
    </row>
    <row r="40" spans="2:12"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3"/>
    </row>
    <row r="41" spans="2:12">
      <c r="B41" s="173"/>
      <c r="C41" s="173"/>
      <c r="D41" s="173"/>
      <c r="E41" s="173"/>
      <c r="F41" s="173"/>
      <c r="G41" s="173"/>
      <c r="H41" s="173"/>
      <c r="I41" s="173"/>
      <c r="J41" s="173"/>
      <c r="K41" s="173"/>
      <c r="L41" s="173"/>
    </row>
    <row r="42" spans="2:12">
      <c r="B42" s="173"/>
      <c r="C42" s="173"/>
      <c r="D42" s="173"/>
      <c r="E42" s="173"/>
      <c r="F42" s="173"/>
      <c r="G42" s="173"/>
      <c r="H42" s="173"/>
      <c r="I42" s="173"/>
      <c r="J42" s="173"/>
      <c r="K42" s="173"/>
      <c r="L42" s="173"/>
    </row>
    <row r="43" spans="2:12">
      <c r="B43" s="173"/>
      <c r="C43" s="173"/>
      <c r="D43" s="173"/>
      <c r="E43" s="173"/>
      <c r="F43" s="173"/>
      <c r="G43" s="173"/>
      <c r="H43" s="173"/>
      <c r="I43" s="173"/>
      <c r="J43" s="173"/>
      <c r="K43" s="173"/>
      <c r="L43" s="173"/>
    </row>
    <row r="44" spans="2:12">
      <c r="B44" s="173"/>
      <c r="C44" s="173"/>
      <c r="D44" s="173"/>
      <c r="E44" s="173"/>
      <c r="F44" s="173"/>
      <c r="G44" s="173"/>
      <c r="H44" s="173"/>
      <c r="I44" s="173"/>
      <c r="J44" s="173"/>
      <c r="K44" s="173"/>
      <c r="L44" s="173"/>
    </row>
    <row r="45" spans="2:12">
      <c r="B45" s="173"/>
      <c r="C45" s="173"/>
      <c r="D45" s="173"/>
      <c r="E45" s="173"/>
      <c r="F45" s="173"/>
      <c r="G45" s="173"/>
      <c r="H45" s="173"/>
      <c r="I45" s="173"/>
      <c r="J45" s="173"/>
      <c r="K45" s="173"/>
      <c r="L45" s="173"/>
    </row>
    <row r="46" spans="2:12">
      <c r="B46" s="173"/>
      <c r="C46" s="173"/>
      <c r="D46" s="173"/>
      <c r="E46" s="173"/>
      <c r="F46" s="173"/>
      <c r="G46" s="173"/>
      <c r="H46" s="173"/>
      <c r="I46" s="173"/>
      <c r="J46" s="173"/>
      <c r="K46" s="173"/>
      <c r="L46" s="173"/>
    </row>
    <row r="47" spans="2:12">
      <c r="B47" s="173"/>
      <c r="C47" s="173"/>
      <c r="D47" s="173"/>
      <c r="E47" s="173"/>
      <c r="F47" s="173"/>
      <c r="G47" s="173"/>
      <c r="H47" s="173"/>
      <c r="I47" s="173"/>
      <c r="J47" s="173"/>
      <c r="K47" s="173"/>
      <c r="L47" s="173"/>
    </row>
    <row r="48" spans="2:12">
      <c r="B48" s="173"/>
      <c r="C48" s="173"/>
      <c r="D48" s="173"/>
      <c r="E48" s="173"/>
      <c r="F48" s="173"/>
      <c r="G48" s="173"/>
      <c r="H48" s="173"/>
      <c r="I48" s="173"/>
      <c r="J48" s="173"/>
      <c r="K48" s="173"/>
      <c r="L48" s="173"/>
    </row>
    <row r="49" spans="2:12">
      <c r="B49" s="173"/>
      <c r="C49" s="173"/>
      <c r="D49" s="173"/>
      <c r="E49" s="173"/>
      <c r="F49" s="173"/>
      <c r="G49" s="173"/>
      <c r="H49" s="173"/>
      <c r="I49" s="173"/>
      <c r="J49" s="173"/>
      <c r="K49" s="173"/>
      <c r="L49" s="173"/>
    </row>
    <row r="50" spans="2:12">
      <c r="B50" s="173"/>
      <c r="C50" s="173"/>
      <c r="D50" s="173"/>
      <c r="E50" s="173"/>
      <c r="F50" s="173"/>
      <c r="G50" s="173"/>
      <c r="H50" s="173"/>
      <c r="I50" s="173"/>
      <c r="J50" s="173"/>
      <c r="K50" s="173"/>
      <c r="L50" s="173"/>
    </row>
    <row r="51" spans="2:12">
      <c r="B51" s="173"/>
      <c r="C51" s="173"/>
      <c r="D51" s="173"/>
      <c r="E51" s="173"/>
      <c r="F51" s="173"/>
      <c r="G51" s="173"/>
      <c r="H51" s="173"/>
      <c r="I51" s="173"/>
      <c r="J51" s="173"/>
      <c r="K51" s="173"/>
      <c r="L51" s="173"/>
    </row>
    <row r="52" spans="2:12">
      <c r="B52" s="173"/>
      <c r="C52" s="173"/>
      <c r="D52" s="173"/>
      <c r="E52" s="173"/>
      <c r="F52" s="173"/>
      <c r="G52" s="173"/>
      <c r="H52" s="173"/>
      <c r="I52" s="173"/>
      <c r="J52" s="173"/>
      <c r="K52" s="173"/>
      <c r="L52" s="173"/>
    </row>
    <row r="53" spans="2:12">
      <c r="B53" s="173"/>
      <c r="C53" s="173"/>
      <c r="D53" s="173"/>
      <c r="E53" s="173"/>
      <c r="F53" s="173"/>
      <c r="G53" s="173"/>
      <c r="H53" s="173"/>
      <c r="I53" s="173"/>
      <c r="J53" s="173"/>
      <c r="K53" s="173"/>
      <c r="L53" s="173"/>
    </row>
    <row r="54" spans="2:12">
      <c r="B54" s="173"/>
      <c r="C54" s="173"/>
      <c r="D54" s="173"/>
      <c r="E54" s="173"/>
      <c r="F54" s="173"/>
      <c r="G54" s="173"/>
      <c r="H54" s="173"/>
      <c r="I54" s="173"/>
      <c r="J54" s="173"/>
      <c r="K54" s="173"/>
      <c r="L54" s="173"/>
    </row>
    <row r="55" spans="2:12">
      <c r="B55" s="173"/>
      <c r="C55" s="173"/>
      <c r="D55" s="173"/>
      <c r="E55" s="173"/>
      <c r="F55" s="173"/>
      <c r="G55" s="173"/>
      <c r="H55" s="173"/>
      <c r="I55" s="173"/>
      <c r="J55" s="173"/>
      <c r="K55" s="173"/>
      <c r="L55" s="173"/>
    </row>
    <row r="56" spans="2:12"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</row>
    <row r="57" spans="2:12"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</row>
    <row r="58" spans="2:12"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</row>
    <row r="59" spans="2:12"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</row>
    <row r="60" spans="2:12">
      <c r="B60" s="173"/>
      <c r="C60" s="173"/>
      <c r="D60" s="173"/>
      <c r="E60" s="173"/>
      <c r="F60" s="173"/>
      <c r="G60" s="173"/>
      <c r="H60" s="173"/>
      <c r="I60" s="173"/>
      <c r="J60" s="173"/>
      <c r="K60" s="173"/>
      <c r="L60" s="173"/>
    </row>
    <row r="61" spans="2:12">
      <c r="B61" s="173"/>
      <c r="C61" s="173"/>
      <c r="D61" s="173"/>
      <c r="E61" s="173"/>
      <c r="F61" s="173"/>
      <c r="G61" s="173"/>
      <c r="H61" s="173"/>
      <c r="I61" s="173"/>
      <c r="J61" s="173"/>
      <c r="K61" s="173"/>
      <c r="L61" s="173"/>
    </row>
    <row r="62" spans="2:12">
      <c r="B62" s="173"/>
      <c r="C62" s="173"/>
      <c r="D62" s="173"/>
      <c r="E62" s="173"/>
      <c r="F62" s="173"/>
      <c r="G62" s="173"/>
      <c r="H62" s="173"/>
      <c r="I62" s="173"/>
      <c r="J62" s="173"/>
      <c r="K62" s="173"/>
      <c r="L62" s="173"/>
    </row>
    <row r="63" spans="2:12">
      <c r="B63" s="173"/>
      <c r="C63" s="173"/>
      <c r="D63" s="173"/>
      <c r="E63" s="173"/>
      <c r="F63" s="173"/>
      <c r="G63" s="173"/>
      <c r="H63" s="173"/>
      <c r="I63" s="173"/>
      <c r="J63" s="173"/>
      <c r="K63" s="173"/>
      <c r="L63" s="173"/>
    </row>
    <row r="64" spans="2:12">
      <c r="B64" s="173"/>
      <c r="C64" s="173"/>
      <c r="D64" s="173"/>
      <c r="E64" s="173"/>
      <c r="F64" s="173"/>
      <c r="G64" s="173"/>
      <c r="H64" s="173"/>
      <c r="I64" s="173"/>
      <c r="J64" s="173"/>
      <c r="K64" s="173"/>
      <c r="L64" s="173"/>
    </row>
    <row r="65" spans="2:12">
      <c r="B65" s="173"/>
      <c r="C65" s="173"/>
      <c r="D65" s="173"/>
      <c r="E65" s="173"/>
      <c r="F65" s="173"/>
      <c r="G65" s="173"/>
      <c r="H65" s="173"/>
      <c r="I65" s="173"/>
      <c r="J65" s="173"/>
      <c r="K65" s="173"/>
      <c r="L65" s="173"/>
    </row>
    <row r="66" spans="2:12">
      <c r="B66" s="173"/>
      <c r="C66" s="173"/>
      <c r="D66" s="173"/>
      <c r="E66" s="173"/>
      <c r="F66" s="173"/>
      <c r="G66" s="173"/>
      <c r="H66" s="173"/>
      <c r="I66" s="173"/>
      <c r="J66" s="173"/>
      <c r="K66" s="173"/>
      <c r="L66" s="173"/>
    </row>
    <row r="67" spans="2:12">
      <c r="B67" s="173"/>
      <c r="C67" s="173"/>
      <c r="D67" s="173"/>
      <c r="E67" s="173"/>
      <c r="F67" s="173"/>
      <c r="G67" s="173"/>
      <c r="H67" s="173"/>
      <c r="I67" s="173"/>
      <c r="J67" s="173"/>
      <c r="K67" s="173"/>
      <c r="L67" s="173"/>
    </row>
    <row r="68" spans="2:12">
      <c r="B68" s="173"/>
      <c r="C68" s="173"/>
      <c r="D68" s="173"/>
      <c r="E68" s="173"/>
      <c r="F68" s="173"/>
      <c r="G68" s="173"/>
      <c r="H68" s="173"/>
      <c r="I68" s="173"/>
      <c r="J68" s="173"/>
      <c r="K68" s="173"/>
      <c r="L68" s="173"/>
    </row>
    <row r="69" spans="2:12">
      <c r="B69" s="173"/>
      <c r="C69" s="173"/>
      <c r="D69" s="173"/>
      <c r="E69" s="173"/>
      <c r="F69" s="173"/>
      <c r="G69" s="173"/>
      <c r="H69" s="173"/>
      <c r="I69" s="173"/>
      <c r="J69" s="173"/>
      <c r="K69" s="173"/>
      <c r="L69" s="173"/>
    </row>
    <row r="70" spans="2:12">
      <c r="B70" s="173"/>
      <c r="C70" s="173"/>
      <c r="D70" s="173"/>
      <c r="E70" s="173"/>
      <c r="F70" s="173"/>
      <c r="G70" s="173"/>
      <c r="H70" s="173"/>
      <c r="I70" s="173"/>
      <c r="J70" s="173"/>
      <c r="K70" s="173"/>
      <c r="L70" s="173"/>
    </row>
    <row r="71" spans="2:12">
      <c r="B71" s="173"/>
      <c r="C71" s="173"/>
      <c r="D71" s="173"/>
      <c r="E71" s="173"/>
      <c r="F71" s="173"/>
      <c r="G71" s="173"/>
      <c r="H71" s="173"/>
      <c r="I71" s="173"/>
      <c r="J71" s="173"/>
      <c r="K71" s="173"/>
      <c r="L71" s="173"/>
    </row>
    <row r="72" spans="2:12">
      <c r="B72" s="173"/>
      <c r="C72" s="173"/>
      <c r="D72" s="173"/>
      <c r="E72" s="173"/>
      <c r="F72" s="173"/>
      <c r="G72" s="173"/>
      <c r="H72" s="173"/>
      <c r="I72" s="173"/>
      <c r="J72" s="173"/>
      <c r="K72" s="173"/>
      <c r="L72" s="173"/>
    </row>
    <row r="73" spans="2:12">
      <c r="B73" s="173"/>
      <c r="C73" s="173"/>
      <c r="D73" s="173"/>
      <c r="E73" s="173"/>
      <c r="F73" s="173"/>
      <c r="G73" s="173"/>
      <c r="H73" s="173"/>
      <c r="I73" s="173"/>
      <c r="J73" s="173"/>
      <c r="K73" s="173"/>
      <c r="L73" s="173"/>
    </row>
    <row r="74" spans="2:12">
      <c r="B74" s="173"/>
      <c r="C74" s="173"/>
      <c r="D74" s="173"/>
      <c r="E74" s="173"/>
      <c r="F74" s="173"/>
      <c r="G74" s="173"/>
      <c r="H74" s="173"/>
      <c r="I74" s="173"/>
      <c r="J74" s="173"/>
      <c r="K74" s="173"/>
      <c r="L74" s="173"/>
    </row>
    <row r="75" spans="2:12">
      <c r="B75" s="173"/>
      <c r="C75" s="173"/>
      <c r="D75" s="173"/>
      <c r="E75" s="173"/>
      <c r="F75" s="173"/>
      <c r="G75" s="173"/>
      <c r="H75" s="173"/>
      <c r="I75" s="173"/>
      <c r="J75" s="173"/>
      <c r="K75" s="173"/>
      <c r="L75" s="173"/>
    </row>
    <row r="76" spans="2:12">
      <c r="B76" s="173"/>
      <c r="C76" s="173"/>
      <c r="D76" s="173"/>
      <c r="E76" s="173"/>
      <c r="F76" s="173"/>
      <c r="G76" s="173"/>
      <c r="H76" s="173"/>
      <c r="I76" s="173"/>
      <c r="J76" s="173"/>
      <c r="K76" s="173"/>
      <c r="L76" s="173"/>
    </row>
    <row r="77" spans="2:12">
      <c r="B77" s="173"/>
      <c r="C77" s="173"/>
      <c r="D77" s="173"/>
      <c r="E77" s="173"/>
      <c r="F77" s="173"/>
      <c r="G77" s="173"/>
      <c r="H77" s="173"/>
      <c r="I77" s="173"/>
      <c r="J77" s="173"/>
      <c r="K77" s="173"/>
      <c r="L77" s="173"/>
    </row>
    <row r="78" spans="2:12">
      <c r="B78" s="173"/>
      <c r="C78" s="173"/>
      <c r="D78" s="173"/>
      <c r="E78" s="173"/>
      <c r="F78" s="173"/>
      <c r="G78" s="173"/>
      <c r="H78" s="173"/>
      <c r="I78" s="173"/>
      <c r="J78" s="173"/>
      <c r="K78" s="173"/>
      <c r="L78" s="173"/>
    </row>
    <row r="79" spans="2:12">
      <c r="B79" s="173"/>
      <c r="C79" s="173"/>
      <c r="D79" s="173"/>
      <c r="E79" s="173"/>
      <c r="F79" s="173"/>
      <c r="G79" s="173"/>
      <c r="H79" s="173"/>
      <c r="I79" s="173"/>
      <c r="J79" s="173"/>
      <c r="K79" s="173"/>
      <c r="L79" s="173"/>
    </row>
    <row r="80" spans="2:12">
      <c r="B80" s="173"/>
      <c r="C80" s="173"/>
      <c r="D80" s="173"/>
      <c r="E80" s="173"/>
      <c r="F80" s="173"/>
      <c r="G80" s="173"/>
      <c r="H80" s="173"/>
      <c r="I80" s="173"/>
      <c r="J80" s="173"/>
      <c r="K80" s="173"/>
      <c r="L80" s="173"/>
    </row>
    <row r="81" spans="2:12">
      <c r="B81" s="173"/>
      <c r="C81" s="173"/>
      <c r="D81" s="173"/>
      <c r="E81" s="173"/>
      <c r="F81" s="173"/>
      <c r="G81" s="173"/>
      <c r="H81" s="173"/>
      <c r="I81" s="173"/>
      <c r="J81" s="173"/>
      <c r="K81" s="173"/>
      <c r="L81" s="173"/>
    </row>
    <row r="82" spans="2:12">
      <c r="B82" s="173"/>
      <c r="C82" s="173"/>
      <c r="D82" s="173"/>
      <c r="E82" s="173"/>
      <c r="F82" s="173"/>
      <c r="G82" s="173"/>
      <c r="H82" s="173"/>
      <c r="I82" s="173"/>
      <c r="J82" s="173"/>
      <c r="K82" s="173"/>
      <c r="L82" s="173"/>
    </row>
    <row r="83" spans="2:12">
      <c r="B83" s="173"/>
      <c r="C83" s="173"/>
      <c r="D83" s="173"/>
      <c r="E83" s="173"/>
      <c r="F83" s="173"/>
      <c r="G83" s="173"/>
      <c r="H83" s="173"/>
      <c r="I83" s="173"/>
      <c r="J83" s="173"/>
      <c r="K83" s="173"/>
      <c r="L83" s="173"/>
    </row>
    <row r="84" spans="2:12">
      <c r="B84" s="173"/>
      <c r="C84" s="173"/>
      <c r="D84" s="173"/>
      <c r="E84" s="173"/>
      <c r="F84" s="173"/>
      <c r="G84" s="173"/>
      <c r="H84" s="173"/>
      <c r="I84" s="173"/>
      <c r="J84" s="173"/>
      <c r="K84" s="173"/>
      <c r="L84" s="173"/>
    </row>
    <row r="85" spans="2:12">
      <c r="B85" s="173"/>
      <c r="C85" s="173"/>
      <c r="D85" s="173"/>
      <c r="E85" s="173"/>
      <c r="F85" s="173"/>
      <c r="G85" s="173"/>
      <c r="H85" s="173"/>
      <c r="I85" s="173"/>
      <c r="J85" s="173"/>
      <c r="K85" s="173"/>
      <c r="L85" s="173"/>
    </row>
    <row r="86" spans="2:12">
      <c r="B86" s="173"/>
      <c r="C86" s="173"/>
      <c r="D86" s="173"/>
      <c r="E86" s="173"/>
      <c r="F86" s="173"/>
      <c r="G86" s="173"/>
      <c r="H86" s="173"/>
      <c r="I86" s="173"/>
      <c r="J86" s="173"/>
      <c r="K86" s="173"/>
      <c r="L86" s="173"/>
    </row>
    <row r="87" spans="2:12">
      <c r="B87" s="173"/>
      <c r="C87" s="173"/>
      <c r="D87" s="173"/>
      <c r="E87" s="173"/>
      <c r="F87" s="173"/>
      <c r="G87" s="173"/>
      <c r="H87" s="173"/>
      <c r="I87" s="173"/>
      <c r="J87" s="173"/>
      <c r="K87" s="173"/>
      <c r="L87" s="173"/>
    </row>
    <row r="88" spans="2:12">
      <c r="B88" s="173"/>
      <c r="C88" s="173"/>
      <c r="D88" s="173"/>
      <c r="E88" s="173"/>
      <c r="F88" s="173"/>
      <c r="G88" s="173"/>
      <c r="H88" s="173"/>
      <c r="I88" s="173"/>
      <c r="J88" s="173"/>
      <c r="K88" s="173"/>
      <c r="L88" s="173"/>
    </row>
    <row r="89" spans="2:12">
      <c r="B89" s="173"/>
      <c r="C89" s="173"/>
      <c r="D89" s="173"/>
      <c r="E89" s="173"/>
      <c r="F89" s="173"/>
      <c r="G89" s="173"/>
      <c r="H89" s="173"/>
      <c r="I89" s="173"/>
      <c r="J89" s="173"/>
      <c r="K89" s="173"/>
      <c r="L89" s="173"/>
    </row>
    <row r="90" spans="2:12">
      <c r="B90" s="173"/>
      <c r="C90" s="173"/>
      <c r="D90" s="173"/>
      <c r="E90" s="173"/>
      <c r="F90" s="173"/>
      <c r="G90" s="173"/>
      <c r="H90" s="173"/>
      <c r="I90" s="173"/>
      <c r="J90" s="173"/>
      <c r="K90" s="173"/>
      <c r="L90" s="173"/>
    </row>
    <row r="91" spans="2:12"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3"/>
    </row>
    <row r="92" spans="2:12">
      <c r="B92" s="173"/>
      <c r="C92" s="173"/>
      <c r="D92" s="173"/>
      <c r="E92" s="173"/>
      <c r="F92" s="173"/>
      <c r="G92" s="173"/>
      <c r="H92" s="173"/>
      <c r="I92" s="173"/>
      <c r="J92" s="173"/>
      <c r="K92" s="173"/>
      <c r="L92" s="173"/>
    </row>
    <row r="93" spans="2:12">
      <c r="B93" s="173"/>
      <c r="C93" s="173"/>
      <c r="D93" s="173"/>
      <c r="E93" s="173"/>
      <c r="F93" s="173"/>
      <c r="G93" s="173"/>
      <c r="H93" s="173"/>
      <c r="I93" s="173"/>
      <c r="J93" s="173"/>
      <c r="K93" s="173"/>
      <c r="L93" s="173"/>
    </row>
    <row r="94" spans="2:12">
      <c r="B94" s="173"/>
      <c r="C94" s="173"/>
      <c r="D94" s="173"/>
      <c r="E94" s="173"/>
      <c r="F94" s="173"/>
      <c r="G94" s="173"/>
      <c r="H94" s="173"/>
      <c r="I94" s="173"/>
      <c r="J94" s="173"/>
      <c r="K94" s="173"/>
      <c r="L94" s="173"/>
    </row>
    <row r="95" spans="2:12">
      <c r="B95" s="173"/>
      <c r="C95" s="173"/>
      <c r="D95" s="173"/>
      <c r="E95" s="173"/>
      <c r="F95" s="173"/>
      <c r="G95" s="173"/>
      <c r="H95" s="173"/>
      <c r="I95" s="173"/>
      <c r="J95" s="173"/>
      <c r="K95" s="173"/>
      <c r="L95" s="173"/>
    </row>
    <row r="96" spans="2:12">
      <c r="B96" s="173"/>
      <c r="C96" s="173"/>
      <c r="D96" s="173"/>
      <c r="E96" s="173"/>
      <c r="F96" s="173"/>
      <c r="G96" s="173"/>
      <c r="H96" s="173"/>
      <c r="I96" s="173"/>
      <c r="J96" s="173"/>
      <c r="K96" s="173"/>
      <c r="L96" s="173"/>
    </row>
    <row r="97" spans="2:12">
      <c r="B97" s="173"/>
      <c r="C97" s="173"/>
      <c r="D97" s="173"/>
      <c r="E97" s="173"/>
      <c r="F97" s="173"/>
      <c r="G97" s="173"/>
      <c r="H97" s="173"/>
      <c r="I97" s="173"/>
      <c r="J97" s="173"/>
      <c r="K97" s="173"/>
      <c r="L97" s="173"/>
    </row>
    <row r="98" spans="2:12">
      <c r="B98" s="173"/>
      <c r="C98" s="173"/>
      <c r="D98" s="173"/>
      <c r="E98" s="173"/>
      <c r="F98" s="173"/>
      <c r="G98" s="173"/>
      <c r="H98" s="173"/>
      <c r="I98" s="173"/>
      <c r="J98" s="173"/>
      <c r="K98" s="173"/>
      <c r="L98" s="173"/>
    </row>
    <row r="99" spans="2:12">
      <c r="B99" s="173"/>
      <c r="C99" s="173"/>
      <c r="D99" s="173"/>
      <c r="E99" s="173"/>
      <c r="F99" s="173"/>
      <c r="G99" s="173"/>
      <c r="H99" s="173"/>
      <c r="I99" s="173"/>
      <c r="J99" s="173"/>
      <c r="K99" s="173"/>
      <c r="L99" s="173"/>
    </row>
    <row r="100" spans="2:12"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</row>
    <row r="101" spans="2:12">
      <c r="B101" s="173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</row>
    <row r="102" spans="2:12">
      <c r="B102" s="173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</row>
    <row r="103" spans="2:12">
      <c r="B103" s="173"/>
      <c r="C103" s="173"/>
      <c r="D103" s="173"/>
      <c r="E103" s="173"/>
      <c r="F103" s="173"/>
      <c r="G103" s="173"/>
      <c r="H103" s="173"/>
      <c r="I103" s="173"/>
      <c r="J103" s="173"/>
      <c r="K103" s="173"/>
      <c r="L103" s="173"/>
    </row>
    <row r="104" spans="2:12">
      <c r="B104" s="173"/>
      <c r="C104" s="173"/>
      <c r="D104" s="173"/>
      <c r="E104" s="173"/>
      <c r="F104" s="173"/>
      <c r="G104" s="173"/>
      <c r="H104" s="173"/>
      <c r="I104" s="173"/>
      <c r="J104" s="173"/>
      <c r="K104" s="173"/>
      <c r="L104" s="173"/>
    </row>
    <row r="105" spans="2:12">
      <c r="B105" s="173"/>
      <c r="C105" s="173"/>
      <c r="D105" s="173"/>
      <c r="E105" s="173"/>
      <c r="F105" s="173"/>
      <c r="G105" s="173"/>
      <c r="H105" s="173"/>
      <c r="I105" s="173"/>
      <c r="J105" s="173"/>
      <c r="K105" s="173"/>
      <c r="L105" s="173"/>
    </row>
    <row r="106" spans="2:12">
      <c r="B106" s="173"/>
      <c r="C106" s="173"/>
      <c r="D106" s="173"/>
      <c r="E106" s="173"/>
      <c r="F106" s="173"/>
      <c r="G106" s="173"/>
      <c r="H106" s="173"/>
      <c r="I106" s="173"/>
      <c r="J106" s="173"/>
      <c r="K106" s="173"/>
      <c r="L106" s="173"/>
    </row>
    <row r="107" spans="2:12">
      <c r="B107" s="173"/>
      <c r="C107" s="173"/>
      <c r="D107" s="173"/>
      <c r="E107" s="173"/>
      <c r="F107" s="173"/>
      <c r="G107" s="173"/>
      <c r="H107" s="173"/>
      <c r="I107" s="173"/>
      <c r="J107" s="173"/>
      <c r="K107" s="173"/>
      <c r="L107" s="173"/>
    </row>
    <row r="108" spans="2:12">
      <c r="B108" s="173"/>
      <c r="C108" s="173"/>
      <c r="D108" s="173"/>
      <c r="E108" s="173"/>
      <c r="F108" s="173"/>
      <c r="G108" s="173"/>
      <c r="H108" s="173"/>
      <c r="I108" s="173"/>
      <c r="J108" s="173"/>
      <c r="K108" s="173"/>
      <c r="L108" s="173"/>
    </row>
    <row r="109" spans="2:12">
      <c r="B109" s="173"/>
      <c r="C109" s="173"/>
      <c r="D109" s="173"/>
      <c r="E109" s="173"/>
      <c r="F109" s="173"/>
      <c r="G109" s="173"/>
      <c r="H109" s="173"/>
      <c r="I109" s="173"/>
      <c r="J109" s="173"/>
      <c r="K109" s="173"/>
      <c r="L109" s="173"/>
    </row>
    <row r="110" spans="2:12">
      <c r="B110" s="173"/>
      <c r="C110" s="173"/>
      <c r="D110" s="173"/>
      <c r="E110" s="173"/>
      <c r="F110" s="173"/>
      <c r="G110" s="173"/>
      <c r="H110" s="173"/>
      <c r="I110" s="173"/>
      <c r="J110" s="173"/>
      <c r="K110" s="173"/>
      <c r="L110" s="173"/>
    </row>
    <row r="111" spans="2:12">
      <c r="B111" s="173"/>
      <c r="C111" s="173"/>
      <c r="D111" s="173"/>
      <c r="E111" s="173"/>
      <c r="F111" s="173"/>
      <c r="G111" s="173"/>
      <c r="H111" s="173"/>
      <c r="I111" s="173"/>
      <c r="J111" s="173"/>
      <c r="K111" s="173"/>
      <c r="L111" s="173"/>
    </row>
    <row r="112" spans="2:12">
      <c r="B112" s="173"/>
      <c r="C112" s="173"/>
      <c r="D112" s="173"/>
      <c r="E112" s="173"/>
      <c r="F112" s="173"/>
      <c r="G112" s="173"/>
      <c r="H112" s="173"/>
      <c r="I112" s="173"/>
      <c r="J112" s="173"/>
      <c r="K112" s="173"/>
      <c r="L112" s="173"/>
    </row>
    <row r="113" spans="2:12">
      <c r="B113" s="173"/>
      <c r="C113" s="173"/>
      <c r="D113" s="173"/>
      <c r="E113" s="173"/>
      <c r="F113" s="173"/>
      <c r="G113" s="173"/>
      <c r="H113" s="173"/>
      <c r="I113" s="173"/>
      <c r="J113" s="173"/>
      <c r="K113" s="173"/>
      <c r="L113" s="173"/>
    </row>
    <row r="114" spans="2:12">
      <c r="B114" s="173"/>
      <c r="C114" s="173"/>
      <c r="D114" s="173"/>
      <c r="E114" s="173"/>
      <c r="F114" s="173"/>
      <c r="G114" s="173"/>
      <c r="H114" s="173"/>
      <c r="I114" s="173"/>
      <c r="J114" s="173"/>
      <c r="K114" s="173"/>
      <c r="L114" s="173"/>
    </row>
    <row r="115" spans="2:12">
      <c r="B115" s="173"/>
      <c r="C115" s="173"/>
      <c r="D115" s="173"/>
      <c r="E115" s="173"/>
      <c r="F115" s="173"/>
      <c r="G115" s="173"/>
      <c r="H115" s="173"/>
      <c r="I115" s="173"/>
      <c r="J115" s="173"/>
      <c r="K115" s="173"/>
      <c r="L115" s="173"/>
    </row>
    <row r="116" spans="2:12">
      <c r="B116" s="173"/>
      <c r="C116" s="173"/>
      <c r="D116" s="173"/>
      <c r="E116" s="173"/>
      <c r="F116" s="173"/>
      <c r="G116" s="173"/>
      <c r="H116" s="173"/>
      <c r="I116" s="173"/>
      <c r="J116" s="173"/>
      <c r="K116" s="173"/>
      <c r="L116" s="173"/>
    </row>
    <row r="117" spans="2:12">
      <c r="B117" s="173"/>
      <c r="C117" s="173"/>
      <c r="D117" s="173"/>
      <c r="E117" s="173"/>
      <c r="F117" s="173"/>
      <c r="G117" s="173"/>
      <c r="H117" s="173"/>
      <c r="I117" s="173"/>
      <c r="J117" s="173"/>
      <c r="K117" s="173"/>
      <c r="L117" s="173"/>
    </row>
    <row r="118" spans="2:12">
      <c r="B118" s="173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</row>
    <row r="119" spans="2:12">
      <c r="B119" s="173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</row>
    <row r="120" spans="2:12">
      <c r="B120" s="173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</row>
    <row r="121" spans="2:12">
      <c r="B121" s="173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</row>
    <row r="122" spans="2:12">
      <c r="B122" s="173"/>
      <c r="C122" s="173"/>
      <c r="D122" s="173"/>
      <c r="E122" s="173"/>
      <c r="F122" s="173"/>
      <c r="G122" s="173"/>
      <c r="H122" s="173"/>
      <c r="I122" s="173"/>
      <c r="J122" s="173"/>
      <c r="K122" s="173"/>
      <c r="L122" s="173"/>
    </row>
    <row r="123" spans="2:12">
      <c r="B123" s="173"/>
      <c r="C123" s="173"/>
      <c r="D123" s="173"/>
      <c r="E123" s="173"/>
      <c r="F123" s="173"/>
      <c r="G123" s="173"/>
      <c r="H123" s="173"/>
      <c r="I123" s="173"/>
      <c r="J123" s="173"/>
      <c r="K123" s="173"/>
      <c r="L123" s="173"/>
    </row>
    <row r="124" spans="2:12">
      <c r="B124" s="173"/>
      <c r="C124" s="173"/>
      <c r="D124" s="173"/>
      <c r="E124" s="173"/>
      <c r="F124" s="173"/>
      <c r="G124" s="173"/>
      <c r="H124" s="173"/>
      <c r="I124" s="173"/>
      <c r="J124" s="173"/>
      <c r="K124" s="173"/>
      <c r="L124" s="173"/>
    </row>
    <row r="125" spans="2:12">
      <c r="B125" s="173"/>
      <c r="C125" s="173"/>
      <c r="D125" s="173"/>
      <c r="E125" s="173"/>
      <c r="F125" s="173"/>
      <c r="G125" s="173"/>
      <c r="H125" s="173"/>
      <c r="I125" s="173"/>
      <c r="J125" s="173"/>
      <c r="K125" s="173"/>
      <c r="L125" s="173"/>
    </row>
    <row r="126" spans="2:12">
      <c r="B126" s="173"/>
      <c r="C126" s="173"/>
      <c r="D126" s="173"/>
      <c r="E126" s="173"/>
      <c r="F126" s="173"/>
      <c r="G126" s="173"/>
      <c r="H126" s="173"/>
      <c r="I126" s="173"/>
      <c r="J126" s="173"/>
      <c r="K126" s="173"/>
      <c r="L126" s="173"/>
    </row>
    <row r="127" spans="2:12">
      <c r="B127" s="173"/>
      <c r="C127" s="173"/>
      <c r="D127" s="173"/>
      <c r="E127" s="173"/>
      <c r="F127" s="173"/>
      <c r="G127" s="173"/>
      <c r="H127" s="173"/>
      <c r="I127" s="173"/>
      <c r="J127" s="173"/>
      <c r="K127" s="173"/>
      <c r="L127" s="173"/>
    </row>
    <row r="128" spans="2:12">
      <c r="B128" s="173"/>
      <c r="C128" s="173"/>
      <c r="D128" s="173"/>
      <c r="E128" s="173"/>
      <c r="F128" s="173"/>
      <c r="G128" s="173"/>
      <c r="H128" s="173"/>
      <c r="I128" s="173"/>
      <c r="J128" s="173"/>
      <c r="K128" s="173"/>
      <c r="L128" s="173"/>
    </row>
    <row r="129" spans="2:12">
      <c r="B129" s="173"/>
      <c r="C129" s="173"/>
      <c r="D129" s="173"/>
      <c r="E129" s="173"/>
      <c r="F129" s="173"/>
      <c r="G129" s="173"/>
      <c r="H129" s="173"/>
      <c r="I129" s="173"/>
      <c r="J129" s="173"/>
      <c r="K129" s="173"/>
      <c r="L129" s="173"/>
    </row>
    <row r="130" spans="2:12">
      <c r="B130" s="173"/>
      <c r="C130" s="173"/>
      <c r="D130" s="173"/>
      <c r="E130" s="173"/>
      <c r="F130" s="173"/>
      <c r="G130" s="173"/>
      <c r="H130" s="173"/>
      <c r="I130" s="173"/>
      <c r="J130" s="173"/>
      <c r="K130" s="173"/>
      <c r="L130" s="173"/>
    </row>
    <row r="131" spans="2:12">
      <c r="B131" s="173"/>
      <c r="C131" s="173"/>
      <c r="D131" s="173"/>
      <c r="E131" s="173"/>
      <c r="F131" s="173"/>
      <c r="G131" s="173"/>
      <c r="H131" s="173"/>
      <c r="I131" s="173"/>
      <c r="J131" s="173"/>
      <c r="K131" s="173"/>
      <c r="L131" s="173"/>
    </row>
    <row r="132" spans="2:12">
      <c r="B132" s="164"/>
      <c r="C132" s="164"/>
      <c r="D132" s="162"/>
      <c r="E132" s="164"/>
      <c r="F132" s="164"/>
      <c r="G132" s="164"/>
      <c r="H132" s="164"/>
      <c r="I132" s="164"/>
      <c r="J132" s="164"/>
      <c r="K132" s="164"/>
      <c r="L132" s="164"/>
    </row>
    <row r="133" spans="2:12">
      <c r="B133" s="164"/>
      <c r="C133" s="164"/>
      <c r="D133" s="162"/>
      <c r="E133" s="164"/>
      <c r="F133" s="164"/>
      <c r="G133" s="164"/>
      <c r="H133" s="164"/>
      <c r="I133" s="164"/>
      <c r="J133" s="164"/>
      <c r="K133" s="164"/>
      <c r="L133" s="164"/>
    </row>
    <row r="134" spans="2:12">
      <c r="B134" s="164"/>
      <c r="C134" s="164"/>
      <c r="D134" s="162"/>
      <c r="E134" s="164"/>
      <c r="F134" s="164"/>
      <c r="G134" s="164"/>
      <c r="H134" s="164"/>
      <c r="I134" s="164"/>
      <c r="J134" s="164"/>
      <c r="K134" s="164"/>
      <c r="L134" s="164"/>
    </row>
    <row r="135" spans="2:12">
      <c r="B135" s="164"/>
      <c r="C135" s="164"/>
      <c r="D135" s="162"/>
      <c r="E135" s="164"/>
      <c r="F135" s="164"/>
      <c r="G135" s="164"/>
      <c r="H135" s="164"/>
      <c r="I135" s="164"/>
      <c r="J135" s="164"/>
      <c r="K135" s="164"/>
      <c r="L135" s="164"/>
    </row>
    <row r="136" spans="2:12">
      <c r="B136" s="164"/>
      <c r="C136" s="164"/>
      <c r="D136" s="162"/>
      <c r="E136" s="164"/>
      <c r="F136" s="164"/>
      <c r="G136" s="164"/>
      <c r="H136" s="164"/>
      <c r="I136" s="164"/>
      <c r="J136" s="164"/>
      <c r="K136" s="164"/>
      <c r="L136" s="164"/>
    </row>
    <row r="137" spans="2:12">
      <c r="B137" s="164"/>
      <c r="C137" s="164"/>
      <c r="D137" s="162"/>
      <c r="E137" s="164"/>
      <c r="F137" s="164"/>
      <c r="G137" s="164"/>
      <c r="H137" s="164"/>
      <c r="I137" s="164"/>
      <c r="J137" s="164"/>
      <c r="K137" s="164"/>
      <c r="L137" s="164"/>
    </row>
    <row r="138" spans="2:12">
      <c r="B138" s="164"/>
      <c r="C138" s="164"/>
      <c r="D138" s="162"/>
      <c r="E138" s="164"/>
      <c r="F138" s="164"/>
      <c r="G138" s="164"/>
      <c r="H138" s="164"/>
      <c r="I138" s="164"/>
      <c r="J138" s="164"/>
      <c r="K138" s="164"/>
      <c r="L138" s="164"/>
    </row>
    <row r="139" spans="2:12">
      <c r="B139" s="164"/>
      <c r="C139" s="164"/>
      <c r="D139" s="162"/>
      <c r="E139" s="164"/>
      <c r="F139" s="164"/>
      <c r="G139" s="164"/>
      <c r="H139" s="164"/>
      <c r="I139" s="164"/>
      <c r="J139" s="164"/>
      <c r="K139" s="164"/>
      <c r="L139" s="164"/>
    </row>
    <row r="140" spans="2:12">
      <c r="B140" s="164"/>
      <c r="C140" s="164"/>
      <c r="D140" s="162"/>
      <c r="E140" s="164"/>
      <c r="F140" s="164"/>
      <c r="G140" s="164"/>
      <c r="H140" s="164"/>
      <c r="I140" s="164"/>
      <c r="J140" s="164"/>
      <c r="K140" s="164"/>
      <c r="L140" s="164"/>
    </row>
    <row r="141" spans="2:12">
      <c r="B141" s="164"/>
      <c r="C141" s="164"/>
      <c r="D141" s="162"/>
      <c r="E141" s="164"/>
      <c r="F141" s="164"/>
      <c r="G141" s="164"/>
      <c r="H141" s="164"/>
      <c r="I141" s="164"/>
      <c r="J141" s="164"/>
      <c r="K141" s="164"/>
      <c r="L141" s="164"/>
    </row>
    <row r="142" spans="2:12">
      <c r="B142" s="164"/>
      <c r="C142" s="164"/>
      <c r="D142" s="162"/>
      <c r="E142" s="164"/>
      <c r="F142" s="164"/>
      <c r="G142" s="164"/>
      <c r="H142" s="164"/>
      <c r="I142" s="164"/>
      <c r="J142" s="164"/>
      <c r="K142" s="164"/>
      <c r="L142" s="164"/>
    </row>
    <row r="143" spans="2:12">
      <c r="B143" s="164"/>
      <c r="C143" s="164"/>
      <c r="D143" s="162"/>
      <c r="E143" s="164"/>
      <c r="F143" s="164"/>
      <c r="G143" s="164"/>
      <c r="H143" s="164"/>
      <c r="I143" s="164"/>
      <c r="J143" s="164"/>
      <c r="K143" s="164"/>
      <c r="L143" s="164"/>
    </row>
    <row r="144" spans="2:12">
      <c r="B144" s="164"/>
      <c r="C144" s="164"/>
      <c r="D144" s="162"/>
      <c r="E144" s="164"/>
      <c r="F144" s="164"/>
      <c r="G144" s="164"/>
      <c r="H144" s="164"/>
      <c r="I144" s="164"/>
      <c r="J144" s="164"/>
      <c r="K144" s="164"/>
      <c r="L144" s="164"/>
    </row>
    <row r="145" spans="4:4">
      <c r="D145" s="162"/>
    </row>
    <row r="146" spans="4:4">
      <c r="D146" s="162"/>
    </row>
    <row r="147" spans="4:4">
      <c r="D147" s="162"/>
    </row>
    <row r="148" spans="4:4">
      <c r="D148" s="162"/>
    </row>
    <row r="149" spans="4:4">
      <c r="D149" s="162"/>
    </row>
    <row r="150" spans="4:4">
      <c r="D150" s="162"/>
    </row>
    <row r="151" spans="4:4">
      <c r="D151" s="162"/>
    </row>
    <row r="152" spans="4:4">
      <c r="D152" s="162"/>
    </row>
    <row r="153" spans="4:4">
      <c r="D153" s="162"/>
    </row>
    <row r="154" spans="4:4">
      <c r="D154" s="162"/>
    </row>
    <row r="155" spans="4:4">
      <c r="D155" s="162"/>
    </row>
    <row r="156" spans="4:4">
      <c r="D156" s="162"/>
    </row>
    <row r="157" spans="4:4">
      <c r="D157" s="162"/>
    </row>
    <row r="158" spans="4:4">
      <c r="D158" s="162"/>
    </row>
    <row r="159" spans="4:4">
      <c r="D159" s="162"/>
    </row>
    <row r="160" spans="4:4">
      <c r="D160" s="162"/>
    </row>
    <row r="161" spans="4:4">
      <c r="D161" s="162"/>
    </row>
    <row r="162" spans="4:4">
      <c r="D162" s="162"/>
    </row>
    <row r="163" spans="4:4">
      <c r="D163" s="162"/>
    </row>
    <row r="164" spans="4:4">
      <c r="D164" s="162"/>
    </row>
    <row r="165" spans="4:4">
      <c r="D165" s="162"/>
    </row>
    <row r="166" spans="4:4">
      <c r="D166" s="162"/>
    </row>
    <row r="167" spans="4:4">
      <c r="D167" s="162"/>
    </row>
    <row r="168" spans="4:4">
      <c r="D168" s="162"/>
    </row>
    <row r="169" spans="4:4">
      <c r="D169" s="162"/>
    </row>
    <row r="170" spans="4:4">
      <c r="D170" s="162"/>
    </row>
    <row r="171" spans="4:4">
      <c r="D171" s="162"/>
    </row>
    <row r="172" spans="4:4">
      <c r="D172" s="162"/>
    </row>
    <row r="173" spans="4:4">
      <c r="D173" s="162"/>
    </row>
    <row r="174" spans="4:4">
      <c r="D174" s="162"/>
    </row>
    <row r="175" spans="4:4">
      <c r="D175" s="162"/>
    </row>
    <row r="176" spans="4:4">
      <c r="D176" s="162"/>
    </row>
    <row r="177" spans="4:4">
      <c r="D177" s="162"/>
    </row>
    <row r="178" spans="4:4">
      <c r="D178" s="162"/>
    </row>
    <row r="179" spans="4:4">
      <c r="D179" s="162"/>
    </row>
    <row r="180" spans="4:4">
      <c r="D180" s="162"/>
    </row>
    <row r="181" spans="4:4">
      <c r="D181" s="162"/>
    </row>
    <row r="182" spans="4:4">
      <c r="D182" s="162"/>
    </row>
    <row r="183" spans="4:4">
      <c r="D183" s="162"/>
    </row>
    <row r="184" spans="4:4">
      <c r="D184" s="162"/>
    </row>
    <row r="185" spans="4:4">
      <c r="D185" s="162"/>
    </row>
    <row r="186" spans="4:4">
      <c r="D186" s="162"/>
    </row>
    <row r="187" spans="4:4">
      <c r="D187" s="162"/>
    </row>
    <row r="188" spans="4:4">
      <c r="D188" s="162"/>
    </row>
    <row r="189" spans="4:4">
      <c r="D189" s="162"/>
    </row>
    <row r="190" spans="4:4">
      <c r="D190" s="162"/>
    </row>
    <row r="191" spans="4:4">
      <c r="D191" s="162"/>
    </row>
    <row r="192" spans="4:4">
      <c r="D192" s="162"/>
    </row>
    <row r="193" spans="4:4">
      <c r="D193" s="162"/>
    </row>
    <row r="194" spans="4:4">
      <c r="D194" s="162"/>
    </row>
    <row r="195" spans="4:4">
      <c r="D195" s="162"/>
    </row>
    <row r="196" spans="4:4">
      <c r="D196" s="162"/>
    </row>
    <row r="197" spans="4:4">
      <c r="D197" s="162"/>
    </row>
    <row r="198" spans="4:4">
      <c r="D198" s="162"/>
    </row>
    <row r="199" spans="4:4">
      <c r="D199" s="162"/>
    </row>
    <row r="200" spans="4:4">
      <c r="D200" s="162"/>
    </row>
    <row r="201" spans="4:4">
      <c r="D201" s="162"/>
    </row>
    <row r="202" spans="4:4">
      <c r="D202" s="162"/>
    </row>
    <row r="203" spans="4:4">
      <c r="D203" s="162"/>
    </row>
    <row r="204" spans="4:4">
      <c r="D204" s="162"/>
    </row>
    <row r="205" spans="4:4">
      <c r="D205" s="162"/>
    </row>
    <row r="206" spans="4:4">
      <c r="D206" s="162"/>
    </row>
    <row r="207" spans="4:4">
      <c r="D207" s="162"/>
    </row>
    <row r="208" spans="4:4">
      <c r="D208" s="162"/>
    </row>
    <row r="209" spans="4:4">
      <c r="D209" s="162"/>
    </row>
    <row r="210" spans="4:4">
      <c r="D210" s="162"/>
    </row>
    <row r="211" spans="4:4">
      <c r="D211" s="162"/>
    </row>
    <row r="212" spans="4:4">
      <c r="D212" s="162"/>
    </row>
    <row r="213" spans="4:4">
      <c r="D213" s="162"/>
    </row>
    <row r="214" spans="4:4">
      <c r="D214" s="162"/>
    </row>
    <row r="215" spans="4:4">
      <c r="D215" s="162"/>
    </row>
    <row r="216" spans="4:4">
      <c r="D216" s="162"/>
    </row>
    <row r="217" spans="4:4">
      <c r="D217" s="162"/>
    </row>
    <row r="218" spans="4:4">
      <c r="D218" s="162"/>
    </row>
    <row r="219" spans="4:4">
      <c r="D219" s="162"/>
    </row>
    <row r="220" spans="4:4">
      <c r="D220" s="162"/>
    </row>
    <row r="221" spans="4:4">
      <c r="D221" s="162"/>
    </row>
    <row r="222" spans="4:4">
      <c r="D222" s="162"/>
    </row>
    <row r="223" spans="4:4">
      <c r="D223" s="162"/>
    </row>
    <row r="224" spans="4:4">
      <c r="D224" s="162"/>
    </row>
    <row r="225" spans="4:4">
      <c r="D225" s="162"/>
    </row>
    <row r="226" spans="4:4">
      <c r="D226" s="162"/>
    </row>
    <row r="227" spans="4:4">
      <c r="D227" s="162"/>
    </row>
    <row r="228" spans="4:4">
      <c r="D228" s="162"/>
    </row>
    <row r="229" spans="4:4">
      <c r="D229" s="162"/>
    </row>
    <row r="230" spans="4:4">
      <c r="D230" s="162"/>
    </row>
    <row r="231" spans="4:4">
      <c r="D231" s="162"/>
    </row>
    <row r="232" spans="4:4">
      <c r="D232" s="162"/>
    </row>
    <row r="233" spans="4:4">
      <c r="D233" s="162"/>
    </row>
    <row r="234" spans="4:4">
      <c r="D234" s="162"/>
    </row>
    <row r="235" spans="4:4">
      <c r="D235" s="162"/>
    </row>
    <row r="236" spans="4:4">
      <c r="D236" s="162"/>
    </row>
    <row r="237" spans="4:4">
      <c r="D237" s="162"/>
    </row>
    <row r="238" spans="4:4">
      <c r="D238" s="162"/>
    </row>
    <row r="239" spans="4:4">
      <c r="D239" s="162"/>
    </row>
    <row r="240" spans="4:4">
      <c r="D240" s="162"/>
    </row>
    <row r="241" spans="4:4">
      <c r="D241" s="162"/>
    </row>
    <row r="242" spans="4:4">
      <c r="D242" s="162"/>
    </row>
    <row r="243" spans="4:4">
      <c r="D243" s="162"/>
    </row>
    <row r="244" spans="4:4">
      <c r="D244" s="162"/>
    </row>
    <row r="245" spans="4:4">
      <c r="D245" s="162"/>
    </row>
    <row r="246" spans="4:4">
      <c r="D246" s="162"/>
    </row>
    <row r="247" spans="4:4">
      <c r="D247" s="162"/>
    </row>
    <row r="248" spans="4:4">
      <c r="D248" s="162"/>
    </row>
    <row r="249" spans="4:4">
      <c r="D249" s="162"/>
    </row>
    <row r="250" spans="4:4">
      <c r="D250" s="162"/>
    </row>
    <row r="251" spans="4:4">
      <c r="D251" s="162"/>
    </row>
    <row r="252" spans="4:4">
      <c r="D252" s="162"/>
    </row>
    <row r="253" spans="4:4">
      <c r="D253" s="162"/>
    </row>
    <row r="254" spans="4:4">
      <c r="D254" s="162"/>
    </row>
    <row r="255" spans="4:4">
      <c r="D255" s="162"/>
    </row>
    <row r="256" spans="4:4">
      <c r="D256" s="162"/>
    </row>
    <row r="257" spans="4:4">
      <c r="D257" s="162"/>
    </row>
    <row r="258" spans="4:4">
      <c r="D258" s="162"/>
    </row>
    <row r="259" spans="4:4">
      <c r="D259" s="162"/>
    </row>
    <row r="260" spans="4:4">
      <c r="D260" s="162"/>
    </row>
    <row r="261" spans="4:4">
      <c r="D261" s="162"/>
    </row>
    <row r="262" spans="4:4">
      <c r="D262" s="162"/>
    </row>
    <row r="263" spans="4:4">
      <c r="D263" s="162"/>
    </row>
    <row r="264" spans="4:4">
      <c r="D264" s="162"/>
    </row>
    <row r="265" spans="4:4">
      <c r="D265" s="162"/>
    </row>
    <row r="266" spans="4:4">
      <c r="D266" s="162"/>
    </row>
    <row r="267" spans="4:4">
      <c r="D267" s="162"/>
    </row>
    <row r="268" spans="4:4">
      <c r="D268" s="162"/>
    </row>
    <row r="269" spans="4:4">
      <c r="D269" s="162"/>
    </row>
    <row r="270" spans="4:4">
      <c r="D270" s="162"/>
    </row>
    <row r="271" spans="4:4">
      <c r="D271" s="162"/>
    </row>
    <row r="272" spans="4:4">
      <c r="D272" s="162"/>
    </row>
    <row r="273" spans="4:4">
      <c r="D273" s="162"/>
    </row>
    <row r="274" spans="4:4">
      <c r="D274" s="162"/>
    </row>
    <row r="275" spans="4:4">
      <c r="D275" s="162"/>
    </row>
    <row r="276" spans="4:4">
      <c r="D276" s="162"/>
    </row>
    <row r="277" spans="4:4">
      <c r="D277" s="162"/>
    </row>
    <row r="278" spans="4:4">
      <c r="D278" s="162"/>
    </row>
    <row r="279" spans="4:4">
      <c r="D279" s="162"/>
    </row>
    <row r="280" spans="4:4">
      <c r="D280" s="162"/>
    </row>
    <row r="281" spans="4:4">
      <c r="D281" s="162"/>
    </row>
    <row r="282" spans="4:4">
      <c r="D282" s="162"/>
    </row>
    <row r="283" spans="4:4">
      <c r="D283" s="162"/>
    </row>
    <row r="284" spans="4:4">
      <c r="D284" s="162"/>
    </row>
    <row r="285" spans="4:4">
      <c r="D285" s="162"/>
    </row>
    <row r="286" spans="4:4">
      <c r="D286" s="162"/>
    </row>
    <row r="287" spans="4:4">
      <c r="D287" s="162"/>
    </row>
    <row r="288" spans="4:4">
      <c r="D288" s="162"/>
    </row>
    <row r="289" spans="4:4">
      <c r="D289" s="162"/>
    </row>
    <row r="290" spans="4:4">
      <c r="D290" s="162"/>
    </row>
    <row r="291" spans="4:4">
      <c r="D291" s="162"/>
    </row>
    <row r="292" spans="4:4">
      <c r="D292" s="162"/>
    </row>
    <row r="293" spans="4:4">
      <c r="D293" s="162"/>
    </row>
    <row r="294" spans="4:4">
      <c r="D294" s="162"/>
    </row>
    <row r="295" spans="4:4">
      <c r="D295" s="162"/>
    </row>
    <row r="296" spans="4:4">
      <c r="D296" s="162"/>
    </row>
    <row r="297" spans="4:4">
      <c r="D297" s="162"/>
    </row>
    <row r="298" spans="4:4">
      <c r="D298" s="162"/>
    </row>
    <row r="299" spans="4:4">
      <c r="D299" s="162"/>
    </row>
    <row r="300" spans="4:4">
      <c r="D300" s="162"/>
    </row>
    <row r="301" spans="4:4">
      <c r="D301" s="162"/>
    </row>
    <row r="302" spans="4:4">
      <c r="D302" s="162"/>
    </row>
    <row r="303" spans="4:4">
      <c r="D303" s="162"/>
    </row>
    <row r="304" spans="4:4">
      <c r="D304" s="162"/>
    </row>
    <row r="305" spans="4:4">
      <c r="D305" s="162"/>
    </row>
    <row r="306" spans="4:4">
      <c r="D306" s="162"/>
    </row>
    <row r="307" spans="4:4">
      <c r="D307" s="162"/>
    </row>
    <row r="308" spans="4:4">
      <c r="D308" s="162"/>
    </row>
    <row r="309" spans="4:4">
      <c r="D309" s="162"/>
    </row>
    <row r="310" spans="4:4">
      <c r="D310" s="162"/>
    </row>
    <row r="311" spans="4:4">
      <c r="D311" s="162"/>
    </row>
    <row r="312" spans="4:4">
      <c r="D312" s="162"/>
    </row>
    <row r="313" spans="4:4">
      <c r="D313" s="162"/>
    </row>
    <row r="314" spans="4:4">
      <c r="D314" s="162"/>
    </row>
    <row r="315" spans="4:4">
      <c r="D315" s="162"/>
    </row>
    <row r="316" spans="4:4">
      <c r="D316" s="162"/>
    </row>
    <row r="317" spans="4:4">
      <c r="D317" s="162"/>
    </row>
    <row r="318" spans="4:4">
      <c r="D318" s="162"/>
    </row>
    <row r="319" spans="4:4">
      <c r="D319" s="162"/>
    </row>
    <row r="320" spans="4:4">
      <c r="D320" s="162"/>
    </row>
    <row r="321" spans="4:4">
      <c r="D321" s="162"/>
    </row>
    <row r="322" spans="4:4">
      <c r="D322" s="162"/>
    </row>
    <row r="323" spans="4:4">
      <c r="D323" s="162"/>
    </row>
    <row r="324" spans="4:4">
      <c r="D324" s="162"/>
    </row>
    <row r="325" spans="4:4">
      <c r="D325" s="162"/>
    </row>
    <row r="326" spans="4:4">
      <c r="D326" s="162"/>
    </row>
    <row r="327" spans="4:4">
      <c r="D327" s="162"/>
    </row>
    <row r="328" spans="4:4">
      <c r="D328" s="162"/>
    </row>
    <row r="329" spans="4:4">
      <c r="D329" s="162"/>
    </row>
    <row r="330" spans="4:4">
      <c r="D330" s="162"/>
    </row>
    <row r="331" spans="4:4">
      <c r="D331" s="162"/>
    </row>
    <row r="332" spans="4:4">
      <c r="D332" s="162"/>
    </row>
    <row r="333" spans="4:4">
      <c r="D333" s="162"/>
    </row>
    <row r="334" spans="4:4">
      <c r="D334" s="162"/>
    </row>
    <row r="335" spans="4:4">
      <c r="D335" s="162"/>
    </row>
    <row r="336" spans="4:4">
      <c r="D336" s="162"/>
    </row>
    <row r="337" spans="4:4">
      <c r="D337" s="162"/>
    </row>
    <row r="338" spans="4:4">
      <c r="D338" s="162"/>
    </row>
    <row r="339" spans="4:4">
      <c r="D339" s="162"/>
    </row>
    <row r="340" spans="4:4">
      <c r="D340" s="162"/>
    </row>
    <row r="341" spans="4:4">
      <c r="D341" s="162"/>
    </row>
    <row r="342" spans="4:4">
      <c r="D342" s="162"/>
    </row>
    <row r="343" spans="4:4">
      <c r="D343" s="162"/>
    </row>
    <row r="344" spans="4:4">
      <c r="D344" s="162"/>
    </row>
    <row r="345" spans="4:4">
      <c r="D345" s="162"/>
    </row>
    <row r="346" spans="4:4">
      <c r="D346" s="162"/>
    </row>
    <row r="347" spans="4:4">
      <c r="D347" s="162"/>
    </row>
    <row r="348" spans="4:4">
      <c r="D348" s="162"/>
    </row>
    <row r="349" spans="4:4">
      <c r="D349" s="162"/>
    </row>
    <row r="350" spans="4:4">
      <c r="D350" s="162"/>
    </row>
    <row r="351" spans="4:4">
      <c r="D351" s="162"/>
    </row>
    <row r="352" spans="4:4">
      <c r="D352" s="162"/>
    </row>
    <row r="353" spans="4:4">
      <c r="D353" s="162"/>
    </row>
    <row r="354" spans="4:4">
      <c r="D354" s="162"/>
    </row>
    <row r="355" spans="4:4">
      <c r="D355" s="162"/>
    </row>
    <row r="356" spans="4:4">
      <c r="D356" s="162"/>
    </row>
    <row r="357" spans="4:4">
      <c r="D357" s="162"/>
    </row>
    <row r="358" spans="4:4">
      <c r="D358" s="162"/>
    </row>
    <row r="359" spans="4:4">
      <c r="D359" s="162"/>
    </row>
    <row r="360" spans="4:4">
      <c r="D360" s="162"/>
    </row>
    <row r="361" spans="4:4">
      <c r="D361" s="162"/>
    </row>
    <row r="362" spans="4:4">
      <c r="D362" s="162"/>
    </row>
    <row r="363" spans="4:4">
      <c r="D363" s="162"/>
    </row>
    <row r="364" spans="4:4">
      <c r="D364" s="162"/>
    </row>
    <row r="365" spans="4:4">
      <c r="D365" s="162"/>
    </row>
    <row r="366" spans="4:4">
      <c r="D366" s="162"/>
    </row>
    <row r="367" spans="4:4">
      <c r="D367" s="162"/>
    </row>
    <row r="368" spans="4:4">
      <c r="D368" s="162"/>
    </row>
    <row r="369" spans="4:4">
      <c r="D369" s="162"/>
    </row>
    <row r="370" spans="4:4">
      <c r="D370" s="162"/>
    </row>
    <row r="371" spans="4:4">
      <c r="D371" s="162"/>
    </row>
    <row r="372" spans="4:4">
      <c r="D372" s="162"/>
    </row>
    <row r="373" spans="4:4">
      <c r="D373" s="162"/>
    </row>
    <row r="374" spans="4:4">
      <c r="D374" s="162"/>
    </row>
    <row r="375" spans="4:4">
      <c r="D375" s="162"/>
    </row>
    <row r="376" spans="4:4">
      <c r="D376" s="162"/>
    </row>
    <row r="377" spans="4:4">
      <c r="D377" s="162"/>
    </row>
    <row r="378" spans="4:4">
      <c r="D378" s="162"/>
    </row>
    <row r="379" spans="4:4">
      <c r="D379" s="162"/>
    </row>
    <row r="380" spans="4:4">
      <c r="D380" s="162"/>
    </row>
    <row r="381" spans="4:4">
      <c r="D381" s="162"/>
    </row>
    <row r="382" spans="4:4">
      <c r="D382" s="162"/>
    </row>
    <row r="383" spans="4:4">
      <c r="D383" s="162"/>
    </row>
    <row r="384" spans="4:4">
      <c r="D384" s="162"/>
    </row>
    <row r="385" spans="4:4">
      <c r="D385" s="162"/>
    </row>
    <row r="386" spans="4:4">
      <c r="D386" s="162"/>
    </row>
    <row r="387" spans="4:4">
      <c r="D387" s="162"/>
    </row>
    <row r="388" spans="4:4">
      <c r="D388" s="162"/>
    </row>
    <row r="389" spans="4:4">
      <c r="D389" s="162"/>
    </row>
    <row r="390" spans="4:4">
      <c r="D390" s="162"/>
    </row>
    <row r="391" spans="4:4">
      <c r="D391" s="162"/>
    </row>
    <row r="392" spans="4:4">
      <c r="D392" s="162"/>
    </row>
    <row r="393" spans="4:4">
      <c r="D393" s="162"/>
    </row>
    <row r="394" spans="4:4">
      <c r="D394" s="162"/>
    </row>
    <row r="395" spans="4:4">
      <c r="D395" s="162"/>
    </row>
    <row r="396" spans="4:4">
      <c r="D396" s="162"/>
    </row>
    <row r="397" spans="4:4">
      <c r="D397" s="162"/>
    </row>
    <row r="398" spans="4:4">
      <c r="D398" s="162"/>
    </row>
    <row r="399" spans="4:4">
      <c r="D399" s="162"/>
    </row>
    <row r="400" spans="4:4">
      <c r="D400" s="162"/>
    </row>
    <row r="401" spans="4:4">
      <c r="D401" s="162"/>
    </row>
    <row r="402" spans="4:4">
      <c r="D402" s="162"/>
    </row>
    <row r="403" spans="4:4">
      <c r="D403" s="162"/>
    </row>
    <row r="404" spans="4:4">
      <c r="D404" s="162"/>
    </row>
    <row r="405" spans="4:4">
      <c r="D405" s="162"/>
    </row>
    <row r="406" spans="4:4">
      <c r="D406" s="162"/>
    </row>
    <row r="407" spans="4:4">
      <c r="D407" s="162"/>
    </row>
    <row r="408" spans="4:4">
      <c r="D408" s="162"/>
    </row>
    <row r="409" spans="4:4">
      <c r="D409" s="162"/>
    </row>
    <row r="410" spans="4:4">
      <c r="D410" s="162"/>
    </row>
    <row r="411" spans="4:4">
      <c r="D411" s="162"/>
    </row>
    <row r="412" spans="4:4">
      <c r="D412" s="162"/>
    </row>
    <row r="413" spans="4:4">
      <c r="D413" s="162"/>
    </row>
    <row r="414" spans="4:4">
      <c r="D414" s="162"/>
    </row>
    <row r="415" spans="4:4">
      <c r="D415" s="162"/>
    </row>
    <row r="416" spans="4:4">
      <c r="D416" s="162"/>
    </row>
    <row r="417" spans="4:4">
      <c r="D417" s="162"/>
    </row>
    <row r="418" spans="4:4">
      <c r="D418" s="162"/>
    </row>
    <row r="419" spans="4:4">
      <c r="D419" s="162"/>
    </row>
    <row r="420" spans="4:4">
      <c r="D420" s="162"/>
    </row>
    <row r="421" spans="4:4">
      <c r="D421" s="162"/>
    </row>
    <row r="422" spans="4:4">
      <c r="D422" s="162"/>
    </row>
    <row r="423" spans="4:4">
      <c r="D423" s="162"/>
    </row>
    <row r="424" spans="4:4">
      <c r="D424" s="162"/>
    </row>
    <row r="425" spans="4:4">
      <c r="D425" s="162"/>
    </row>
    <row r="426" spans="4:4">
      <c r="D426" s="162"/>
    </row>
    <row r="427" spans="4:4">
      <c r="D427" s="162"/>
    </row>
    <row r="428" spans="4:4">
      <c r="D428" s="162"/>
    </row>
    <row r="429" spans="4:4">
      <c r="D429" s="162"/>
    </row>
    <row r="430" spans="4:4">
      <c r="D430" s="162"/>
    </row>
    <row r="431" spans="4:4">
      <c r="D431" s="162"/>
    </row>
    <row r="432" spans="4:4">
      <c r="D432" s="162"/>
    </row>
    <row r="433" spans="4:4">
      <c r="D433" s="162"/>
    </row>
    <row r="434" spans="4:4">
      <c r="D434" s="162"/>
    </row>
    <row r="435" spans="4:4">
      <c r="D435" s="162"/>
    </row>
    <row r="436" spans="4:4">
      <c r="D436" s="162"/>
    </row>
    <row r="437" spans="4:4">
      <c r="D437" s="162"/>
    </row>
    <row r="438" spans="4:4">
      <c r="D438" s="162"/>
    </row>
    <row r="439" spans="4:4">
      <c r="D439" s="162"/>
    </row>
    <row r="440" spans="4:4">
      <c r="D440" s="162"/>
    </row>
    <row r="441" spans="4:4">
      <c r="D441" s="162"/>
    </row>
    <row r="442" spans="4:4">
      <c r="D442" s="162"/>
    </row>
    <row r="443" spans="4:4">
      <c r="D443" s="162"/>
    </row>
    <row r="444" spans="4:4">
      <c r="D444" s="162"/>
    </row>
    <row r="445" spans="4:4">
      <c r="D445" s="162"/>
    </row>
    <row r="446" spans="4:4">
      <c r="D446" s="162"/>
    </row>
    <row r="447" spans="4:4">
      <c r="D447" s="162"/>
    </row>
    <row r="448" spans="4:4">
      <c r="D448" s="162"/>
    </row>
    <row r="449" spans="4:4">
      <c r="D449" s="162"/>
    </row>
    <row r="450" spans="4:4">
      <c r="D450" s="162"/>
    </row>
    <row r="451" spans="4:4">
      <c r="D451" s="162"/>
    </row>
    <row r="452" spans="4:4">
      <c r="D452" s="162"/>
    </row>
    <row r="453" spans="4:4">
      <c r="D453" s="162"/>
    </row>
    <row r="454" spans="4:4">
      <c r="D454" s="162"/>
    </row>
    <row r="455" spans="4:4">
      <c r="D455" s="162"/>
    </row>
    <row r="456" spans="4:4">
      <c r="D456" s="162"/>
    </row>
    <row r="457" spans="4:4">
      <c r="D457" s="162"/>
    </row>
    <row r="458" spans="4:4">
      <c r="D458" s="162"/>
    </row>
    <row r="459" spans="4:4">
      <c r="D459" s="162"/>
    </row>
    <row r="460" spans="4:4">
      <c r="D460" s="162"/>
    </row>
    <row r="461" spans="4:4">
      <c r="D461" s="162"/>
    </row>
    <row r="462" spans="4:4">
      <c r="D462" s="162"/>
    </row>
    <row r="463" spans="4:4">
      <c r="D463" s="162"/>
    </row>
    <row r="464" spans="4:4">
      <c r="D464" s="162"/>
    </row>
    <row r="465" spans="4:4">
      <c r="D465" s="162"/>
    </row>
    <row r="466" spans="4:4">
      <c r="D466" s="162"/>
    </row>
    <row r="467" spans="4:4">
      <c r="D467" s="162"/>
    </row>
    <row r="468" spans="4:4">
      <c r="D468" s="162"/>
    </row>
    <row r="469" spans="4:4">
      <c r="D469" s="162"/>
    </row>
    <row r="470" spans="4:4">
      <c r="D470" s="162"/>
    </row>
    <row r="471" spans="4:4">
      <c r="D471" s="162"/>
    </row>
    <row r="472" spans="4:4">
      <c r="D472" s="162"/>
    </row>
    <row r="473" spans="4:4">
      <c r="D473" s="162"/>
    </row>
    <row r="474" spans="4:4">
      <c r="D474" s="162"/>
    </row>
    <row r="475" spans="4:4">
      <c r="D475" s="162"/>
    </row>
    <row r="476" spans="4:4">
      <c r="D476" s="162"/>
    </row>
    <row r="477" spans="4:4">
      <c r="D477" s="162"/>
    </row>
    <row r="478" spans="4:4">
      <c r="D478" s="162"/>
    </row>
    <row r="479" spans="4:4">
      <c r="D479" s="162"/>
    </row>
    <row r="480" spans="4:4">
      <c r="D480" s="162"/>
    </row>
    <row r="481" spans="4:4">
      <c r="D481" s="162"/>
    </row>
    <row r="482" spans="4:4">
      <c r="D482" s="162"/>
    </row>
    <row r="483" spans="4:4">
      <c r="D483" s="162"/>
    </row>
    <row r="484" spans="4:4">
      <c r="D484" s="162"/>
    </row>
    <row r="485" spans="4:4">
      <c r="D485" s="162"/>
    </row>
    <row r="486" spans="4:4">
      <c r="D486" s="162"/>
    </row>
    <row r="487" spans="4:4">
      <c r="D487" s="162"/>
    </row>
    <row r="488" spans="4:4">
      <c r="D488" s="162"/>
    </row>
    <row r="489" spans="4:4">
      <c r="D489" s="162"/>
    </row>
    <row r="490" spans="4:4">
      <c r="D490" s="162"/>
    </row>
    <row r="491" spans="4:4">
      <c r="D491" s="162"/>
    </row>
    <row r="492" spans="4:4">
      <c r="D492" s="162"/>
    </row>
    <row r="493" spans="4:4">
      <c r="D493" s="162"/>
    </row>
    <row r="494" spans="4:4">
      <c r="D494" s="162"/>
    </row>
    <row r="495" spans="4:4">
      <c r="D495" s="162"/>
    </row>
    <row r="496" spans="4:4">
      <c r="D496" s="162"/>
    </row>
    <row r="497" spans="4:4">
      <c r="D497" s="162"/>
    </row>
    <row r="498" spans="4:4">
      <c r="D498" s="162"/>
    </row>
    <row r="499" spans="4:4">
      <c r="D499" s="162"/>
    </row>
    <row r="500" spans="4:4">
      <c r="D500" s="162"/>
    </row>
    <row r="501" spans="4:4">
      <c r="D501" s="162"/>
    </row>
    <row r="502" spans="4:4">
      <c r="D502" s="162"/>
    </row>
    <row r="503" spans="4:4">
      <c r="D503" s="162"/>
    </row>
    <row r="504" spans="4:4">
      <c r="D504" s="162"/>
    </row>
    <row r="505" spans="4:4">
      <c r="D505" s="162"/>
    </row>
    <row r="506" spans="4:4">
      <c r="D506" s="162"/>
    </row>
    <row r="507" spans="4:4">
      <c r="D507" s="162"/>
    </row>
    <row r="508" spans="4:4">
      <c r="D508" s="162"/>
    </row>
    <row r="509" spans="4:4">
      <c r="D509" s="162"/>
    </row>
    <row r="510" spans="4:4">
      <c r="D510" s="162"/>
    </row>
    <row r="511" spans="4:4">
      <c r="D511" s="162"/>
    </row>
    <row r="512" spans="4:4">
      <c r="D512" s="162"/>
    </row>
    <row r="513" spans="4:5">
      <c r="D513" s="162"/>
      <c r="E513" s="164"/>
    </row>
    <row r="514" spans="4:5">
      <c r="D514" s="162"/>
      <c r="E514" s="164"/>
    </row>
    <row r="515" spans="4:5">
      <c r="D515" s="162"/>
      <c r="E515" s="164"/>
    </row>
    <row r="516" spans="4:5">
      <c r="D516" s="162"/>
      <c r="E516" s="164"/>
    </row>
    <row r="517" spans="4:5">
      <c r="D517" s="164"/>
      <c r="E517" s="163"/>
    </row>
  </sheetData>
  <sheetProtection sheet="1" objects="1" scenarios="1"/>
  <mergeCells count="1">
    <mergeCell ref="B6:L6"/>
  </mergeCells>
  <phoneticPr fontId="5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187</v>
      </c>
      <c r="C1" s="79" t="s" vm="1">
        <v>263</v>
      </c>
    </row>
    <row r="2" spans="2:18">
      <c r="B2" s="57" t="s">
        <v>186</v>
      </c>
      <c r="C2" s="79" t="s">
        <v>264</v>
      </c>
    </row>
    <row r="3" spans="2:18">
      <c r="B3" s="57" t="s">
        <v>188</v>
      </c>
      <c r="C3" s="79" t="s">
        <v>265</v>
      </c>
    </row>
    <row r="4" spans="2:18">
      <c r="B4" s="57" t="s">
        <v>189</v>
      </c>
      <c r="C4" s="79">
        <v>8803</v>
      </c>
    </row>
    <row r="6" spans="2:18" ht="26.25" customHeight="1">
      <c r="B6" s="225" t="s">
        <v>228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7"/>
    </row>
    <row r="7" spans="2:18" s="3" customFormat="1" ht="78.75">
      <c r="B7" s="22" t="s">
        <v>123</v>
      </c>
      <c r="C7" s="30" t="s">
        <v>46</v>
      </c>
      <c r="D7" s="30" t="s">
        <v>65</v>
      </c>
      <c r="E7" s="30" t="s">
        <v>15</v>
      </c>
      <c r="F7" s="30" t="s">
        <v>66</v>
      </c>
      <c r="G7" s="30" t="s">
        <v>108</v>
      </c>
      <c r="H7" s="30" t="s">
        <v>18</v>
      </c>
      <c r="I7" s="30" t="s">
        <v>107</v>
      </c>
      <c r="J7" s="30" t="s">
        <v>17</v>
      </c>
      <c r="K7" s="30" t="s">
        <v>225</v>
      </c>
      <c r="L7" s="30" t="s">
        <v>247</v>
      </c>
      <c r="M7" s="30" t="s">
        <v>226</v>
      </c>
      <c r="N7" s="30" t="s">
        <v>59</v>
      </c>
      <c r="O7" s="30" t="s">
        <v>190</v>
      </c>
      <c r="P7" s="31" t="s">
        <v>192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254</v>
      </c>
      <c r="M8" s="32" t="s">
        <v>250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0" t="s">
        <v>262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0" t="s">
        <v>119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00" t="s">
        <v>253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>
      <selection activeCell="W31" sqref="W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187</v>
      </c>
      <c r="C1" s="79" t="s" vm="1">
        <v>263</v>
      </c>
    </row>
    <row r="2" spans="2:18">
      <c r="B2" s="57" t="s">
        <v>186</v>
      </c>
      <c r="C2" s="79" t="s">
        <v>264</v>
      </c>
    </row>
    <row r="3" spans="2:18">
      <c r="B3" s="57" t="s">
        <v>188</v>
      </c>
      <c r="C3" s="79" t="s">
        <v>265</v>
      </c>
    </row>
    <row r="4" spans="2:18">
      <c r="B4" s="57" t="s">
        <v>189</v>
      </c>
      <c r="C4" s="79">
        <v>8803</v>
      </c>
    </row>
    <row r="6" spans="2:18" ht="26.25" customHeight="1">
      <c r="B6" s="225" t="s">
        <v>230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7"/>
    </row>
    <row r="7" spans="2:18" s="3" customFormat="1" ht="78.75">
      <c r="B7" s="22" t="s">
        <v>123</v>
      </c>
      <c r="C7" s="30" t="s">
        <v>46</v>
      </c>
      <c r="D7" s="30" t="s">
        <v>65</v>
      </c>
      <c r="E7" s="30" t="s">
        <v>15</v>
      </c>
      <c r="F7" s="30" t="s">
        <v>66</v>
      </c>
      <c r="G7" s="30" t="s">
        <v>108</v>
      </c>
      <c r="H7" s="30" t="s">
        <v>18</v>
      </c>
      <c r="I7" s="30" t="s">
        <v>107</v>
      </c>
      <c r="J7" s="30" t="s">
        <v>17</v>
      </c>
      <c r="K7" s="30" t="s">
        <v>225</v>
      </c>
      <c r="L7" s="30" t="s">
        <v>247</v>
      </c>
      <c r="M7" s="30" t="s">
        <v>226</v>
      </c>
      <c r="N7" s="30" t="s">
        <v>59</v>
      </c>
      <c r="O7" s="30" t="s">
        <v>190</v>
      </c>
      <c r="P7" s="31" t="s">
        <v>192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254</v>
      </c>
      <c r="M8" s="32" t="s">
        <v>250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0" t="s">
        <v>262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0" t="s">
        <v>119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00" t="s">
        <v>253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23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23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23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23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23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23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23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23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23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23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23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23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23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23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23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2"/>
      <c r="R31" s="2"/>
      <c r="S31" s="2"/>
      <c r="T31" s="2"/>
      <c r="U31" s="2"/>
      <c r="V31" s="2"/>
      <c r="W31" s="2"/>
    </row>
    <row r="32" spans="2:23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2"/>
      <c r="R32" s="2"/>
      <c r="S32" s="2"/>
      <c r="T32" s="2"/>
      <c r="U32" s="2"/>
      <c r="V32" s="2"/>
      <c r="W32" s="2"/>
    </row>
    <row r="33" spans="2:23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2"/>
      <c r="R33" s="2"/>
      <c r="S33" s="2"/>
      <c r="T33" s="2"/>
      <c r="U33" s="2"/>
      <c r="V33" s="2"/>
      <c r="W33" s="2"/>
    </row>
    <row r="34" spans="2:23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2"/>
      <c r="R34" s="2"/>
      <c r="S34" s="2"/>
      <c r="T34" s="2"/>
      <c r="U34" s="2"/>
      <c r="V34" s="2"/>
      <c r="W34" s="2"/>
    </row>
    <row r="35" spans="2:23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2"/>
      <c r="R35" s="2"/>
      <c r="S35" s="2"/>
      <c r="T35" s="2"/>
      <c r="U35" s="2"/>
      <c r="V35" s="2"/>
      <c r="W35" s="2"/>
    </row>
    <row r="36" spans="2:23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2"/>
      <c r="R36" s="2"/>
      <c r="S36" s="2"/>
      <c r="T36" s="2"/>
      <c r="U36" s="2"/>
      <c r="V36" s="2"/>
      <c r="W36" s="2"/>
    </row>
    <row r="37" spans="2:23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2"/>
      <c r="R37" s="2"/>
      <c r="S37" s="2"/>
      <c r="T37" s="2"/>
      <c r="U37" s="2"/>
      <c r="V37" s="2"/>
      <c r="W37" s="2"/>
    </row>
    <row r="38" spans="2:23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2"/>
      <c r="R38" s="2"/>
      <c r="S38" s="2"/>
      <c r="T38" s="2"/>
      <c r="U38" s="2"/>
      <c r="V38" s="2"/>
      <c r="W38" s="2"/>
    </row>
    <row r="39" spans="2:23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2"/>
      <c r="R39" s="2"/>
      <c r="S39" s="2"/>
      <c r="T39" s="2"/>
      <c r="U39" s="2"/>
      <c r="V39" s="2"/>
      <c r="W39" s="2"/>
    </row>
    <row r="40" spans="2:23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2"/>
      <c r="R40" s="2"/>
      <c r="S40" s="2"/>
      <c r="T40" s="2"/>
      <c r="U40" s="2"/>
      <c r="V40" s="2"/>
      <c r="W40" s="2"/>
    </row>
    <row r="41" spans="2:23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2"/>
      <c r="R41" s="2"/>
      <c r="S41" s="2"/>
      <c r="T41" s="2"/>
      <c r="U41" s="2"/>
      <c r="V41" s="2"/>
      <c r="W41" s="2"/>
    </row>
    <row r="42" spans="2:23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2"/>
      <c r="R42" s="2"/>
      <c r="S42" s="2"/>
      <c r="T42" s="2"/>
      <c r="U42" s="2"/>
      <c r="V42" s="2"/>
      <c r="W42" s="2"/>
    </row>
    <row r="43" spans="2:23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23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23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23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23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23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4.28515625" style="1" bestFit="1" customWidth="1"/>
    <col min="13" max="13" width="7.28515625" style="1" bestFit="1" customWidth="1"/>
    <col min="14" max="14" width="8.28515625" style="1" bestFit="1" customWidth="1"/>
    <col min="15" max="15" width="10.1406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187</v>
      </c>
      <c r="C1" s="79" t="s" vm="1">
        <v>263</v>
      </c>
    </row>
    <row r="2" spans="2:53">
      <c r="B2" s="57" t="s">
        <v>186</v>
      </c>
      <c r="C2" s="79" t="s">
        <v>264</v>
      </c>
    </row>
    <row r="3" spans="2:53">
      <c r="B3" s="57" t="s">
        <v>188</v>
      </c>
      <c r="C3" s="79" t="s">
        <v>265</v>
      </c>
    </row>
    <row r="4" spans="2:53">
      <c r="B4" s="57" t="s">
        <v>189</v>
      </c>
      <c r="C4" s="79">
        <v>8803</v>
      </c>
    </row>
    <row r="6" spans="2:53" ht="21.75" customHeight="1">
      <c r="B6" s="216" t="s">
        <v>217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8"/>
    </row>
    <row r="7" spans="2:53" ht="27.75" customHeight="1">
      <c r="B7" s="219" t="s">
        <v>92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0"/>
      <c r="R7" s="221"/>
      <c r="AU7" s="3"/>
      <c r="AV7" s="3"/>
    </row>
    <row r="8" spans="2:53" s="3" customFormat="1" ht="66" customHeight="1">
      <c r="B8" s="22" t="s">
        <v>122</v>
      </c>
      <c r="C8" s="30" t="s">
        <v>46</v>
      </c>
      <c r="D8" s="30" t="s">
        <v>127</v>
      </c>
      <c r="E8" s="30" t="s">
        <v>15</v>
      </c>
      <c r="F8" s="30" t="s">
        <v>66</v>
      </c>
      <c r="G8" s="30" t="s">
        <v>108</v>
      </c>
      <c r="H8" s="30" t="s">
        <v>18</v>
      </c>
      <c r="I8" s="30" t="s">
        <v>107</v>
      </c>
      <c r="J8" s="30" t="s">
        <v>17</v>
      </c>
      <c r="K8" s="30" t="s">
        <v>19</v>
      </c>
      <c r="L8" s="30" t="s">
        <v>247</v>
      </c>
      <c r="M8" s="30" t="s">
        <v>246</v>
      </c>
      <c r="N8" s="30" t="s">
        <v>261</v>
      </c>
      <c r="O8" s="30" t="s">
        <v>62</v>
      </c>
      <c r="P8" s="30" t="s">
        <v>249</v>
      </c>
      <c r="Q8" s="30" t="s">
        <v>190</v>
      </c>
      <c r="R8" s="73" t="s">
        <v>192</v>
      </c>
      <c r="AM8" s="1"/>
      <c r="AU8" s="1"/>
      <c r="AV8" s="1"/>
      <c r="AW8" s="1"/>
    </row>
    <row r="9" spans="2:53" s="3" customFormat="1" ht="21.75" customHeight="1">
      <c r="B9" s="15"/>
      <c r="C9" s="32"/>
      <c r="D9" s="32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254</v>
      </c>
      <c r="M9" s="32"/>
      <c r="N9" s="16" t="s">
        <v>250</v>
      </c>
      <c r="O9" s="32" t="s">
        <v>255</v>
      </c>
      <c r="P9" s="32" t="s">
        <v>20</v>
      </c>
      <c r="Q9" s="32" t="s">
        <v>20</v>
      </c>
      <c r="R9" s="33" t="s">
        <v>20</v>
      </c>
      <c r="AU9" s="1"/>
      <c r="AV9" s="1"/>
    </row>
    <row r="10" spans="2:53" s="4" customFormat="1" ht="18" customHeight="1">
      <c r="B10" s="18"/>
      <c r="C10" s="34" t="s">
        <v>1</v>
      </c>
      <c r="D10" s="34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120</v>
      </c>
      <c r="R10" s="20" t="s">
        <v>121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80" t="s">
        <v>27</v>
      </c>
      <c r="C11" s="81"/>
      <c r="D11" s="81"/>
      <c r="E11" s="81"/>
      <c r="F11" s="81"/>
      <c r="G11" s="81"/>
      <c r="H11" s="89">
        <v>5.1184094330091341</v>
      </c>
      <c r="I11" s="81"/>
      <c r="J11" s="81"/>
      <c r="K11" s="90">
        <v>2.4607694757791203E-3</v>
      </c>
      <c r="L11" s="89"/>
      <c r="M11" s="91"/>
      <c r="N11" s="81"/>
      <c r="O11" s="89">
        <v>81382.586299999995</v>
      </c>
      <c r="P11" s="81"/>
      <c r="Q11" s="90">
        <v>1</v>
      </c>
      <c r="R11" s="90">
        <f>O11/'סכום נכסי הקרן'!$C$42</f>
        <v>0.15336314855474453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82" t="s">
        <v>241</v>
      </c>
      <c r="C12" s="83"/>
      <c r="D12" s="83"/>
      <c r="E12" s="83"/>
      <c r="F12" s="83"/>
      <c r="G12" s="83"/>
      <c r="H12" s="92">
        <v>5.1184094330091341</v>
      </c>
      <c r="I12" s="83"/>
      <c r="J12" s="83"/>
      <c r="K12" s="93">
        <v>2.4607694757791203E-3</v>
      </c>
      <c r="L12" s="92"/>
      <c r="M12" s="94"/>
      <c r="N12" s="83"/>
      <c r="O12" s="92">
        <v>81382.586299999995</v>
      </c>
      <c r="P12" s="83"/>
      <c r="Q12" s="93">
        <v>1</v>
      </c>
      <c r="R12" s="93">
        <f>O12/'סכום נכסי הקרן'!$C$42</f>
        <v>0.15336314855474453</v>
      </c>
      <c r="AW12" s="4"/>
    </row>
    <row r="13" spans="2:53" s="101" customFormat="1">
      <c r="B13" s="130" t="s">
        <v>25</v>
      </c>
      <c r="C13" s="126"/>
      <c r="D13" s="126"/>
      <c r="E13" s="126"/>
      <c r="F13" s="126"/>
      <c r="G13" s="126"/>
      <c r="H13" s="127">
        <v>5.1333439224136059</v>
      </c>
      <c r="I13" s="126"/>
      <c r="J13" s="126"/>
      <c r="K13" s="128">
        <v>-3.9363042015041951E-3</v>
      </c>
      <c r="L13" s="127"/>
      <c r="M13" s="131"/>
      <c r="N13" s="126"/>
      <c r="O13" s="127">
        <v>40698.180479999995</v>
      </c>
      <c r="P13" s="126"/>
      <c r="Q13" s="128">
        <v>0.50008462903814099</v>
      </c>
      <c r="R13" s="128">
        <f>O13/'סכום נכסי הקרן'!$C$42</f>
        <v>7.6694553253120731E-2</v>
      </c>
    </row>
    <row r="14" spans="2:53">
      <c r="B14" s="86" t="s">
        <v>24</v>
      </c>
      <c r="C14" s="83"/>
      <c r="D14" s="83"/>
      <c r="E14" s="83"/>
      <c r="F14" s="83"/>
      <c r="G14" s="83"/>
      <c r="H14" s="92">
        <v>5.1333439224136059</v>
      </c>
      <c r="I14" s="83"/>
      <c r="J14" s="83"/>
      <c r="K14" s="93">
        <v>-3.9363042015041951E-3</v>
      </c>
      <c r="L14" s="92"/>
      <c r="M14" s="94"/>
      <c r="N14" s="83"/>
      <c r="O14" s="92">
        <v>40698.180479999995</v>
      </c>
      <c r="P14" s="83"/>
      <c r="Q14" s="93">
        <v>0.50008462903814099</v>
      </c>
      <c r="R14" s="93">
        <f>O14/'סכום נכסי הקרן'!$C$42</f>
        <v>7.6694553253120731E-2</v>
      </c>
    </row>
    <row r="15" spans="2:53">
      <c r="B15" s="87" t="s">
        <v>266</v>
      </c>
      <c r="C15" s="85" t="s">
        <v>267</v>
      </c>
      <c r="D15" s="98" t="s">
        <v>128</v>
      </c>
      <c r="E15" s="85" t="s">
        <v>268</v>
      </c>
      <c r="F15" s="85"/>
      <c r="G15" s="85"/>
      <c r="H15" s="95">
        <v>3.1300000000000003</v>
      </c>
      <c r="I15" s="98" t="s">
        <v>172</v>
      </c>
      <c r="J15" s="99">
        <v>0.04</v>
      </c>
      <c r="K15" s="96">
        <v>-6.7000000000000002E-3</v>
      </c>
      <c r="L15" s="95">
        <v>1598023</v>
      </c>
      <c r="M15" s="97">
        <v>152.84</v>
      </c>
      <c r="N15" s="85"/>
      <c r="O15" s="95">
        <v>2442.4182999999998</v>
      </c>
      <c r="P15" s="96">
        <v>1.027812475418559E-4</v>
      </c>
      <c r="Q15" s="96">
        <v>3.0011559119005288E-2</v>
      </c>
      <c r="R15" s="96">
        <f>O15/'סכום נכסי הקרן'!$C$42</f>
        <v>4.602667199527506E-3</v>
      </c>
    </row>
    <row r="16" spans="2:53" ht="20.25">
      <c r="B16" s="87" t="s">
        <v>269</v>
      </c>
      <c r="C16" s="85" t="s">
        <v>270</v>
      </c>
      <c r="D16" s="98" t="s">
        <v>128</v>
      </c>
      <c r="E16" s="85" t="s">
        <v>268</v>
      </c>
      <c r="F16" s="85"/>
      <c r="G16" s="85"/>
      <c r="H16" s="95">
        <v>5.69</v>
      </c>
      <c r="I16" s="98" t="s">
        <v>172</v>
      </c>
      <c r="J16" s="99">
        <v>0.04</v>
      </c>
      <c r="K16" s="96">
        <v>-1.4000000000000002E-3</v>
      </c>
      <c r="L16" s="95">
        <v>931657</v>
      </c>
      <c r="M16" s="97">
        <v>157.58000000000001</v>
      </c>
      <c r="N16" s="85"/>
      <c r="O16" s="95">
        <v>1468.1051499999999</v>
      </c>
      <c r="P16" s="96">
        <v>8.8122502079491922E-5</v>
      </c>
      <c r="Q16" s="96">
        <v>1.8039548959382236E-2</v>
      </c>
      <c r="R16" s="96">
        <f>O16/'סכום נכסי הקרן'!$C$42</f>
        <v>2.7666020269183247E-3</v>
      </c>
      <c r="AU16" s="4"/>
    </row>
    <row r="17" spans="2:48" ht="20.25">
      <c r="B17" s="87" t="s">
        <v>271</v>
      </c>
      <c r="C17" s="85" t="s">
        <v>272</v>
      </c>
      <c r="D17" s="98" t="s">
        <v>128</v>
      </c>
      <c r="E17" s="85" t="s">
        <v>268</v>
      </c>
      <c r="F17" s="85"/>
      <c r="G17" s="85"/>
      <c r="H17" s="95">
        <v>8.86</v>
      </c>
      <c r="I17" s="98" t="s">
        <v>172</v>
      </c>
      <c r="J17" s="99">
        <v>7.4999999999999997E-3</v>
      </c>
      <c r="K17" s="96">
        <v>2E-3</v>
      </c>
      <c r="L17" s="95">
        <v>673000</v>
      </c>
      <c r="M17" s="97">
        <v>105.55</v>
      </c>
      <c r="N17" s="85"/>
      <c r="O17" s="95">
        <v>710.35149000000001</v>
      </c>
      <c r="P17" s="96">
        <v>1.0321517572882107E-4</v>
      </c>
      <c r="Q17" s="96">
        <v>8.7285440570964018E-3</v>
      </c>
      <c r="R17" s="96">
        <f>O17/'סכום נכסי הקרן'!$C$42</f>
        <v>1.3386369988951079E-3</v>
      </c>
      <c r="AV17" s="4"/>
    </row>
    <row r="18" spans="2:48">
      <c r="B18" s="87" t="s">
        <v>273</v>
      </c>
      <c r="C18" s="85" t="s">
        <v>274</v>
      </c>
      <c r="D18" s="98" t="s">
        <v>128</v>
      </c>
      <c r="E18" s="85" t="s">
        <v>268</v>
      </c>
      <c r="F18" s="85"/>
      <c r="G18" s="85"/>
      <c r="H18" s="95">
        <v>14</v>
      </c>
      <c r="I18" s="98" t="s">
        <v>172</v>
      </c>
      <c r="J18" s="99">
        <v>0.04</v>
      </c>
      <c r="K18" s="96">
        <v>8.6E-3</v>
      </c>
      <c r="L18" s="95">
        <v>3963003</v>
      </c>
      <c r="M18" s="97">
        <v>183.45</v>
      </c>
      <c r="N18" s="85"/>
      <c r="O18" s="95">
        <v>7270.12889</v>
      </c>
      <c r="P18" s="96">
        <v>2.4430403086550697E-4</v>
      </c>
      <c r="Q18" s="96">
        <v>8.9332733457255592E-2</v>
      </c>
      <c r="R18" s="96">
        <f>O18/'סכום נכסי הקרן'!$C$42</f>
        <v>1.3700349272006486E-2</v>
      </c>
      <c r="AU18" s="3"/>
    </row>
    <row r="19" spans="2:48">
      <c r="B19" s="87" t="s">
        <v>275</v>
      </c>
      <c r="C19" s="85" t="s">
        <v>276</v>
      </c>
      <c r="D19" s="98" t="s">
        <v>128</v>
      </c>
      <c r="E19" s="85" t="s">
        <v>268</v>
      </c>
      <c r="F19" s="85"/>
      <c r="G19" s="85"/>
      <c r="H19" s="95">
        <v>18.28</v>
      </c>
      <c r="I19" s="98" t="s">
        <v>172</v>
      </c>
      <c r="J19" s="99">
        <v>2.75E-2</v>
      </c>
      <c r="K19" s="96">
        <v>1.0899999999999998E-2</v>
      </c>
      <c r="L19" s="95">
        <v>313900</v>
      </c>
      <c r="M19" s="97">
        <v>143.71</v>
      </c>
      <c r="N19" s="85"/>
      <c r="O19" s="95">
        <v>451.10570000000001</v>
      </c>
      <c r="P19" s="96">
        <v>1.775948006307416E-5</v>
      </c>
      <c r="Q19" s="96">
        <v>5.5430248718944929E-3</v>
      </c>
      <c r="R19" s="96">
        <f>O19/'סכום נכסי הקרן'!$C$42</f>
        <v>8.500957468709989E-4</v>
      </c>
      <c r="AV19" s="3"/>
    </row>
    <row r="20" spans="2:48">
      <c r="B20" s="87" t="s">
        <v>277</v>
      </c>
      <c r="C20" s="85" t="s">
        <v>278</v>
      </c>
      <c r="D20" s="98" t="s">
        <v>128</v>
      </c>
      <c r="E20" s="85" t="s">
        <v>268</v>
      </c>
      <c r="F20" s="85"/>
      <c r="G20" s="85"/>
      <c r="H20" s="95">
        <v>5.2700000000000005</v>
      </c>
      <c r="I20" s="98" t="s">
        <v>172</v>
      </c>
      <c r="J20" s="99">
        <v>1.7500000000000002E-2</v>
      </c>
      <c r="K20" s="96">
        <v>-2.5999999999999999E-3</v>
      </c>
      <c r="L20" s="95">
        <v>437864</v>
      </c>
      <c r="M20" s="97">
        <v>112.7</v>
      </c>
      <c r="N20" s="85"/>
      <c r="O20" s="95">
        <v>493.47271999999998</v>
      </c>
      <c r="P20" s="96">
        <v>3.1228978081574316E-5</v>
      </c>
      <c r="Q20" s="96">
        <v>6.0636156017568098E-3</v>
      </c>
      <c r="R20" s="96">
        <f>O20/'סכום נכסי הקרן'!$C$42</f>
        <v>9.2993518031109625E-4</v>
      </c>
    </row>
    <row r="21" spans="2:48">
      <c r="B21" s="87" t="s">
        <v>279</v>
      </c>
      <c r="C21" s="85" t="s">
        <v>280</v>
      </c>
      <c r="D21" s="98" t="s">
        <v>128</v>
      </c>
      <c r="E21" s="85" t="s">
        <v>268</v>
      </c>
      <c r="F21" s="85"/>
      <c r="G21" s="85"/>
      <c r="H21" s="95">
        <v>1.56</v>
      </c>
      <c r="I21" s="98" t="s">
        <v>172</v>
      </c>
      <c r="J21" s="99">
        <v>0.03</v>
      </c>
      <c r="K21" s="96">
        <v>-9.300000000000001E-3</v>
      </c>
      <c r="L21" s="95">
        <v>7208411</v>
      </c>
      <c r="M21" s="97">
        <v>117.13</v>
      </c>
      <c r="N21" s="85"/>
      <c r="O21" s="95">
        <v>8443.2117500000004</v>
      </c>
      <c r="P21" s="96">
        <v>4.7020803758110024E-4</v>
      </c>
      <c r="Q21" s="96">
        <v>0.10374715444500442</v>
      </c>
      <c r="R21" s="96">
        <f>O21/'סכום נכסי הקרן'!$C$42</f>
        <v>1.5910990259281239E-2</v>
      </c>
    </row>
    <row r="22" spans="2:48">
      <c r="B22" s="87" t="s">
        <v>281</v>
      </c>
      <c r="C22" s="85" t="s">
        <v>282</v>
      </c>
      <c r="D22" s="98" t="s">
        <v>128</v>
      </c>
      <c r="E22" s="85" t="s">
        <v>268</v>
      </c>
      <c r="F22" s="85"/>
      <c r="G22" s="85"/>
      <c r="H22" s="95">
        <v>2.5900000000000003</v>
      </c>
      <c r="I22" s="98" t="s">
        <v>172</v>
      </c>
      <c r="J22" s="99">
        <v>1E-3</v>
      </c>
      <c r="K22" s="96">
        <v>-7.6E-3</v>
      </c>
      <c r="L22" s="95">
        <v>14239804</v>
      </c>
      <c r="M22" s="97">
        <v>102</v>
      </c>
      <c r="N22" s="85"/>
      <c r="O22" s="95">
        <v>14524.600109999999</v>
      </c>
      <c r="P22" s="96">
        <v>1.0027370026877102E-3</v>
      </c>
      <c r="Q22" s="96">
        <v>0.17847307108744467</v>
      </c>
      <c r="R22" s="96">
        <f>O22/'סכום נכסי הקרן'!$C$42</f>
        <v>2.7371192114205255E-2</v>
      </c>
    </row>
    <row r="23" spans="2:48">
      <c r="B23" s="87" t="s">
        <v>283</v>
      </c>
      <c r="C23" s="85" t="s">
        <v>284</v>
      </c>
      <c r="D23" s="98" t="s">
        <v>128</v>
      </c>
      <c r="E23" s="85" t="s">
        <v>268</v>
      </c>
      <c r="F23" s="85"/>
      <c r="G23" s="85"/>
      <c r="H23" s="95">
        <v>7.3999999999999995</v>
      </c>
      <c r="I23" s="98" t="s">
        <v>172</v>
      </c>
      <c r="J23" s="99">
        <v>7.4999999999999997E-3</v>
      </c>
      <c r="K23" s="96">
        <v>-1E-4</v>
      </c>
      <c r="L23" s="95">
        <v>700000</v>
      </c>
      <c r="M23" s="97">
        <v>105.3</v>
      </c>
      <c r="N23" s="85"/>
      <c r="O23" s="95">
        <v>737.10003000000006</v>
      </c>
      <c r="P23" s="96">
        <v>5.0225166596877604E-5</v>
      </c>
      <c r="Q23" s="96">
        <v>9.057220512541023E-3</v>
      </c>
      <c r="R23" s="96">
        <f>O23/'סכום נכסי הקרן'!$C$42</f>
        <v>1.3890438549579085E-3</v>
      </c>
    </row>
    <row r="24" spans="2:48">
      <c r="B24" s="87" t="s">
        <v>285</v>
      </c>
      <c r="C24" s="85" t="s">
        <v>286</v>
      </c>
      <c r="D24" s="98" t="s">
        <v>128</v>
      </c>
      <c r="E24" s="85" t="s">
        <v>268</v>
      </c>
      <c r="F24" s="85"/>
      <c r="G24" s="85"/>
      <c r="H24" s="95">
        <v>7.9999999999999988E-2</v>
      </c>
      <c r="I24" s="98" t="s">
        <v>172</v>
      </c>
      <c r="J24" s="99">
        <v>3.5000000000000003E-2</v>
      </c>
      <c r="K24" s="96">
        <v>-2.2200000000000001E-2</v>
      </c>
      <c r="L24" s="95">
        <v>168</v>
      </c>
      <c r="M24" s="97">
        <v>120.43</v>
      </c>
      <c r="N24" s="85"/>
      <c r="O24" s="95">
        <v>0.20233000000000001</v>
      </c>
      <c r="P24" s="96">
        <v>1.7193748819984959E-8</v>
      </c>
      <c r="Q24" s="96">
        <v>2.486158393322037E-6</v>
      </c>
      <c r="R24" s="96">
        <f>O24/'סכום נכסי הקרן'!$C$42</f>
        <v>3.8128507900567256E-7</v>
      </c>
    </row>
    <row r="25" spans="2:48">
      <c r="B25" s="87" t="s">
        <v>287</v>
      </c>
      <c r="C25" s="85" t="s">
        <v>288</v>
      </c>
      <c r="D25" s="98" t="s">
        <v>128</v>
      </c>
      <c r="E25" s="85" t="s">
        <v>268</v>
      </c>
      <c r="F25" s="85"/>
      <c r="G25" s="85"/>
      <c r="H25" s="95">
        <v>4.2700000000000005</v>
      </c>
      <c r="I25" s="98" t="s">
        <v>172</v>
      </c>
      <c r="J25" s="99">
        <v>2.75E-2</v>
      </c>
      <c r="K25" s="96">
        <v>-4.9000000000000007E-3</v>
      </c>
      <c r="L25" s="95">
        <v>3493684</v>
      </c>
      <c r="M25" s="97">
        <v>119</v>
      </c>
      <c r="N25" s="85"/>
      <c r="O25" s="95">
        <v>4157.4840100000001</v>
      </c>
      <c r="P25" s="96">
        <v>2.1298608381315419E-4</v>
      </c>
      <c r="Q25" s="96">
        <v>5.1085670768366821E-2</v>
      </c>
      <c r="R25" s="96">
        <f>O25/'סכום נכסי הקרן'!$C$42</f>
        <v>7.8346593150678111E-3</v>
      </c>
    </row>
    <row r="26" spans="2:48">
      <c r="B26" s="88"/>
      <c r="C26" s="85"/>
      <c r="D26" s="85"/>
      <c r="E26" s="85"/>
      <c r="F26" s="85"/>
      <c r="G26" s="85"/>
      <c r="H26" s="85"/>
      <c r="I26" s="85"/>
      <c r="J26" s="85"/>
      <c r="K26" s="96"/>
      <c r="L26" s="95"/>
      <c r="M26" s="97"/>
      <c r="N26" s="85"/>
      <c r="O26" s="85"/>
      <c r="P26" s="85"/>
      <c r="Q26" s="96"/>
      <c r="R26" s="85"/>
    </row>
    <row r="27" spans="2:48" s="101" customFormat="1">
      <c r="B27" s="130" t="s">
        <v>47</v>
      </c>
      <c r="C27" s="126"/>
      <c r="D27" s="126"/>
      <c r="E27" s="126"/>
      <c r="F27" s="126"/>
      <c r="G27" s="126"/>
      <c r="H27" s="127">
        <v>5.1034698871829329</v>
      </c>
      <c r="I27" s="126"/>
      <c r="J27" s="126"/>
      <c r="K27" s="128">
        <v>8.8600090324239163E-3</v>
      </c>
      <c r="L27" s="127"/>
      <c r="M27" s="131"/>
      <c r="N27" s="126"/>
      <c r="O27" s="127">
        <v>40684.405819999993</v>
      </c>
      <c r="P27" s="126"/>
      <c r="Q27" s="128">
        <v>0.4999153709618589</v>
      </c>
      <c r="R27" s="128">
        <f>O27/'סכום נכסי הקרן'!$C$42</f>
        <v>7.6668595301623788E-2</v>
      </c>
    </row>
    <row r="28" spans="2:48">
      <c r="B28" s="86" t="s">
        <v>23</v>
      </c>
      <c r="C28" s="83"/>
      <c r="D28" s="83"/>
      <c r="E28" s="83"/>
      <c r="F28" s="83"/>
      <c r="G28" s="83"/>
      <c r="H28" s="92">
        <v>5.1034698871829329</v>
      </c>
      <c r="I28" s="83"/>
      <c r="J28" s="83"/>
      <c r="K28" s="93">
        <v>8.8600090324239163E-3</v>
      </c>
      <c r="L28" s="92"/>
      <c r="M28" s="94"/>
      <c r="N28" s="83"/>
      <c r="O28" s="92">
        <v>40684.405819999993</v>
      </c>
      <c r="P28" s="83"/>
      <c r="Q28" s="93">
        <v>0.4999153709618589</v>
      </c>
      <c r="R28" s="93">
        <f>O28/'סכום נכסי הקרן'!$C$42</f>
        <v>7.6668595301623788E-2</v>
      </c>
    </row>
    <row r="29" spans="2:48">
      <c r="B29" s="87" t="s">
        <v>289</v>
      </c>
      <c r="C29" s="85" t="s">
        <v>290</v>
      </c>
      <c r="D29" s="98" t="s">
        <v>128</v>
      </c>
      <c r="E29" s="85" t="s">
        <v>268</v>
      </c>
      <c r="F29" s="85"/>
      <c r="G29" s="85"/>
      <c r="H29" s="95">
        <v>0.92</v>
      </c>
      <c r="I29" s="98" t="s">
        <v>172</v>
      </c>
      <c r="J29" s="99">
        <v>0.06</v>
      </c>
      <c r="K29" s="96">
        <v>1.5E-3</v>
      </c>
      <c r="L29" s="95">
        <v>1261444</v>
      </c>
      <c r="M29" s="97">
        <v>105.85</v>
      </c>
      <c r="N29" s="85"/>
      <c r="O29" s="95">
        <v>1335.23846</v>
      </c>
      <c r="P29" s="96">
        <v>6.8824943204970159E-5</v>
      </c>
      <c r="Q29" s="96">
        <v>1.6406930778507346E-2</v>
      </c>
      <c r="R29" s="96">
        <f>O29/'סכום נכסי הקרן'!$C$42</f>
        <v>2.5162185623116319E-3</v>
      </c>
    </row>
    <row r="30" spans="2:48">
      <c r="B30" s="87" t="s">
        <v>291</v>
      </c>
      <c r="C30" s="85" t="s">
        <v>292</v>
      </c>
      <c r="D30" s="98" t="s">
        <v>128</v>
      </c>
      <c r="E30" s="85" t="s">
        <v>268</v>
      </c>
      <c r="F30" s="85"/>
      <c r="G30" s="85"/>
      <c r="H30" s="95">
        <v>7.0600000000000005</v>
      </c>
      <c r="I30" s="98" t="s">
        <v>172</v>
      </c>
      <c r="J30" s="99">
        <v>6.25E-2</v>
      </c>
      <c r="K30" s="96">
        <v>1.49E-2</v>
      </c>
      <c r="L30" s="95">
        <v>2186048</v>
      </c>
      <c r="M30" s="97">
        <v>140.68</v>
      </c>
      <c r="N30" s="85"/>
      <c r="O30" s="95">
        <v>3075.33232</v>
      </c>
      <c r="P30" s="96">
        <v>1.2739463584786524E-4</v>
      </c>
      <c r="Q30" s="96">
        <v>3.77885793487003E-2</v>
      </c>
      <c r="R30" s="96">
        <f>O30/'סכום נכסי הקרן'!$C$42</f>
        <v>5.7953755083274758E-3</v>
      </c>
    </row>
    <row r="31" spans="2:48">
      <c r="B31" s="87" t="s">
        <v>293</v>
      </c>
      <c r="C31" s="85" t="s">
        <v>294</v>
      </c>
      <c r="D31" s="98" t="s">
        <v>128</v>
      </c>
      <c r="E31" s="85" t="s">
        <v>268</v>
      </c>
      <c r="F31" s="85"/>
      <c r="G31" s="85"/>
      <c r="H31" s="95">
        <v>5.53</v>
      </c>
      <c r="I31" s="98" t="s">
        <v>172</v>
      </c>
      <c r="J31" s="99">
        <v>3.7499999999999999E-2</v>
      </c>
      <c r="K31" s="96">
        <v>1.0799999999999999E-2</v>
      </c>
      <c r="L31" s="95">
        <v>1794740</v>
      </c>
      <c r="M31" s="97">
        <v>115.48</v>
      </c>
      <c r="N31" s="85"/>
      <c r="O31" s="95">
        <v>2072.5658200000003</v>
      </c>
      <c r="P31" s="96">
        <v>1.1661135866910467E-4</v>
      </c>
      <c r="Q31" s="96">
        <v>2.5466944640465429E-2</v>
      </c>
      <c r="R31" s="96">
        <f>O31/'סכום נכסי הקרן'!$C$42</f>
        <v>3.9056908141311547E-3</v>
      </c>
    </row>
    <row r="32" spans="2:48">
      <c r="B32" s="87" t="s">
        <v>295</v>
      </c>
      <c r="C32" s="85" t="s">
        <v>296</v>
      </c>
      <c r="D32" s="98" t="s">
        <v>128</v>
      </c>
      <c r="E32" s="85" t="s">
        <v>268</v>
      </c>
      <c r="F32" s="85"/>
      <c r="G32" s="85"/>
      <c r="H32" s="95">
        <v>19.02</v>
      </c>
      <c r="I32" s="98" t="s">
        <v>172</v>
      </c>
      <c r="J32" s="99">
        <v>3.7499999999999999E-2</v>
      </c>
      <c r="K32" s="96">
        <v>2.8999999999999998E-2</v>
      </c>
      <c r="L32" s="95">
        <v>1130000</v>
      </c>
      <c r="M32" s="97">
        <v>116.6</v>
      </c>
      <c r="N32" s="85"/>
      <c r="O32" s="95">
        <v>1317.58005</v>
      </c>
      <c r="P32" s="96">
        <v>2.5747538774540193E-4</v>
      </c>
      <c r="Q32" s="96">
        <v>1.6189950576687435E-2</v>
      </c>
      <c r="R32" s="96">
        <f>O32/'סכום נכסי הקרן'!$C$42</f>
        <v>2.4829417953864874E-3</v>
      </c>
    </row>
    <row r="33" spans="2:18">
      <c r="B33" s="87" t="s">
        <v>297</v>
      </c>
      <c r="C33" s="85" t="s">
        <v>298</v>
      </c>
      <c r="D33" s="98" t="s">
        <v>128</v>
      </c>
      <c r="E33" s="85" t="s">
        <v>268</v>
      </c>
      <c r="F33" s="85"/>
      <c r="G33" s="85"/>
      <c r="H33" s="95">
        <v>1.1499999999999999</v>
      </c>
      <c r="I33" s="98" t="s">
        <v>172</v>
      </c>
      <c r="J33" s="99">
        <v>2.2499999999999999E-2</v>
      </c>
      <c r="K33" s="96">
        <v>1.6999999999999999E-3</v>
      </c>
      <c r="L33" s="95">
        <v>1962164</v>
      </c>
      <c r="M33" s="97">
        <v>104.3</v>
      </c>
      <c r="N33" s="85"/>
      <c r="O33" s="95">
        <v>2046.537</v>
      </c>
      <c r="P33" s="96">
        <v>1.0206999585407812E-4</v>
      </c>
      <c r="Q33" s="96">
        <v>2.5147111845965017E-2</v>
      </c>
      <c r="R33" s="96">
        <f>O33/'סכום נכסי הקרן'!$C$42</f>
        <v>3.8566402497555085E-3</v>
      </c>
    </row>
    <row r="34" spans="2:18">
      <c r="B34" s="87" t="s">
        <v>299</v>
      </c>
      <c r="C34" s="85" t="s">
        <v>300</v>
      </c>
      <c r="D34" s="98" t="s">
        <v>128</v>
      </c>
      <c r="E34" s="85" t="s">
        <v>268</v>
      </c>
      <c r="F34" s="85"/>
      <c r="G34" s="85"/>
      <c r="H34" s="95">
        <v>0.59000000000000008</v>
      </c>
      <c r="I34" s="98" t="s">
        <v>172</v>
      </c>
      <c r="J34" s="99">
        <v>5.0000000000000001E-3</v>
      </c>
      <c r="K34" s="96">
        <v>8.0000000000000015E-4</v>
      </c>
      <c r="L34" s="95">
        <v>11678410</v>
      </c>
      <c r="M34" s="97">
        <v>100.45</v>
      </c>
      <c r="N34" s="85"/>
      <c r="O34" s="95">
        <v>11730.96276</v>
      </c>
      <c r="P34" s="96">
        <v>7.6503485050965592E-4</v>
      </c>
      <c r="Q34" s="96">
        <v>0.14414585838739805</v>
      </c>
      <c r="R34" s="96">
        <f>O34/'סכום נכסי הקרן'!$C$42</f>
        <v>2.2106662693417694E-2</v>
      </c>
    </row>
    <row r="35" spans="2:18">
      <c r="B35" s="87" t="s">
        <v>301</v>
      </c>
      <c r="C35" s="85" t="s">
        <v>302</v>
      </c>
      <c r="D35" s="98" t="s">
        <v>128</v>
      </c>
      <c r="E35" s="85" t="s">
        <v>268</v>
      </c>
      <c r="F35" s="85"/>
      <c r="G35" s="85"/>
      <c r="H35" s="95">
        <v>4.55</v>
      </c>
      <c r="I35" s="98" t="s">
        <v>172</v>
      </c>
      <c r="J35" s="99">
        <v>1.2500000000000001E-2</v>
      </c>
      <c r="K35" s="96">
        <v>8.0000000000000002E-3</v>
      </c>
      <c r="L35" s="95">
        <v>2452507</v>
      </c>
      <c r="M35" s="97">
        <v>102.46</v>
      </c>
      <c r="N35" s="85"/>
      <c r="O35" s="95">
        <v>2512.8387599999996</v>
      </c>
      <c r="P35" s="96">
        <v>3.3479377172057981E-4</v>
      </c>
      <c r="Q35" s="96">
        <v>3.087686044698729E-2</v>
      </c>
      <c r="R35" s="96">
        <f>O35/'סכום נכסי הקרן'!$C$42</f>
        <v>4.7353725356354274E-3</v>
      </c>
    </row>
    <row r="36" spans="2:18">
      <c r="B36" s="87" t="s">
        <v>303</v>
      </c>
      <c r="C36" s="85" t="s">
        <v>304</v>
      </c>
      <c r="D36" s="98" t="s">
        <v>128</v>
      </c>
      <c r="E36" s="85" t="s">
        <v>268</v>
      </c>
      <c r="F36" s="85"/>
      <c r="G36" s="85"/>
      <c r="H36" s="95">
        <v>2.83</v>
      </c>
      <c r="I36" s="98" t="s">
        <v>172</v>
      </c>
      <c r="J36" s="99">
        <v>5.0000000000000001E-3</v>
      </c>
      <c r="K36" s="96">
        <v>4.5000000000000005E-3</v>
      </c>
      <c r="L36" s="95">
        <v>738302</v>
      </c>
      <c r="M36" s="97">
        <v>100.21</v>
      </c>
      <c r="N36" s="85"/>
      <c r="O36" s="95">
        <v>739.85244999999998</v>
      </c>
      <c r="P36" s="96">
        <v>1.9385484688318064E-4</v>
      </c>
      <c r="Q36" s="96">
        <v>9.091041261243377E-3</v>
      </c>
      <c r="R36" s="96">
        <f>O36/'סכום נכסי הקרן'!$C$42</f>
        <v>1.3942307114653801E-3</v>
      </c>
    </row>
    <row r="37" spans="2:18">
      <c r="B37" s="87" t="s">
        <v>305</v>
      </c>
      <c r="C37" s="85" t="s">
        <v>306</v>
      </c>
      <c r="D37" s="98" t="s">
        <v>128</v>
      </c>
      <c r="E37" s="85" t="s">
        <v>268</v>
      </c>
      <c r="F37" s="85"/>
      <c r="G37" s="85"/>
      <c r="H37" s="95">
        <v>15.639999999999999</v>
      </c>
      <c r="I37" s="98" t="s">
        <v>172</v>
      </c>
      <c r="J37" s="99">
        <v>5.5E-2</v>
      </c>
      <c r="K37" s="96">
        <v>2.6399999999999993E-2</v>
      </c>
      <c r="L37" s="95">
        <v>3373970</v>
      </c>
      <c r="M37" s="97">
        <v>151</v>
      </c>
      <c r="N37" s="85"/>
      <c r="O37" s="95">
        <v>5094.6946900000003</v>
      </c>
      <c r="P37" s="96">
        <v>1.8453505885539334E-4</v>
      </c>
      <c r="Q37" s="96">
        <v>6.2601779098288513E-2</v>
      </c>
      <c r="R37" s="96">
        <f>O37/'סכום נכסי הקרן'!$C$42</f>
        <v>9.6008059476421215E-3</v>
      </c>
    </row>
    <row r="38" spans="2:18">
      <c r="B38" s="87" t="s">
        <v>307</v>
      </c>
      <c r="C38" s="85" t="s">
        <v>308</v>
      </c>
      <c r="D38" s="98" t="s">
        <v>128</v>
      </c>
      <c r="E38" s="85" t="s">
        <v>268</v>
      </c>
      <c r="F38" s="85"/>
      <c r="G38" s="85"/>
      <c r="H38" s="95">
        <v>4.6499999999999995</v>
      </c>
      <c r="I38" s="98" t="s">
        <v>172</v>
      </c>
      <c r="J38" s="99">
        <v>4.2500000000000003E-2</v>
      </c>
      <c r="K38" s="96">
        <v>8.199999999999999E-3</v>
      </c>
      <c r="L38" s="95">
        <v>2329491</v>
      </c>
      <c r="M38" s="97">
        <v>116.75</v>
      </c>
      <c r="N38" s="85"/>
      <c r="O38" s="95">
        <v>2719.6807899999999</v>
      </c>
      <c r="P38" s="96">
        <v>1.2625599319251589E-4</v>
      </c>
      <c r="Q38" s="96">
        <v>3.3418461044902918E-2</v>
      </c>
      <c r="R38" s="96">
        <f>O38/'סכום נכסי הקרן'!$C$42</f>
        <v>5.1251604057003892E-3</v>
      </c>
    </row>
    <row r="39" spans="2:18">
      <c r="B39" s="87" t="s">
        <v>309</v>
      </c>
      <c r="C39" s="85" t="s">
        <v>310</v>
      </c>
      <c r="D39" s="98" t="s">
        <v>128</v>
      </c>
      <c r="E39" s="85" t="s">
        <v>268</v>
      </c>
      <c r="F39" s="85"/>
      <c r="G39" s="85"/>
      <c r="H39" s="95">
        <v>8.34</v>
      </c>
      <c r="I39" s="98" t="s">
        <v>172</v>
      </c>
      <c r="J39" s="99">
        <v>0.02</v>
      </c>
      <c r="K39" s="96">
        <v>1.6399999999999998E-2</v>
      </c>
      <c r="L39" s="95">
        <v>175491</v>
      </c>
      <c r="M39" s="97">
        <v>102.96</v>
      </c>
      <c r="N39" s="85"/>
      <c r="O39" s="95">
        <v>180.68554</v>
      </c>
      <c r="P39" s="96">
        <v>1.3219764584219718E-5</v>
      </c>
      <c r="Q39" s="96">
        <v>2.2201990402951842E-3</v>
      </c>
      <c r="R39" s="96">
        <f>O39/'סכום נכסי הקרן'!$C$42</f>
        <v>3.4049671523789156E-4</v>
      </c>
    </row>
    <row r="40" spans="2:18">
      <c r="B40" s="87" t="s">
        <v>311</v>
      </c>
      <c r="C40" s="85" t="s">
        <v>312</v>
      </c>
      <c r="D40" s="98" t="s">
        <v>128</v>
      </c>
      <c r="E40" s="85" t="s">
        <v>268</v>
      </c>
      <c r="F40" s="85"/>
      <c r="G40" s="85"/>
      <c r="H40" s="95">
        <v>3.03</v>
      </c>
      <c r="I40" s="98" t="s">
        <v>172</v>
      </c>
      <c r="J40" s="99">
        <v>0.01</v>
      </c>
      <c r="K40" s="96">
        <v>4.8999999999999998E-3</v>
      </c>
      <c r="L40" s="95">
        <v>5505912</v>
      </c>
      <c r="M40" s="97">
        <v>102.46</v>
      </c>
      <c r="N40" s="85"/>
      <c r="O40" s="95">
        <v>5641.3576800000001</v>
      </c>
      <c r="P40" s="96">
        <v>3.7805974249641383E-4</v>
      </c>
      <c r="Q40" s="96">
        <v>6.931897763981483E-2</v>
      </c>
      <c r="R40" s="96">
        <f>O40/'סכום נכסי הקרן'!$C$42</f>
        <v>1.0630976665437936E-2</v>
      </c>
    </row>
    <row r="41" spans="2:18">
      <c r="B41" s="87" t="s">
        <v>313</v>
      </c>
      <c r="C41" s="85" t="s">
        <v>314</v>
      </c>
      <c r="D41" s="98" t="s">
        <v>128</v>
      </c>
      <c r="E41" s="85" t="s">
        <v>268</v>
      </c>
      <c r="F41" s="85"/>
      <c r="G41" s="85"/>
      <c r="H41" s="95">
        <v>6.97</v>
      </c>
      <c r="I41" s="98" t="s">
        <v>172</v>
      </c>
      <c r="J41" s="99">
        <v>1.7500000000000002E-2</v>
      </c>
      <c r="K41" s="96">
        <v>1.3800000000000002E-2</v>
      </c>
      <c r="L41" s="95">
        <v>1951269</v>
      </c>
      <c r="M41" s="97">
        <v>103.58</v>
      </c>
      <c r="N41" s="85"/>
      <c r="O41" s="95">
        <v>2021.1244899999999</v>
      </c>
      <c r="P41" s="96">
        <v>1.2121816970763674E-4</v>
      </c>
      <c r="Q41" s="96">
        <v>2.4834852047458215E-2</v>
      </c>
      <c r="R41" s="96">
        <f>O41/'סכום נכסי הקרן'!$C$42</f>
        <v>3.8087511038894357E-3</v>
      </c>
    </row>
    <row r="42" spans="2:18">
      <c r="B42" s="87" t="s">
        <v>315</v>
      </c>
      <c r="C42" s="85" t="s">
        <v>316</v>
      </c>
      <c r="D42" s="98" t="s">
        <v>128</v>
      </c>
      <c r="E42" s="85" t="s">
        <v>268</v>
      </c>
      <c r="F42" s="85"/>
      <c r="G42" s="85"/>
      <c r="H42" s="95">
        <v>1.7999999999999998</v>
      </c>
      <c r="I42" s="98" t="s">
        <v>172</v>
      </c>
      <c r="J42" s="99">
        <v>0.05</v>
      </c>
      <c r="K42" s="96">
        <v>2.3E-3</v>
      </c>
      <c r="L42" s="95">
        <v>178889</v>
      </c>
      <c r="M42" s="97">
        <v>109.54</v>
      </c>
      <c r="N42" s="85"/>
      <c r="O42" s="95">
        <v>195.95501000000002</v>
      </c>
      <c r="P42" s="96">
        <v>9.6648850272594619E-6</v>
      </c>
      <c r="Q42" s="96">
        <v>2.4078248051450785E-3</v>
      </c>
      <c r="R42" s="96">
        <f>O42/'סכום נכסי הקרן'!$C$42</f>
        <v>3.6927159328526343E-4</v>
      </c>
    </row>
    <row r="43" spans="2:18">
      <c r="C43" s="1"/>
      <c r="D43" s="1"/>
    </row>
    <row r="44" spans="2:18">
      <c r="C44" s="1"/>
      <c r="D44" s="1"/>
    </row>
    <row r="45" spans="2:18">
      <c r="C45" s="1"/>
      <c r="D45" s="1"/>
    </row>
    <row r="46" spans="2:18">
      <c r="B46" s="100" t="s">
        <v>119</v>
      </c>
      <c r="C46" s="101"/>
      <c r="D46" s="101"/>
    </row>
    <row r="47" spans="2:18">
      <c r="B47" s="100" t="s">
        <v>245</v>
      </c>
      <c r="C47" s="101"/>
      <c r="D47" s="101"/>
    </row>
    <row r="48" spans="2:18">
      <c r="B48" s="222" t="s">
        <v>253</v>
      </c>
      <c r="C48" s="222"/>
      <c r="D48" s="222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48:D48"/>
  </mergeCells>
  <phoneticPr fontId="5" type="noConversion"/>
  <dataValidations count="1">
    <dataValidation allowBlank="1" showInputMessage="1" showErrorMessage="1" sqref="N10:Q10 N9 N1:N7 N32:N1048576 C5:C29 O1:Q9 O11:Q1048576 B49:B1048576 J1:M1048576 E1:I30 B46:B48 D1:D29 R1:AF1048576 AJ1:XFD1048576 AG1:AI27 AG31:AI1048576 C46:D47 A1:A1048576 B1:B45 E32:I1048576 C32:D45 C49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187</v>
      </c>
      <c r="C1" s="79" t="s" vm="1">
        <v>263</v>
      </c>
    </row>
    <row r="2" spans="2:67">
      <c r="B2" s="57" t="s">
        <v>186</v>
      </c>
      <c r="C2" s="79" t="s">
        <v>264</v>
      </c>
    </row>
    <row r="3" spans="2:67">
      <c r="B3" s="57" t="s">
        <v>188</v>
      </c>
      <c r="C3" s="79" t="s">
        <v>265</v>
      </c>
    </row>
    <row r="4" spans="2:67">
      <c r="B4" s="57" t="s">
        <v>189</v>
      </c>
      <c r="C4" s="79">
        <v>8803</v>
      </c>
    </row>
    <row r="6" spans="2:67" ht="26.25" customHeight="1">
      <c r="B6" s="219" t="s">
        <v>217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3"/>
      <c r="R6" s="223"/>
      <c r="S6" s="223"/>
      <c r="T6" s="224"/>
      <c r="BO6" s="3"/>
    </row>
    <row r="7" spans="2:67" ht="26.25" customHeight="1">
      <c r="B7" s="219" t="s">
        <v>93</v>
      </c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3"/>
      <c r="R7" s="223"/>
      <c r="S7" s="223"/>
      <c r="T7" s="224"/>
      <c r="AZ7" s="44"/>
      <c r="BJ7" s="3"/>
      <c r="BO7" s="3"/>
    </row>
    <row r="8" spans="2:67" s="3" customFormat="1" ht="78.75">
      <c r="B8" s="38" t="s">
        <v>122</v>
      </c>
      <c r="C8" s="13" t="s">
        <v>46</v>
      </c>
      <c r="D8" s="13" t="s">
        <v>127</v>
      </c>
      <c r="E8" s="13" t="s">
        <v>233</v>
      </c>
      <c r="F8" s="13" t="s">
        <v>124</v>
      </c>
      <c r="G8" s="13" t="s">
        <v>65</v>
      </c>
      <c r="H8" s="13" t="s">
        <v>15</v>
      </c>
      <c r="I8" s="13" t="s">
        <v>66</v>
      </c>
      <c r="J8" s="13" t="s">
        <v>108</v>
      </c>
      <c r="K8" s="13" t="s">
        <v>18</v>
      </c>
      <c r="L8" s="13" t="s">
        <v>107</v>
      </c>
      <c r="M8" s="13" t="s">
        <v>17</v>
      </c>
      <c r="N8" s="13" t="s">
        <v>19</v>
      </c>
      <c r="O8" s="13" t="s">
        <v>247</v>
      </c>
      <c r="P8" s="13" t="s">
        <v>246</v>
      </c>
      <c r="Q8" s="13" t="s">
        <v>62</v>
      </c>
      <c r="R8" s="13" t="s">
        <v>59</v>
      </c>
      <c r="S8" s="13" t="s">
        <v>190</v>
      </c>
      <c r="T8" s="39" t="s">
        <v>192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254</v>
      </c>
      <c r="P9" s="16"/>
      <c r="Q9" s="16" t="s">
        <v>250</v>
      </c>
      <c r="R9" s="16" t="s">
        <v>20</v>
      </c>
      <c r="S9" s="16" t="s">
        <v>20</v>
      </c>
      <c r="T9" s="75" t="s">
        <v>20</v>
      </c>
      <c r="BJ9" s="1"/>
      <c r="BL9" s="1"/>
      <c r="BO9" s="4"/>
    </row>
    <row r="10" spans="2:67" s="4" customFormat="1" ht="18" customHeight="1">
      <c r="B10" s="41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120</v>
      </c>
      <c r="R10" s="19" t="s">
        <v>121</v>
      </c>
      <c r="S10" s="46" t="s">
        <v>193</v>
      </c>
      <c r="T10" s="74" t="s">
        <v>234</v>
      </c>
      <c r="U10" s="5"/>
      <c r="BJ10" s="1"/>
      <c r="BK10" s="3"/>
      <c r="BL10" s="1"/>
      <c r="BO10" s="1"/>
    </row>
    <row r="11" spans="2:67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5"/>
      <c r="BJ11" s="1"/>
      <c r="BK11" s="3"/>
      <c r="BL11" s="1"/>
      <c r="BO11" s="1"/>
    </row>
    <row r="12" spans="2:67" ht="20.25">
      <c r="B12" s="100" t="s">
        <v>262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BK12" s="4"/>
    </row>
    <row r="13" spans="2:67">
      <c r="B13" s="100" t="s">
        <v>119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</row>
    <row r="14" spans="2:67">
      <c r="B14" s="100" t="s">
        <v>245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</row>
    <row r="15" spans="2:67">
      <c r="B15" s="100" t="s">
        <v>253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</row>
    <row r="16" spans="2:67" ht="20.2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BJ16" s="4"/>
    </row>
    <row r="17" spans="2:20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</row>
    <row r="18" spans="2:20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</row>
    <row r="19" spans="2:20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</row>
    <row r="20" spans="2:20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</row>
    <row r="21" spans="2:20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</row>
    <row r="22" spans="2:20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</row>
    <row r="23" spans="2:20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</row>
    <row r="24" spans="2:20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</row>
    <row r="25" spans="2:2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</row>
    <row r="26" spans="2:2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</row>
    <row r="27" spans="2:2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</row>
    <row r="28" spans="2:2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</row>
    <row r="29" spans="2:2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</row>
    <row r="30" spans="2:2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</row>
    <row r="31" spans="2:2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</row>
    <row r="32" spans="2:20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</row>
    <row r="33" spans="2:20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</row>
    <row r="34" spans="2:20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</row>
    <row r="35" spans="2:20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</row>
    <row r="36" spans="2:20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</row>
    <row r="37" spans="2:20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</row>
    <row r="38" spans="2:20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</row>
    <row r="39" spans="2:20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</row>
    <row r="40" spans="2:20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</row>
    <row r="41" spans="2:20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</row>
    <row r="42" spans="2:20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</row>
    <row r="43" spans="2:20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</row>
    <row r="44" spans="2:20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2:20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2:20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2:20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2:20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</row>
    <row r="49" spans="2:20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</row>
    <row r="50" spans="2:20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</row>
    <row r="51" spans="2:20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</row>
    <row r="52" spans="2:20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</row>
    <row r="53" spans="2:20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</row>
    <row r="54" spans="2:20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</row>
    <row r="55" spans="2:20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</row>
    <row r="56" spans="2:20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</row>
    <row r="57" spans="2:20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</row>
    <row r="58" spans="2:20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</row>
    <row r="59" spans="2:20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</row>
    <row r="60" spans="2:20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</row>
    <row r="61" spans="2:20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</row>
    <row r="62" spans="2:20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</row>
    <row r="63" spans="2:20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</row>
    <row r="64" spans="2:20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</row>
    <row r="65" spans="2:20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</row>
    <row r="66" spans="2:20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</row>
    <row r="67" spans="2:20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</row>
    <row r="68" spans="2:20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</row>
    <row r="69" spans="2:20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</row>
    <row r="70" spans="2:20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</row>
    <row r="71" spans="2:20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</row>
    <row r="72" spans="2:20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</row>
    <row r="73" spans="2:20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</row>
    <row r="74" spans="2:20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</row>
    <row r="75" spans="2:20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</row>
    <row r="76" spans="2:20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</row>
    <row r="77" spans="2:20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</row>
    <row r="78" spans="2:20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</row>
    <row r="79" spans="2:20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</row>
    <row r="80" spans="2:20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</row>
    <row r="81" spans="2:20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</row>
    <row r="82" spans="2:20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</row>
    <row r="83" spans="2:20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</row>
    <row r="84" spans="2:20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</row>
    <row r="85" spans="2:20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</row>
    <row r="86" spans="2:20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</row>
    <row r="87" spans="2:20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</row>
    <row r="88" spans="2:20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</row>
    <row r="89" spans="2:20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</row>
    <row r="90" spans="2:20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</row>
    <row r="91" spans="2:20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</row>
    <row r="92" spans="2:20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</row>
    <row r="93" spans="2:20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</row>
    <row r="94" spans="2:20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</row>
    <row r="95" spans="2:20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</row>
    <row r="96" spans="2:20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</row>
    <row r="97" spans="2:20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</row>
    <row r="98" spans="2:20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</row>
    <row r="99" spans="2:20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</row>
    <row r="100" spans="2:20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</row>
    <row r="101" spans="2:20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</row>
    <row r="102" spans="2:20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</row>
    <row r="103" spans="2:20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</row>
    <row r="104" spans="2:20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</row>
    <row r="105" spans="2:20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</row>
    <row r="106" spans="2:20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</row>
    <row r="107" spans="2:20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</row>
    <row r="108" spans="2:20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</row>
    <row r="109" spans="2:20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</row>
    <row r="110" spans="2:20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5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D830"/>
  <sheetViews>
    <sheetView rightToLeft="1" zoomScale="80" zoomScaleNormal="80" workbookViewId="0">
      <pane ySplit="10" topLeftCell="A11" activePane="bottomLeft" state="frozen"/>
      <selection pane="bottomLeft" activeCell="C17" sqref="C17"/>
    </sheetView>
  </sheetViews>
  <sheetFormatPr defaultColWidth="9.140625" defaultRowHeight="18"/>
  <cols>
    <col min="1" max="1" width="6.28515625" style="1" customWidth="1"/>
    <col min="2" max="2" width="32.14062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27.5703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7109375" style="1" bestFit="1" customWidth="1"/>
    <col min="12" max="12" width="9" style="1" bestFit="1" customWidth="1"/>
    <col min="13" max="13" width="7.42578125" style="1" bestFit="1" customWidth="1"/>
    <col min="14" max="14" width="8.140625" style="1" bestFit="1" customWidth="1"/>
    <col min="15" max="15" width="14.28515625" style="1" bestFit="1" customWidth="1"/>
    <col min="16" max="16" width="13" style="1" bestFit="1" customWidth="1"/>
    <col min="17" max="17" width="8.85546875" style="1" bestFit="1" customWidth="1"/>
    <col min="18" max="18" width="12.28515625" style="1" bestFit="1" customWidth="1"/>
    <col min="19" max="19" width="11.42578125" style="1" bestFit="1" customWidth="1"/>
    <col min="20" max="20" width="13" style="1" bestFit="1" customWidth="1"/>
    <col min="21" max="21" width="10.7109375" style="1" bestFit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6">
      <c r="B1" s="57" t="s">
        <v>187</v>
      </c>
      <c r="C1" s="79" t="s" vm="1">
        <v>263</v>
      </c>
    </row>
    <row r="2" spans="2:56">
      <c r="B2" s="57" t="s">
        <v>186</v>
      </c>
      <c r="C2" s="79" t="s">
        <v>264</v>
      </c>
    </row>
    <row r="3" spans="2:56">
      <c r="B3" s="57" t="s">
        <v>188</v>
      </c>
      <c r="C3" s="79" t="s">
        <v>265</v>
      </c>
    </row>
    <row r="4" spans="2:56">
      <c r="B4" s="57" t="s">
        <v>189</v>
      </c>
      <c r="C4" s="79">
        <v>8803</v>
      </c>
    </row>
    <row r="6" spans="2:56" ht="26.25" customHeight="1">
      <c r="B6" s="225" t="s">
        <v>217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7"/>
    </row>
    <row r="7" spans="2:56" ht="26.25" customHeight="1">
      <c r="B7" s="225" t="s">
        <v>94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7"/>
      <c r="BD7" s="3"/>
    </row>
    <row r="8" spans="2:56" s="3" customFormat="1" ht="78.75">
      <c r="B8" s="22" t="s">
        <v>122</v>
      </c>
      <c r="C8" s="30" t="s">
        <v>46</v>
      </c>
      <c r="D8" s="30" t="s">
        <v>127</v>
      </c>
      <c r="E8" s="30" t="s">
        <v>233</v>
      </c>
      <c r="F8" s="30" t="s">
        <v>124</v>
      </c>
      <c r="G8" s="30" t="s">
        <v>65</v>
      </c>
      <c r="H8" s="30" t="s">
        <v>15</v>
      </c>
      <c r="I8" s="30" t="s">
        <v>66</v>
      </c>
      <c r="J8" s="30" t="s">
        <v>108</v>
      </c>
      <c r="K8" s="30" t="s">
        <v>18</v>
      </c>
      <c r="L8" s="30" t="s">
        <v>107</v>
      </c>
      <c r="M8" s="30" t="s">
        <v>17</v>
      </c>
      <c r="N8" s="30" t="s">
        <v>19</v>
      </c>
      <c r="O8" s="13" t="s">
        <v>247</v>
      </c>
      <c r="P8" s="30" t="s">
        <v>246</v>
      </c>
      <c r="Q8" s="30" t="s">
        <v>261</v>
      </c>
      <c r="R8" s="30" t="s">
        <v>62</v>
      </c>
      <c r="S8" s="13" t="s">
        <v>59</v>
      </c>
      <c r="T8" s="30" t="s">
        <v>190</v>
      </c>
      <c r="U8" s="14" t="s">
        <v>192</v>
      </c>
      <c r="AZ8" s="1"/>
      <c r="BA8" s="1"/>
    </row>
    <row r="9" spans="2:56" s="3" customFormat="1" ht="20.25">
      <c r="B9" s="15"/>
      <c r="C9" s="16"/>
      <c r="D9" s="16"/>
      <c r="E9" s="16"/>
      <c r="F9" s="16"/>
      <c r="G9" s="16"/>
      <c r="H9" s="32"/>
      <c r="I9" s="32"/>
      <c r="J9" s="32" t="s">
        <v>22</v>
      </c>
      <c r="K9" s="32" t="s">
        <v>21</v>
      </c>
      <c r="L9" s="32"/>
      <c r="M9" s="32" t="s">
        <v>20</v>
      </c>
      <c r="N9" s="32" t="s">
        <v>20</v>
      </c>
      <c r="O9" s="32" t="s">
        <v>254</v>
      </c>
      <c r="P9" s="32"/>
      <c r="Q9" s="16" t="s">
        <v>250</v>
      </c>
      <c r="R9" s="32" t="s">
        <v>250</v>
      </c>
      <c r="S9" s="16" t="s">
        <v>20</v>
      </c>
      <c r="T9" s="32" t="s">
        <v>250</v>
      </c>
      <c r="U9" s="17" t="s">
        <v>20</v>
      </c>
      <c r="AY9" s="1"/>
      <c r="AZ9" s="1"/>
      <c r="BA9" s="1"/>
      <c r="BD9" s="4"/>
    </row>
    <row r="10" spans="2:56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34" t="s">
        <v>14</v>
      </c>
      <c r="Q10" s="43" t="s">
        <v>120</v>
      </c>
      <c r="R10" s="19" t="s">
        <v>121</v>
      </c>
      <c r="S10" s="19" t="s">
        <v>193</v>
      </c>
      <c r="T10" s="20" t="s">
        <v>234</v>
      </c>
      <c r="U10" s="20" t="s">
        <v>256</v>
      </c>
      <c r="AY10" s="1"/>
      <c r="AZ10" s="3"/>
      <c r="BA10" s="1"/>
    </row>
    <row r="11" spans="2:56" s="142" customFormat="1" ht="18" customHeight="1">
      <c r="B11" s="80" t="s">
        <v>34</v>
      </c>
      <c r="C11" s="81"/>
      <c r="D11" s="81"/>
      <c r="E11" s="81"/>
      <c r="F11" s="81"/>
      <c r="G11" s="81"/>
      <c r="H11" s="81"/>
      <c r="I11" s="81"/>
      <c r="J11" s="81"/>
      <c r="K11" s="89">
        <v>4.3592290480458429</v>
      </c>
      <c r="L11" s="81"/>
      <c r="M11" s="81"/>
      <c r="N11" s="104">
        <v>1.0253614127970743E-2</v>
      </c>
      <c r="O11" s="89"/>
      <c r="P11" s="91"/>
      <c r="Q11" s="89">
        <v>24.881740000000001</v>
      </c>
      <c r="R11" s="89">
        <v>102008.36145000001</v>
      </c>
      <c r="S11" s="81"/>
      <c r="T11" s="90">
        <v>1</v>
      </c>
      <c r="U11" s="90">
        <f>R11/'סכום נכסי הקרן'!$C$42</f>
        <v>0.19223182995454186</v>
      </c>
      <c r="AY11" s="143"/>
      <c r="AZ11" s="144"/>
      <c r="BA11" s="143"/>
      <c r="BD11" s="143"/>
    </row>
    <row r="12" spans="2:56" s="143" customFormat="1">
      <c r="B12" s="82" t="s">
        <v>241</v>
      </c>
      <c r="C12" s="83"/>
      <c r="D12" s="83"/>
      <c r="E12" s="83"/>
      <c r="F12" s="83"/>
      <c r="G12" s="83"/>
      <c r="H12" s="83"/>
      <c r="I12" s="83"/>
      <c r="J12" s="83"/>
      <c r="K12" s="92">
        <v>4.3592290480458429</v>
      </c>
      <c r="L12" s="83"/>
      <c r="M12" s="83"/>
      <c r="N12" s="105">
        <v>1.0253614127970743E-2</v>
      </c>
      <c r="O12" s="92"/>
      <c r="P12" s="94"/>
      <c r="Q12" s="92">
        <v>24.881740000000001</v>
      </c>
      <c r="R12" s="92">
        <v>102008.36145000001</v>
      </c>
      <c r="S12" s="83"/>
      <c r="T12" s="93">
        <v>1</v>
      </c>
      <c r="U12" s="93">
        <f>R12/'סכום נכסי הקרן'!$C$42</f>
        <v>0.19223182995454186</v>
      </c>
      <c r="AZ12" s="144"/>
    </row>
    <row r="13" spans="2:56" s="143" customFormat="1" ht="20.25">
      <c r="B13" s="103" t="s">
        <v>33</v>
      </c>
      <c r="C13" s="83"/>
      <c r="D13" s="83"/>
      <c r="E13" s="83"/>
      <c r="F13" s="83"/>
      <c r="G13" s="83"/>
      <c r="H13" s="83"/>
      <c r="I13" s="83"/>
      <c r="J13" s="83"/>
      <c r="K13" s="92">
        <v>4.5363202182011113</v>
      </c>
      <c r="L13" s="83"/>
      <c r="M13" s="83"/>
      <c r="N13" s="105">
        <v>6.6304483398551065E-3</v>
      </c>
      <c r="O13" s="92"/>
      <c r="P13" s="94"/>
      <c r="Q13" s="92">
        <v>24.881740000000001</v>
      </c>
      <c r="R13" s="92">
        <v>78167.385030000019</v>
      </c>
      <c r="S13" s="83"/>
      <c r="T13" s="93">
        <v>0.76628409592006064</v>
      </c>
      <c r="U13" s="93">
        <f>R13/'סכום נכסי הקרן'!$C$42</f>
        <v>0.14730419402377493</v>
      </c>
      <c r="AZ13" s="142"/>
    </row>
    <row r="14" spans="2:56" s="143" customFormat="1">
      <c r="B14" s="88" t="s">
        <v>317</v>
      </c>
      <c r="C14" s="85" t="s">
        <v>318</v>
      </c>
      <c r="D14" s="98" t="s">
        <v>128</v>
      </c>
      <c r="E14" s="98" t="s">
        <v>319</v>
      </c>
      <c r="F14" s="85" t="s">
        <v>320</v>
      </c>
      <c r="G14" s="98" t="s">
        <v>321</v>
      </c>
      <c r="H14" s="85" t="s">
        <v>322</v>
      </c>
      <c r="I14" s="85" t="s">
        <v>323</v>
      </c>
      <c r="J14" s="85"/>
      <c r="K14" s="95">
        <v>4.5299999999999994</v>
      </c>
      <c r="L14" s="98" t="s">
        <v>172</v>
      </c>
      <c r="M14" s="99">
        <v>6.1999999999999998E-3</v>
      </c>
      <c r="N14" s="99">
        <v>3.0000000000000001E-3</v>
      </c>
      <c r="O14" s="95">
        <v>2473266</v>
      </c>
      <c r="P14" s="97">
        <v>101.39</v>
      </c>
      <c r="Q14" s="85"/>
      <c r="R14" s="95">
        <v>2507.6444000000001</v>
      </c>
      <c r="S14" s="96">
        <v>7.9138915295910272E-4</v>
      </c>
      <c r="T14" s="96">
        <v>2.4582733850000489E-2</v>
      </c>
      <c r="U14" s="96">
        <f>R14/'סכום נכסי הקרן'!$C$42</f>
        <v>4.7255839132710536E-3</v>
      </c>
    </row>
    <row r="15" spans="2:56" s="143" customFormat="1">
      <c r="B15" s="88" t="s">
        <v>324</v>
      </c>
      <c r="C15" s="85" t="s">
        <v>325</v>
      </c>
      <c r="D15" s="98" t="s">
        <v>128</v>
      </c>
      <c r="E15" s="98" t="s">
        <v>319</v>
      </c>
      <c r="F15" s="85" t="s">
        <v>326</v>
      </c>
      <c r="G15" s="98" t="s">
        <v>327</v>
      </c>
      <c r="H15" s="85" t="s">
        <v>322</v>
      </c>
      <c r="I15" s="85" t="s">
        <v>168</v>
      </c>
      <c r="J15" s="85"/>
      <c r="K15" s="95">
        <v>2.2399999999999998</v>
      </c>
      <c r="L15" s="98" t="s">
        <v>172</v>
      </c>
      <c r="M15" s="99">
        <v>5.8999999999999999E-3</v>
      </c>
      <c r="N15" s="99">
        <v>-1.8999999999999998E-3</v>
      </c>
      <c r="O15" s="95">
        <v>3882492</v>
      </c>
      <c r="P15" s="97">
        <v>100.89</v>
      </c>
      <c r="Q15" s="85"/>
      <c r="R15" s="95">
        <v>3917.0461800000003</v>
      </c>
      <c r="S15" s="96">
        <v>7.273102615493642E-4</v>
      </c>
      <c r="T15" s="96">
        <v>3.8399265749601938E-2</v>
      </c>
      <c r="U15" s="96">
        <f>R15/'סכום נכסי הקרן'!$C$42</f>
        <v>7.3815611239567433E-3</v>
      </c>
    </row>
    <row r="16" spans="2:56" s="143" customFormat="1">
      <c r="B16" s="88" t="s">
        <v>328</v>
      </c>
      <c r="C16" s="85" t="s">
        <v>329</v>
      </c>
      <c r="D16" s="98" t="s">
        <v>128</v>
      </c>
      <c r="E16" s="98" t="s">
        <v>319</v>
      </c>
      <c r="F16" s="85" t="s">
        <v>330</v>
      </c>
      <c r="G16" s="98" t="s">
        <v>327</v>
      </c>
      <c r="H16" s="85" t="s">
        <v>322</v>
      </c>
      <c r="I16" s="85" t="s">
        <v>168</v>
      </c>
      <c r="J16" s="85"/>
      <c r="K16" s="95">
        <v>3.1400000000000006</v>
      </c>
      <c r="L16" s="98" t="s">
        <v>172</v>
      </c>
      <c r="M16" s="99">
        <v>0.04</v>
      </c>
      <c r="N16" s="99">
        <v>5.1E-5</v>
      </c>
      <c r="O16" s="95">
        <v>2157557</v>
      </c>
      <c r="P16" s="97">
        <v>116.35</v>
      </c>
      <c r="Q16" s="85"/>
      <c r="R16" s="95">
        <v>2510.31754</v>
      </c>
      <c r="S16" s="96">
        <v>1.0414447872660853E-3</v>
      </c>
      <c r="T16" s="96">
        <v>2.4608938956738824E-2</v>
      </c>
      <c r="U16" s="96">
        <f>R16/'סכום נכסי הקרן'!$C$42</f>
        <v>4.7306213688935181E-3</v>
      </c>
    </row>
    <row r="17" spans="2:51" s="143" customFormat="1" ht="20.25">
      <c r="B17" s="88" t="s">
        <v>331</v>
      </c>
      <c r="C17" s="85" t="s">
        <v>332</v>
      </c>
      <c r="D17" s="98" t="s">
        <v>128</v>
      </c>
      <c r="E17" s="98" t="s">
        <v>319</v>
      </c>
      <c r="F17" s="85" t="s">
        <v>330</v>
      </c>
      <c r="G17" s="98" t="s">
        <v>327</v>
      </c>
      <c r="H17" s="85" t="s">
        <v>322</v>
      </c>
      <c r="I17" s="85" t="s">
        <v>168</v>
      </c>
      <c r="J17" s="85"/>
      <c r="K17" s="95">
        <v>4.4000000000000004</v>
      </c>
      <c r="L17" s="98" t="s">
        <v>172</v>
      </c>
      <c r="M17" s="99">
        <v>9.8999999999999991E-3</v>
      </c>
      <c r="N17" s="99">
        <v>2.5999999999999999E-3</v>
      </c>
      <c r="O17" s="95">
        <v>4534494</v>
      </c>
      <c r="P17" s="97">
        <v>103.45</v>
      </c>
      <c r="Q17" s="85"/>
      <c r="R17" s="95">
        <v>4690.9342000000006</v>
      </c>
      <c r="S17" s="96">
        <v>1.5045400039948584E-3</v>
      </c>
      <c r="T17" s="96">
        <v>4.5985781295970418E-2</v>
      </c>
      <c r="U17" s="96">
        <f>R17/'סכום נכסי הקרן'!$C$42</f>
        <v>8.8399308904137368E-3</v>
      </c>
      <c r="AY17" s="142"/>
    </row>
    <row r="18" spans="2:51" s="143" customFormat="1">
      <c r="B18" s="88" t="s">
        <v>333</v>
      </c>
      <c r="C18" s="85" t="s">
        <v>334</v>
      </c>
      <c r="D18" s="98" t="s">
        <v>128</v>
      </c>
      <c r="E18" s="98" t="s">
        <v>319</v>
      </c>
      <c r="F18" s="85" t="s">
        <v>330</v>
      </c>
      <c r="G18" s="98" t="s">
        <v>327</v>
      </c>
      <c r="H18" s="85" t="s">
        <v>322</v>
      </c>
      <c r="I18" s="85" t="s">
        <v>168</v>
      </c>
      <c r="J18" s="85"/>
      <c r="K18" s="95">
        <v>6.330000000000001</v>
      </c>
      <c r="L18" s="98" t="s">
        <v>172</v>
      </c>
      <c r="M18" s="99">
        <v>8.6E-3</v>
      </c>
      <c r="N18" s="99">
        <v>6.4000000000000003E-3</v>
      </c>
      <c r="O18" s="95">
        <v>2435782</v>
      </c>
      <c r="P18" s="97">
        <v>101.62</v>
      </c>
      <c r="Q18" s="85"/>
      <c r="R18" s="95">
        <v>2475.2416600000001</v>
      </c>
      <c r="S18" s="96">
        <v>9.7378656573987414E-4</v>
      </c>
      <c r="T18" s="96">
        <v>2.426508596761702E-2</v>
      </c>
      <c r="U18" s="96">
        <f>R18/'סכום נכסי הקרן'!$C$42</f>
        <v>4.6645218795592948E-3</v>
      </c>
    </row>
    <row r="19" spans="2:51" s="143" customFormat="1">
      <c r="B19" s="88" t="s">
        <v>335</v>
      </c>
      <c r="C19" s="85" t="s">
        <v>336</v>
      </c>
      <c r="D19" s="98" t="s">
        <v>128</v>
      </c>
      <c r="E19" s="98" t="s">
        <v>319</v>
      </c>
      <c r="F19" s="85" t="s">
        <v>330</v>
      </c>
      <c r="G19" s="98" t="s">
        <v>327</v>
      </c>
      <c r="H19" s="85" t="s">
        <v>322</v>
      </c>
      <c r="I19" s="85" t="s">
        <v>168</v>
      </c>
      <c r="J19" s="85"/>
      <c r="K19" s="95">
        <v>11.74</v>
      </c>
      <c r="L19" s="98" t="s">
        <v>172</v>
      </c>
      <c r="M19" s="99">
        <v>6.9999999999999993E-3</v>
      </c>
      <c r="N19" s="99">
        <v>6.6E-3</v>
      </c>
      <c r="O19" s="95">
        <v>887521</v>
      </c>
      <c r="P19" s="97">
        <v>99.78</v>
      </c>
      <c r="Q19" s="85"/>
      <c r="R19" s="95">
        <v>885.56842000000006</v>
      </c>
      <c r="S19" s="96">
        <v>1.2644064126326527E-3</v>
      </c>
      <c r="T19" s="96">
        <v>8.6813316811687694E-3</v>
      </c>
      <c r="U19" s="96">
        <f>R19/'סכום נכסי הקרן'!$C$42</f>
        <v>1.6688282755134118E-3</v>
      </c>
      <c r="AY19" s="144"/>
    </row>
    <row r="20" spans="2:51" s="143" customFormat="1">
      <c r="B20" s="88" t="s">
        <v>337</v>
      </c>
      <c r="C20" s="85" t="s">
        <v>338</v>
      </c>
      <c r="D20" s="98" t="s">
        <v>128</v>
      </c>
      <c r="E20" s="98" t="s">
        <v>319</v>
      </c>
      <c r="F20" s="85" t="s">
        <v>330</v>
      </c>
      <c r="G20" s="98" t="s">
        <v>327</v>
      </c>
      <c r="H20" s="85" t="s">
        <v>322</v>
      </c>
      <c r="I20" s="85" t="s">
        <v>168</v>
      </c>
      <c r="J20" s="85"/>
      <c r="K20" s="95">
        <v>0.82</v>
      </c>
      <c r="L20" s="98" t="s">
        <v>172</v>
      </c>
      <c r="M20" s="99">
        <v>2.58E-2</v>
      </c>
      <c r="N20" s="99">
        <v>-4.0000000000000001E-3</v>
      </c>
      <c r="O20" s="95">
        <v>204747</v>
      </c>
      <c r="P20" s="97">
        <v>105.02</v>
      </c>
      <c r="Q20" s="85"/>
      <c r="R20" s="95">
        <v>215.02529000000001</v>
      </c>
      <c r="S20" s="96">
        <v>7.5175439466086837E-5</v>
      </c>
      <c r="T20" s="96">
        <v>2.1079182818302196E-3</v>
      </c>
      <c r="U20" s="96">
        <f>R20/'סכום נכסי הקרן'!$C$42</f>
        <v>4.0520898871085678E-4</v>
      </c>
    </row>
    <row r="21" spans="2:51" s="143" customFormat="1">
      <c r="B21" s="88" t="s">
        <v>339</v>
      </c>
      <c r="C21" s="85" t="s">
        <v>340</v>
      </c>
      <c r="D21" s="98" t="s">
        <v>128</v>
      </c>
      <c r="E21" s="98" t="s">
        <v>319</v>
      </c>
      <c r="F21" s="85" t="s">
        <v>330</v>
      </c>
      <c r="G21" s="98" t="s">
        <v>327</v>
      </c>
      <c r="H21" s="85" t="s">
        <v>322</v>
      </c>
      <c r="I21" s="85" t="s">
        <v>168</v>
      </c>
      <c r="J21" s="85"/>
      <c r="K21" s="95">
        <v>1.84</v>
      </c>
      <c r="L21" s="98" t="s">
        <v>172</v>
      </c>
      <c r="M21" s="99">
        <v>6.4000000000000003E-3</v>
      </c>
      <c r="N21" s="99">
        <v>-1.2999999999999999E-3</v>
      </c>
      <c r="O21" s="95">
        <v>2109283</v>
      </c>
      <c r="P21" s="97">
        <v>100.3</v>
      </c>
      <c r="Q21" s="85"/>
      <c r="R21" s="95">
        <v>2115.6108599999998</v>
      </c>
      <c r="S21" s="96">
        <v>6.6959345670527398E-4</v>
      </c>
      <c r="T21" s="96">
        <v>2.07395828138753E-2</v>
      </c>
      <c r="U21" s="96">
        <f>R21/'סכום נכסי הקרן'!$C$42</f>
        <v>3.9868079568050148E-3</v>
      </c>
    </row>
    <row r="22" spans="2:51" s="143" customFormat="1">
      <c r="B22" s="88" t="s">
        <v>341</v>
      </c>
      <c r="C22" s="85" t="s">
        <v>342</v>
      </c>
      <c r="D22" s="98" t="s">
        <v>128</v>
      </c>
      <c r="E22" s="98" t="s">
        <v>319</v>
      </c>
      <c r="F22" s="85" t="s">
        <v>343</v>
      </c>
      <c r="G22" s="98" t="s">
        <v>327</v>
      </c>
      <c r="H22" s="85" t="s">
        <v>322</v>
      </c>
      <c r="I22" s="85" t="s">
        <v>168</v>
      </c>
      <c r="J22" s="85"/>
      <c r="K22" s="95">
        <v>4.01</v>
      </c>
      <c r="L22" s="98" t="s">
        <v>172</v>
      </c>
      <c r="M22" s="99">
        <v>0.05</v>
      </c>
      <c r="N22" s="99">
        <v>1.6000000000000001E-3</v>
      </c>
      <c r="O22" s="95">
        <v>268343</v>
      </c>
      <c r="P22" s="97">
        <v>124.2</v>
      </c>
      <c r="Q22" s="85"/>
      <c r="R22" s="95">
        <v>333.28201000000001</v>
      </c>
      <c r="S22" s="96">
        <v>8.5144816596739376E-5</v>
      </c>
      <c r="T22" s="96">
        <v>3.2672028573202806E-3</v>
      </c>
      <c r="U22" s="96">
        <f>R22/'סכום נכסי הקרן'!$C$42</f>
        <v>6.2806038409538543E-4</v>
      </c>
    </row>
    <row r="23" spans="2:51" s="143" customFormat="1">
      <c r="B23" s="88" t="s">
        <v>344</v>
      </c>
      <c r="C23" s="85" t="s">
        <v>345</v>
      </c>
      <c r="D23" s="98" t="s">
        <v>128</v>
      </c>
      <c r="E23" s="98" t="s">
        <v>319</v>
      </c>
      <c r="F23" s="85" t="s">
        <v>343</v>
      </c>
      <c r="G23" s="98" t="s">
        <v>327</v>
      </c>
      <c r="H23" s="85" t="s">
        <v>322</v>
      </c>
      <c r="I23" s="85" t="s">
        <v>168</v>
      </c>
      <c r="J23" s="85"/>
      <c r="K23" s="95">
        <v>2.9799999999999995</v>
      </c>
      <c r="L23" s="98" t="s">
        <v>172</v>
      </c>
      <c r="M23" s="99">
        <v>6.9999999999999993E-3</v>
      </c>
      <c r="N23" s="99">
        <v>-2.9999999999999997E-4</v>
      </c>
      <c r="O23" s="95">
        <v>1610825.25</v>
      </c>
      <c r="P23" s="97">
        <v>102.61</v>
      </c>
      <c r="Q23" s="85"/>
      <c r="R23" s="95">
        <v>1652.8678300000001</v>
      </c>
      <c r="S23" s="96">
        <v>4.5316595657338311E-4</v>
      </c>
      <c r="T23" s="96">
        <v>1.6203258306527774E-2</v>
      </c>
      <c r="U23" s="96">
        <f>R23/'סכום נכסי הקרן'!$C$42</f>
        <v>3.1147819954899648E-3</v>
      </c>
    </row>
    <row r="24" spans="2:51" s="143" customFormat="1">
      <c r="B24" s="88" t="s">
        <v>346</v>
      </c>
      <c r="C24" s="85" t="s">
        <v>347</v>
      </c>
      <c r="D24" s="98" t="s">
        <v>128</v>
      </c>
      <c r="E24" s="98" t="s">
        <v>319</v>
      </c>
      <c r="F24" s="85" t="s">
        <v>348</v>
      </c>
      <c r="G24" s="98" t="s">
        <v>327</v>
      </c>
      <c r="H24" s="85" t="s">
        <v>349</v>
      </c>
      <c r="I24" s="85" t="s">
        <v>168</v>
      </c>
      <c r="J24" s="85"/>
      <c r="K24" s="95">
        <v>2</v>
      </c>
      <c r="L24" s="98" t="s">
        <v>172</v>
      </c>
      <c r="M24" s="99">
        <v>8.0000000000000002E-3</v>
      </c>
      <c r="N24" s="99">
        <v>-1.7000000000000001E-3</v>
      </c>
      <c r="O24" s="95">
        <v>3554338</v>
      </c>
      <c r="P24" s="97">
        <v>102.36</v>
      </c>
      <c r="Q24" s="85"/>
      <c r="R24" s="95">
        <v>3638.2204200000001</v>
      </c>
      <c r="S24" s="96">
        <v>5.5145343966239487E-3</v>
      </c>
      <c r="T24" s="96">
        <v>3.5665903934583784E-2</v>
      </c>
      <c r="U24" s="96">
        <f>R24/'סכום נכסי הקרן'!$C$42</f>
        <v>6.8561219803279349E-3</v>
      </c>
    </row>
    <row r="25" spans="2:51" s="143" customFormat="1">
      <c r="B25" s="88" t="s">
        <v>350</v>
      </c>
      <c r="C25" s="85" t="s">
        <v>351</v>
      </c>
      <c r="D25" s="98" t="s">
        <v>128</v>
      </c>
      <c r="E25" s="98" t="s">
        <v>319</v>
      </c>
      <c r="F25" s="85" t="s">
        <v>326</v>
      </c>
      <c r="G25" s="98" t="s">
        <v>327</v>
      </c>
      <c r="H25" s="85" t="s">
        <v>349</v>
      </c>
      <c r="I25" s="85" t="s">
        <v>168</v>
      </c>
      <c r="J25" s="85"/>
      <c r="K25" s="95">
        <v>2.5300000000000002</v>
      </c>
      <c r="L25" s="98" t="s">
        <v>172</v>
      </c>
      <c r="M25" s="99">
        <v>3.4000000000000002E-2</v>
      </c>
      <c r="N25" s="99">
        <v>-1.1000000000000001E-3</v>
      </c>
      <c r="O25" s="95">
        <v>2130093</v>
      </c>
      <c r="P25" s="97">
        <v>112.77</v>
      </c>
      <c r="Q25" s="85"/>
      <c r="R25" s="95">
        <v>2402.1059799999998</v>
      </c>
      <c r="S25" s="96">
        <v>1.1386335390446052E-3</v>
      </c>
      <c r="T25" s="96">
        <v>2.3548128269636072E-2</v>
      </c>
      <c r="U25" s="96">
        <f>R25/'סכום נכסי הקרן'!$C$42</f>
        <v>4.5266997892764215E-3</v>
      </c>
    </row>
    <row r="26" spans="2:51" s="143" customFormat="1">
      <c r="B26" s="88" t="s">
        <v>352</v>
      </c>
      <c r="C26" s="85" t="s">
        <v>353</v>
      </c>
      <c r="D26" s="98" t="s">
        <v>128</v>
      </c>
      <c r="E26" s="98" t="s">
        <v>319</v>
      </c>
      <c r="F26" s="85" t="s">
        <v>354</v>
      </c>
      <c r="G26" s="98" t="s">
        <v>355</v>
      </c>
      <c r="H26" s="85" t="s">
        <v>349</v>
      </c>
      <c r="I26" s="85" t="s">
        <v>168</v>
      </c>
      <c r="J26" s="85"/>
      <c r="K26" s="95">
        <v>5.9799999999999995</v>
      </c>
      <c r="L26" s="98" t="s">
        <v>172</v>
      </c>
      <c r="M26" s="99">
        <v>1.34E-2</v>
      </c>
      <c r="N26" s="99">
        <v>1.0200000000000001E-2</v>
      </c>
      <c r="O26" s="95">
        <v>5861477</v>
      </c>
      <c r="P26" s="97">
        <v>102.34</v>
      </c>
      <c r="Q26" s="85"/>
      <c r="R26" s="95">
        <v>5998.6358700000001</v>
      </c>
      <c r="S26" s="96">
        <v>1.2897299554737222E-3</v>
      </c>
      <c r="T26" s="96">
        <v>5.8805335020896951E-2</v>
      </c>
      <c r="U26" s="96">
        <f>R26/'סכום נכסי הקרן'!$C$42</f>
        <v>1.1304257162156927E-2</v>
      </c>
    </row>
    <row r="27" spans="2:51" s="143" customFormat="1">
      <c r="B27" s="88" t="s">
        <v>356</v>
      </c>
      <c r="C27" s="85" t="s">
        <v>357</v>
      </c>
      <c r="D27" s="98" t="s">
        <v>128</v>
      </c>
      <c r="E27" s="98" t="s">
        <v>319</v>
      </c>
      <c r="F27" s="85" t="s">
        <v>343</v>
      </c>
      <c r="G27" s="98" t="s">
        <v>327</v>
      </c>
      <c r="H27" s="85" t="s">
        <v>349</v>
      </c>
      <c r="I27" s="85" t="s">
        <v>168</v>
      </c>
      <c r="J27" s="85"/>
      <c r="K27" s="95">
        <v>3.83</v>
      </c>
      <c r="L27" s="98" t="s">
        <v>172</v>
      </c>
      <c r="M27" s="99">
        <v>4.2000000000000003E-2</v>
      </c>
      <c r="N27" s="99">
        <v>1.4000000000000002E-3</v>
      </c>
      <c r="O27" s="95">
        <v>400000</v>
      </c>
      <c r="P27" s="97">
        <v>121.29</v>
      </c>
      <c r="Q27" s="85"/>
      <c r="R27" s="95">
        <v>485.15998999999999</v>
      </c>
      <c r="S27" s="96">
        <v>4.0090845856711305E-4</v>
      </c>
      <c r="T27" s="96">
        <v>4.7560806104880327E-3</v>
      </c>
      <c r="U27" s="96">
        <f>R27/'סכום נכסי הקרן'!$C$42</f>
        <v>9.1427007916542922E-4</v>
      </c>
    </row>
    <row r="28" spans="2:51" s="143" customFormat="1">
      <c r="B28" s="88" t="s">
        <v>358</v>
      </c>
      <c r="C28" s="85" t="s">
        <v>359</v>
      </c>
      <c r="D28" s="98" t="s">
        <v>128</v>
      </c>
      <c r="E28" s="98" t="s">
        <v>319</v>
      </c>
      <c r="F28" s="85" t="s">
        <v>343</v>
      </c>
      <c r="G28" s="98" t="s">
        <v>327</v>
      </c>
      <c r="H28" s="85" t="s">
        <v>349</v>
      </c>
      <c r="I28" s="85" t="s">
        <v>168</v>
      </c>
      <c r="J28" s="85"/>
      <c r="K28" s="95">
        <v>1.9700000000000002</v>
      </c>
      <c r="L28" s="98" t="s">
        <v>172</v>
      </c>
      <c r="M28" s="99">
        <v>4.0999999999999995E-2</v>
      </c>
      <c r="N28" s="99">
        <v>-3.0000000000000003E-4</v>
      </c>
      <c r="O28" s="95">
        <v>2100484.2000000002</v>
      </c>
      <c r="P28" s="97">
        <v>129.81</v>
      </c>
      <c r="Q28" s="85"/>
      <c r="R28" s="95">
        <v>2726.6385299999997</v>
      </c>
      <c r="S28" s="96">
        <v>8.9866660916526197E-4</v>
      </c>
      <c r="T28" s="96">
        <v>2.6729559138507261E-2</v>
      </c>
      <c r="U28" s="96">
        <f>R28/'סכום נכסי הקרן'!$C$42</f>
        <v>5.1382720670733982E-3</v>
      </c>
    </row>
    <row r="29" spans="2:51" s="143" customFormat="1">
      <c r="B29" s="88" t="s">
        <v>360</v>
      </c>
      <c r="C29" s="85" t="s">
        <v>361</v>
      </c>
      <c r="D29" s="98" t="s">
        <v>128</v>
      </c>
      <c r="E29" s="98" t="s">
        <v>319</v>
      </c>
      <c r="F29" s="85" t="s">
        <v>343</v>
      </c>
      <c r="G29" s="98" t="s">
        <v>327</v>
      </c>
      <c r="H29" s="85" t="s">
        <v>349</v>
      </c>
      <c r="I29" s="85" t="s">
        <v>168</v>
      </c>
      <c r="J29" s="85"/>
      <c r="K29" s="95">
        <v>3.0300000000000002</v>
      </c>
      <c r="L29" s="98" t="s">
        <v>172</v>
      </c>
      <c r="M29" s="99">
        <v>0.04</v>
      </c>
      <c r="N29" s="99">
        <v>4.0000000000000002E-4</v>
      </c>
      <c r="O29" s="95">
        <v>1600000</v>
      </c>
      <c r="P29" s="97">
        <v>119.26</v>
      </c>
      <c r="Q29" s="85"/>
      <c r="R29" s="95">
        <v>1908.1599199999998</v>
      </c>
      <c r="S29" s="96">
        <v>5.5083804844964913E-4</v>
      </c>
      <c r="T29" s="96">
        <v>1.8705916778550505E-2</v>
      </c>
      <c r="U29" s="96">
        <f>R29/'סכום נכסי הקרן'!$C$42</f>
        <v>3.5958726133181323E-3</v>
      </c>
    </row>
    <row r="30" spans="2:51" s="143" customFormat="1">
      <c r="B30" s="88" t="s">
        <v>362</v>
      </c>
      <c r="C30" s="85" t="s">
        <v>363</v>
      </c>
      <c r="D30" s="98" t="s">
        <v>128</v>
      </c>
      <c r="E30" s="98" t="s">
        <v>319</v>
      </c>
      <c r="F30" s="85" t="s">
        <v>364</v>
      </c>
      <c r="G30" s="98" t="s">
        <v>355</v>
      </c>
      <c r="H30" s="85" t="s">
        <v>365</v>
      </c>
      <c r="I30" s="85" t="s">
        <v>323</v>
      </c>
      <c r="J30" s="85"/>
      <c r="K30" s="95">
        <v>5.95</v>
      </c>
      <c r="L30" s="98" t="s">
        <v>172</v>
      </c>
      <c r="M30" s="99">
        <v>2.3399999999999997E-2</v>
      </c>
      <c r="N30" s="99">
        <v>1.1300000000000001E-2</v>
      </c>
      <c r="O30" s="95">
        <v>1503768.51</v>
      </c>
      <c r="P30" s="97">
        <v>106</v>
      </c>
      <c r="Q30" s="85"/>
      <c r="R30" s="95">
        <v>1593.9946299999999</v>
      </c>
      <c r="S30" s="96">
        <v>7.249940184209854E-4</v>
      </c>
      <c r="T30" s="96">
        <v>1.5626117382360912E-2</v>
      </c>
      <c r="U30" s="96">
        <f>R30/'סכום נכסי הקרן'!$C$42</f>
        <v>3.0038371394957132E-3</v>
      </c>
    </row>
    <row r="31" spans="2:51" s="143" customFormat="1">
      <c r="B31" s="88" t="s">
        <v>366</v>
      </c>
      <c r="C31" s="85" t="s">
        <v>367</v>
      </c>
      <c r="D31" s="98" t="s">
        <v>128</v>
      </c>
      <c r="E31" s="98" t="s">
        <v>319</v>
      </c>
      <c r="F31" s="85" t="s">
        <v>368</v>
      </c>
      <c r="G31" s="98" t="s">
        <v>355</v>
      </c>
      <c r="H31" s="85" t="s">
        <v>365</v>
      </c>
      <c r="I31" s="85" t="s">
        <v>168</v>
      </c>
      <c r="J31" s="85"/>
      <c r="K31" s="95">
        <v>2.8600000000000008</v>
      </c>
      <c r="L31" s="98" t="s">
        <v>172</v>
      </c>
      <c r="M31" s="99">
        <v>4.8000000000000001E-2</v>
      </c>
      <c r="N31" s="99">
        <v>1.6999999999999995E-3</v>
      </c>
      <c r="O31" s="95">
        <v>1704420</v>
      </c>
      <c r="P31" s="97">
        <v>118.59</v>
      </c>
      <c r="Q31" s="85"/>
      <c r="R31" s="95">
        <v>2021.27163</v>
      </c>
      <c r="S31" s="96">
        <v>1.2536685040447325E-3</v>
      </c>
      <c r="T31" s="96">
        <v>1.9814764214115311E-2</v>
      </c>
      <c r="U31" s="96">
        <f>R31/'סכום נכסי הקרן'!$C$42</f>
        <v>3.8090283849971556E-3</v>
      </c>
    </row>
    <row r="32" spans="2:51" s="143" customFormat="1">
      <c r="B32" s="88" t="s">
        <v>369</v>
      </c>
      <c r="C32" s="85" t="s">
        <v>370</v>
      </c>
      <c r="D32" s="98" t="s">
        <v>128</v>
      </c>
      <c r="E32" s="98" t="s">
        <v>319</v>
      </c>
      <c r="F32" s="85" t="s">
        <v>368</v>
      </c>
      <c r="G32" s="98" t="s">
        <v>355</v>
      </c>
      <c r="H32" s="85" t="s">
        <v>365</v>
      </c>
      <c r="I32" s="85" t="s">
        <v>168</v>
      </c>
      <c r="J32" s="85"/>
      <c r="K32" s="95">
        <v>6.76</v>
      </c>
      <c r="L32" s="98" t="s">
        <v>172</v>
      </c>
      <c r="M32" s="99">
        <v>3.2000000000000001E-2</v>
      </c>
      <c r="N32" s="99">
        <v>1.3299999999999999E-2</v>
      </c>
      <c r="O32" s="95">
        <v>2734454</v>
      </c>
      <c r="P32" s="97">
        <v>114.12</v>
      </c>
      <c r="Q32" s="85"/>
      <c r="R32" s="95">
        <v>3120.5590400000001</v>
      </c>
      <c r="S32" s="96">
        <v>2.1882354259228436E-3</v>
      </c>
      <c r="T32" s="96">
        <v>3.0591208364125721E-2</v>
      </c>
      <c r="U32" s="96">
        <f>R32/'סכום נכסי הקרן'!$C$42</f>
        <v>5.8806039643565736E-3</v>
      </c>
    </row>
    <row r="33" spans="2:21" s="143" customFormat="1">
      <c r="B33" s="88" t="s">
        <v>371</v>
      </c>
      <c r="C33" s="85" t="s">
        <v>372</v>
      </c>
      <c r="D33" s="98" t="s">
        <v>128</v>
      </c>
      <c r="E33" s="98" t="s">
        <v>319</v>
      </c>
      <c r="F33" s="85" t="s">
        <v>368</v>
      </c>
      <c r="G33" s="98" t="s">
        <v>355</v>
      </c>
      <c r="H33" s="85" t="s">
        <v>365</v>
      </c>
      <c r="I33" s="85" t="s">
        <v>168</v>
      </c>
      <c r="J33" s="85"/>
      <c r="K33" s="95">
        <v>1.7199999999999998</v>
      </c>
      <c r="L33" s="98" t="s">
        <v>172</v>
      </c>
      <c r="M33" s="99">
        <v>4.9000000000000002E-2</v>
      </c>
      <c r="N33" s="99">
        <v>0</v>
      </c>
      <c r="O33" s="95">
        <v>196362.75</v>
      </c>
      <c r="P33" s="97">
        <v>117.53</v>
      </c>
      <c r="Q33" s="85"/>
      <c r="R33" s="95">
        <v>230.78514000000001</v>
      </c>
      <c r="S33" s="96">
        <v>6.6080784161835695E-4</v>
      </c>
      <c r="T33" s="96">
        <v>2.2624139503811232E-3</v>
      </c>
      <c r="U33" s="96">
        <f>R33/'סכום נכסי הקרן'!$C$42</f>
        <v>4.349079737964474E-4</v>
      </c>
    </row>
    <row r="34" spans="2:21" s="143" customFormat="1">
      <c r="B34" s="88" t="s">
        <v>373</v>
      </c>
      <c r="C34" s="85" t="s">
        <v>374</v>
      </c>
      <c r="D34" s="98" t="s">
        <v>128</v>
      </c>
      <c r="E34" s="98" t="s">
        <v>319</v>
      </c>
      <c r="F34" s="85" t="s">
        <v>375</v>
      </c>
      <c r="G34" s="98" t="s">
        <v>376</v>
      </c>
      <c r="H34" s="85" t="s">
        <v>365</v>
      </c>
      <c r="I34" s="85" t="s">
        <v>168</v>
      </c>
      <c r="J34" s="85"/>
      <c r="K34" s="95">
        <v>2.58</v>
      </c>
      <c r="L34" s="98" t="s">
        <v>172</v>
      </c>
      <c r="M34" s="99">
        <v>3.7000000000000005E-2</v>
      </c>
      <c r="N34" s="99">
        <v>1.0000000000000002E-3</v>
      </c>
      <c r="O34" s="95">
        <v>934982</v>
      </c>
      <c r="P34" s="97">
        <v>113.5</v>
      </c>
      <c r="Q34" s="85"/>
      <c r="R34" s="95">
        <v>1061.2046399999999</v>
      </c>
      <c r="S34" s="96">
        <v>3.1166257726215283E-4</v>
      </c>
      <c r="T34" s="96">
        <v>1.0403114263531774E-2</v>
      </c>
      <c r="U34" s="96">
        <f>R34/'סכום נכסי הקרן'!$C$42</f>
        <v>1.9998096921049089E-3</v>
      </c>
    </row>
    <row r="35" spans="2:21" s="143" customFormat="1">
      <c r="B35" s="88" t="s">
        <v>377</v>
      </c>
      <c r="C35" s="85" t="s">
        <v>378</v>
      </c>
      <c r="D35" s="98" t="s">
        <v>128</v>
      </c>
      <c r="E35" s="98" t="s">
        <v>319</v>
      </c>
      <c r="F35" s="85" t="s">
        <v>375</v>
      </c>
      <c r="G35" s="98" t="s">
        <v>376</v>
      </c>
      <c r="H35" s="85" t="s">
        <v>365</v>
      </c>
      <c r="I35" s="85" t="s">
        <v>168</v>
      </c>
      <c r="J35" s="85"/>
      <c r="K35" s="95">
        <v>6.0499999999999989</v>
      </c>
      <c r="L35" s="98" t="s">
        <v>172</v>
      </c>
      <c r="M35" s="99">
        <v>2.2000000000000002E-2</v>
      </c>
      <c r="N35" s="99">
        <v>1.1200000000000002E-2</v>
      </c>
      <c r="O35" s="95">
        <v>623347</v>
      </c>
      <c r="P35" s="97">
        <v>106.35</v>
      </c>
      <c r="Q35" s="85"/>
      <c r="R35" s="95">
        <v>662.92955000000006</v>
      </c>
      <c r="S35" s="96">
        <v>7.0699608447385705E-4</v>
      </c>
      <c r="T35" s="96">
        <v>6.4987765765156299E-3</v>
      </c>
      <c r="U35" s="96">
        <f>R35/'סכום נכסי הקרן'!$C$42</f>
        <v>1.2492717137693122E-3</v>
      </c>
    </row>
    <row r="36" spans="2:21" s="143" customFormat="1">
      <c r="B36" s="88" t="s">
        <v>379</v>
      </c>
      <c r="C36" s="85" t="s">
        <v>380</v>
      </c>
      <c r="D36" s="98" t="s">
        <v>128</v>
      </c>
      <c r="E36" s="98" t="s">
        <v>319</v>
      </c>
      <c r="F36" s="85" t="s">
        <v>348</v>
      </c>
      <c r="G36" s="98" t="s">
        <v>327</v>
      </c>
      <c r="H36" s="85" t="s">
        <v>365</v>
      </c>
      <c r="I36" s="85" t="s">
        <v>168</v>
      </c>
      <c r="J36" s="85"/>
      <c r="K36" s="95">
        <v>1.8099999999999998</v>
      </c>
      <c r="L36" s="98" t="s">
        <v>172</v>
      </c>
      <c r="M36" s="99">
        <v>3.1E-2</v>
      </c>
      <c r="N36" s="99">
        <v>-2.0000000000000001E-4</v>
      </c>
      <c r="O36" s="95">
        <v>531839.4</v>
      </c>
      <c r="P36" s="97">
        <v>111.18</v>
      </c>
      <c r="Q36" s="85"/>
      <c r="R36" s="95">
        <v>591.29899999999998</v>
      </c>
      <c r="S36" s="96">
        <v>1.030592254039417E-3</v>
      </c>
      <c r="T36" s="96">
        <v>5.7965738454668599E-3</v>
      </c>
      <c r="U36" s="96">
        <f>R36/'סכום נכסי הקרן'!$C$42</f>
        <v>1.1142859977807302E-3</v>
      </c>
    </row>
    <row r="37" spans="2:21" s="143" customFormat="1">
      <c r="B37" s="88" t="s">
        <v>381</v>
      </c>
      <c r="C37" s="85" t="s">
        <v>382</v>
      </c>
      <c r="D37" s="98" t="s">
        <v>128</v>
      </c>
      <c r="E37" s="98" t="s">
        <v>319</v>
      </c>
      <c r="F37" s="85" t="s">
        <v>348</v>
      </c>
      <c r="G37" s="98" t="s">
        <v>327</v>
      </c>
      <c r="H37" s="85" t="s">
        <v>365</v>
      </c>
      <c r="I37" s="85" t="s">
        <v>168</v>
      </c>
      <c r="J37" s="85"/>
      <c r="K37" s="95">
        <v>1.25</v>
      </c>
      <c r="L37" s="98" t="s">
        <v>172</v>
      </c>
      <c r="M37" s="99">
        <v>2.7999999999999997E-2</v>
      </c>
      <c r="N37" s="99">
        <v>-2.8000000000000004E-3</v>
      </c>
      <c r="O37" s="95">
        <v>2696300</v>
      </c>
      <c r="P37" s="97">
        <v>106.8</v>
      </c>
      <c r="Q37" s="85"/>
      <c r="R37" s="95">
        <v>2879.6483800000001</v>
      </c>
      <c r="S37" s="96">
        <v>2.7414433476050117E-3</v>
      </c>
      <c r="T37" s="96">
        <v>2.8229532746798177E-2</v>
      </c>
      <c r="U37" s="96">
        <f>R37/'סכום נכסי הקרן'!$C$42</f>
        <v>5.4266147386786779E-3</v>
      </c>
    </row>
    <row r="38" spans="2:21" s="143" customFormat="1">
      <c r="B38" s="88" t="s">
        <v>383</v>
      </c>
      <c r="C38" s="85" t="s">
        <v>384</v>
      </c>
      <c r="D38" s="98" t="s">
        <v>128</v>
      </c>
      <c r="E38" s="98" t="s">
        <v>319</v>
      </c>
      <c r="F38" s="85" t="s">
        <v>385</v>
      </c>
      <c r="G38" s="98" t="s">
        <v>327</v>
      </c>
      <c r="H38" s="85" t="s">
        <v>365</v>
      </c>
      <c r="I38" s="85" t="s">
        <v>168</v>
      </c>
      <c r="J38" s="85"/>
      <c r="K38" s="95">
        <v>2.5900000000000003</v>
      </c>
      <c r="L38" s="98" t="s">
        <v>172</v>
      </c>
      <c r="M38" s="99">
        <v>3.85E-2</v>
      </c>
      <c r="N38" s="99">
        <v>4.0000000000000002E-4</v>
      </c>
      <c r="O38" s="95">
        <v>413510</v>
      </c>
      <c r="P38" s="97">
        <v>118.83</v>
      </c>
      <c r="Q38" s="85"/>
      <c r="R38" s="95">
        <v>491.37394</v>
      </c>
      <c r="S38" s="96">
        <v>9.7083344094024172E-4</v>
      </c>
      <c r="T38" s="96">
        <v>4.8169966953233515E-3</v>
      </c>
      <c r="U38" s="96">
        <f>R38/'סכום נכסי הקרן'!$C$42</f>
        <v>9.2598008962698852E-4</v>
      </c>
    </row>
    <row r="39" spans="2:21" s="143" customFormat="1">
      <c r="B39" s="88" t="s">
        <v>386</v>
      </c>
      <c r="C39" s="85" t="s">
        <v>387</v>
      </c>
      <c r="D39" s="98" t="s">
        <v>128</v>
      </c>
      <c r="E39" s="98" t="s">
        <v>319</v>
      </c>
      <c r="F39" s="85" t="s">
        <v>388</v>
      </c>
      <c r="G39" s="98" t="s">
        <v>327</v>
      </c>
      <c r="H39" s="85" t="s">
        <v>365</v>
      </c>
      <c r="I39" s="85" t="s">
        <v>323</v>
      </c>
      <c r="J39" s="85"/>
      <c r="K39" s="95">
        <v>2.75</v>
      </c>
      <c r="L39" s="98" t="s">
        <v>172</v>
      </c>
      <c r="M39" s="99">
        <v>3.5499999999999997E-2</v>
      </c>
      <c r="N39" s="99">
        <v>-5.0000000000000001E-4</v>
      </c>
      <c r="O39" s="95">
        <v>34533</v>
      </c>
      <c r="P39" s="97">
        <v>120.05</v>
      </c>
      <c r="Q39" s="85"/>
      <c r="R39" s="95">
        <v>41.456870000000002</v>
      </c>
      <c r="S39" s="96">
        <v>8.0752454896376103E-5</v>
      </c>
      <c r="T39" s="96">
        <v>4.0640658678083291E-4</v>
      </c>
      <c r="U39" s="96">
        <f>R39/'סכום נכסי הקרן'!$C$42</f>
        <v>7.8124281882458835E-5</v>
      </c>
    </row>
    <row r="40" spans="2:21" s="143" customFormat="1">
      <c r="B40" s="88" t="s">
        <v>389</v>
      </c>
      <c r="C40" s="85" t="s">
        <v>390</v>
      </c>
      <c r="D40" s="98" t="s">
        <v>128</v>
      </c>
      <c r="E40" s="98" t="s">
        <v>319</v>
      </c>
      <c r="F40" s="85" t="s">
        <v>388</v>
      </c>
      <c r="G40" s="98" t="s">
        <v>327</v>
      </c>
      <c r="H40" s="85" t="s">
        <v>365</v>
      </c>
      <c r="I40" s="85" t="s">
        <v>323</v>
      </c>
      <c r="J40" s="85"/>
      <c r="K40" s="95">
        <v>6.1</v>
      </c>
      <c r="L40" s="98" t="s">
        <v>172</v>
      </c>
      <c r="M40" s="99">
        <v>1.4999999999999999E-2</v>
      </c>
      <c r="N40" s="99">
        <v>6.8999999999999999E-3</v>
      </c>
      <c r="O40" s="95">
        <v>83854.820000000007</v>
      </c>
      <c r="P40" s="97">
        <v>103.94</v>
      </c>
      <c r="Q40" s="85"/>
      <c r="R40" s="95">
        <v>87.158699999999996</v>
      </c>
      <c r="S40" s="96">
        <v>1.5038974593791727E-4</v>
      </c>
      <c r="T40" s="96">
        <v>8.5442701716879682E-4</v>
      </c>
      <c r="U40" s="96">
        <f>R40/'סכום נכסי הקרן'!$C$42</f>
        <v>1.6424806907295857E-4</v>
      </c>
    </row>
    <row r="41" spans="2:21" s="143" customFormat="1">
      <c r="B41" s="88" t="s">
        <v>391</v>
      </c>
      <c r="C41" s="85" t="s">
        <v>392</v>
      </c>
      <c r="D41" s="98" t="s">
        <v>128</v>
      </c>
      <c r="E41" s="98" t="s">
        <v>319</v>
      </c>
      <c r="F41" s="85" t="s">
        <v>393</v>
      </c>
      <c r="G41" s="98" t="s">
        <v>394</v>
      </c>
      <c r="H41" s="85" t="s">
        <v>365</v>
      </c>
      <c r="I41" s="85" t="s">
        <v>168</v>
      </c>
      <c r="J41" s="85"/>
      <c r="K41" s="95">
        <v>8.2200000000000006</v>
      </c>
      <c r="L41" s="98" t="s">
        <v>172</v>
      </c>
      <c r="M41" s="99">
        <v>3.85E-2</v>
      </c>
      <c r="N41" s="99">
        <v>1.3899999999999999E-2</v>
      </c>
      <c r="O41" s="95">
        <v>493433.57</v>
      </c>
      <c r="P41" s="97">
        <v>123.26</v>
      </c>
      <c r="Q41" s="85"/>
      <c r="R41" s="95">
        <v>608.20623000000001</v>
      </c>
      <c r="S41" s="96">
        <v>1.7947915716749464E-4</v>
      </c>
      <c r="T41" s="96">
        <v>5.9623174155004517E-3</v>
      </c>
      <c r="U41" s="96">
        <f>R41/'סכום נכסי הקרן'!$C$42</f>
        <v>1.1461471875514864E-3</v>
      </c>
    </row>
    <row r="42" spans="2:21" s="143" customFormat="1">
      <c r="B42" s="88" t="s">
        <v>395</v>
      </c>
      <c r="C42" s="85" t="s">
        <v>396</v>
      </c>
      <c r="D42" s="98" t="s">
        <v>128</v>
      </c>
      <c r="E42" s="98" t="s">
        <v>319</v>
      </c>
      <c r="F42" s="85" t="s">
        <v>393</v>
      </c>
      <c r="G42" s="98" t="s">
        <v>394</v>
      </c>
      <c r="H42" s="85" t="s">
        <v>365</v>
      </c>
      <c r="I42" s="85" t="s">
        <v>168</v>
      </c>
      <c r="J42" s="85"/>
      <c r="K42" s="95">
        <v>6.5</v>
      </c>
      <c r="L42" s="98" t="s">
        <v>172</v>
      </c>
      <c r="M42" s="99">
        <v>4.4999999999999998E-2</v>
      </c>
      <c r="N42" s="99">
        <v>1.0499999999999999E-2</v>
      </c>
      <c r="O42" s="95">
        <v>4009126</v>
      </c>
      <c r="P42" s="97">
        <v>125.2</v>
      </c>
      <c r="Q42" s="85"/>
      <c r="R42" s="95">
        <v>5019.42562</v>
      </c>
      <c r="S42" s="96">
        <v>1.3629603288680136E-3</v>
      </c>
      <c r="T42" s="96">
        <v>4.9206021434432125E-2</v>
      </c>
      <c r="U42" s="96">
        <f>R42/'סכום נכסי הקרן'!$C$42</f>
        <v>9.458963545123298E-3</v>
      </c>
    </row>
    <row r="43" spans="2:21" s="143" customFormat="1">
      <c r="B43" s="88" t="s">
        <v>397</v>
      </c>
      <c r="C43" s="85" t="s">
        <v>398</v>
      </c>
      <c r="D43" s="98" t="s">
        <v>128</v>
      </c>
      <c r="E43" s="98" t="s">
        <v>319</v>
      </c>
      <c r="F43" s="85" t="s">
        <v>326</v>
      </c>
      <c r="G43" s="98" t="s">
        <v>327</v>
      </c>
      <c r="H43" s="85" t="s">
        <v>365</v>
      </c>
      <c r="I43" s="85" t="s">
        <v>168</v>
      </c>
      <c r="J43" s="85"/>
      <c r="K43" s="95">
        <v>2.2400000000000007</v>
      </c>
      <c r="L43" s="98" t="s">
        <v>172</v>
      </c>
      <c r="M43" s="99">
        <v>0.05</v>
      </c>
      <c r="N43" s="99">
        <v>-4.999999999999999E-4</v>
      </c>
      <c r="O43" s="95">
        <v>63617</v>
      </c>
      <c r="P43" s="97">
        <v>122.64</v>
      </c>
      <c r="Q43" s="85"/>
      <c r="R43" s="95">
        <v>78.019890000000004</v>
      </c>
      <c r="S43" s="96">
        <v>6.3617063617063614E-5</v>
      </c>
      <c r="T43" s="96">
        <v>7.6483818474274681E-4</v>
      </c>
      <c r="U43" s="96">
        <f>R43/'סכום נכסי הקרן'!$C$42</f>
        <v>1.4702624387220818E-4</v>
      </c>
    </row>
    <row r="44" spans="2:21" s="143" customFormat="1">
      <c r="B44" s="88" t="s">
        <v>399</v>
      </c>
      <c r="C44" s="85" t="s">
        <v>400</v>
      </c>
      <c r="D44" s="98" t="s">
        <v>128</v>
      </c>
      <c r="E44" s="98" t="s">
        <v>319</v>
      </c>
      <c r="F44" s="85" t="s">
        <v>401</v>
      </c>
      <c r="G44" s="98" t="s">
        <v>355</v>
      </c>
      <c r="H44" s="85" t="s">
        <v>365</v>
      </c>
      <c r="I44" s="85" t="s">
        <v>323</v>
      </c>
      <c r="J44" s="85"/>
      <c r="K44" s="95">
        <v>7.5299999999999994</v>
      </c>
      <c r="L44" s="98" t="s">
        <v>172</v>
      </c>
      <c r="M44" s="99">
        <v>2.35E-2</v>
      </c>
      <c r="N44" s="99">
        <v>1.6700000000000003E-2</v>
      </c>
      <c r="O44" s="95">
        <v>254140</v>
      </c>
      <c r="P44" s="97">
        <v>105.2</v>
      </c>
      <c r="Q44" s="95">
        <v>5.6369300000000004</v>
      </c>
      <c r="R44" s="95">
        <v>273.12844999999999</v>
      </c>
      <c r="S44" s="96">
        <v>6.9320330795178363E-4</v>
      </c>
      <c r="T44" s="96">
        <v>2.6775104130446746E-3</v>
      </c>
      <c r="U44" s="96">
        <f>R44/'סכום נכסי הקרן'!$C$42</f>
        <v>5.1470272642191895E-4</v>
      </c>
    </row>
    <row r="45" spans="2:21" s="143" customFormat="1">
      <c r="B45" s="88" t="s">
        <v>402</v>
      </c>
      <c r="C45" s="85" t="s">
        <v>403</v>
      </c>
      <c r="D45" s="98" t="s">
        <v>128</v>
      </c>
      <c r="E45" s="98" t="s">
        <v>319</v>
      </c>
      <c r="F45" s="85" t="s">
        <v>401</v>
      </c>
      <c r="G45" s="98" t="s">
        <v>355</v>
      </c>
      <c r="H45" s="85" t="s">
        <v>365</v>
      </c>
      <c r="I45" s="85" t="s">
        <v>323</v>
      </c>
      <c r="J45" s="85"/>
      <c r="K45" s="95">
        <v>6.8100000000000005</v>
      </c>
      <c r="L45" s="98" t="s">
        <v>172</v>
      </c>
      <c r="M45" s="99">
        <v>2.1499999999999998E-2</v>
      </c>
      <c r="N45" s="99">
        <v>1.4900000000000002E-2</v>
      </c>
      <c r="O45" s="95">
        <v>1083668.56</v>
      </c>
      <c r="P45" s="97">
        <v>106.13</v>
      </c>
      <c r="Q45" s="85"/>
      <c r="R45" s="95">
        <v>1150.0975100000001</v>
      </c>
      <c r="S45" s="96">
        <v>1.3783019749640927E-3</v>
      </c>
      <c r="T45" s="96">
        <v>1.1274541553769854E-2</v>
      </c>
      <c r="U45" s="96">
        <f>R45/'סכום נכסי הקרן'!$C$42</f>
        <v>2.1673257547797026E-3</v>
      </c>
    </row>
    <row r="46" spans="2:21" s="143" customFormat="1">
      <c r="B46" s="88" t="s">
        <v>404</v>
      </c>
      <c r="C46" s="85" t="s">
        <v>405</v>
      </c>
      <c r="D46" s="98" t="s">
        <v>128</v>
      </c>
      <c r="E46" s="98" t="s">
        <v>319</v>
      </c>
      <c r="F46" s="85" t="s">
        <v>343</v>
      </c>
      <c r="G46" s="98" t="s">
        <v>327</v>
      </c>
      <c r="H46" s="85" t="s">
        <v>365</v>
      </c>
      <c r="I46" s="85" t="s">
        <v>323</v>
      </c>
      <c r="J46" s="85"/>
      <c r="K46" s="95">
        <v>2.13</v>
      </c>
      <c r="L46" s="98" t="s">
        <v>172</v>
      </c>
      <c r="M46" s="99">
        <v>6.5000000000000002E-2</v>
      </c>
      <c r="N46" s="99">
        <v>-3.0000000000000008E-4</v>
      </c>
      <c r="O46" s="95">
        <v>130000</v>
      </c>
      <c r="P46" s="97">
        <v>125.98</v>
      </c>
      <c r="Q46" s="95">
        <v>2.3205999999999998</v>
      </c>
      <c r="R46" s="95">
        <v>166.09460999999999</v>
      </c>
      <c r="S46" s="96">
        <v>8.2539682539682546E-5</v>
      </c>
      <c r="T46" s="96">
        <v>1.6282450540234608E-3</v>
      </c>
      <c r="U46" s="96">
        <f>R46/'סכום נכסי הקרן'!$C$42</f>
        <v>3.1300052634936174E-4</v>
      </c>
    </row>
    <row r="47" spans="2:21" s="143" customFormat="1">
      <c r="B47" s="88" t="s">
        <v>406</v>
      </c>
      <c r="C47" s="85" t="s">
        <v>407</v>
      </c>
      <c r="D47" s="98" t="s">
        <v>128</v>
      </c>
      <c r="E47" s="98" t="s">
        <v>319</v>
      </c>
      <c r="F47" s="85" t="s">
        <v>408</v>
      </c>
      <c r="G47" s="98" t="s">
        <v>355</v>
      </c>
      <c r="H47" s="85" t="s">
        <v>365</v>
      </c>
      <c r="I47" s="85" t="s">
        <v>323</v>
      </c>
      <c r="J47" s="85"/>
      <c r="K47" s="95">
        <v>8.58</v>
      </c>
      <c r="L47" s="98" t="s">
        <v>172</v>
      </c>
      <c r="M47" s="99">
        <v>3.5000000000000003E-2</v>
      </c>
      <c r="N47" s="99">
        <v>1.6399999999999998E-2</v>
      </c>
      <c r="O47" s="95">
        <v>365891.5</v>
      </c>
      <c r="P47" s="97">
        <v>117.44</v>
      </c>
      <c r="Q47" s="85"/>
      <c r="R47" s="95">
        <v>429.70301000000001</v>
      </c>
      <c r="S47" s="96">
        <v>1.3508644588866535E-3</v>
      </c>
      <c r="T47" s="96">
        <v>4.212429293951765E-3</v>
      </c>
      <c r="U47" s="96">
        <f>R47/'סכום נכסי הקרן'!$C$42</f>
        <v>8.0976299173046652E-4</v>
      </c>
    </row>
    <row r="48" spans="2:21" s="143" customFormat="1">
      <c r="B48" s="88" t="s">
        <v>409</v>
      </c>
      <c r="C48" s="85" t="s">
        <v>410</v>
      </c>
      <c r="D48" s="98" t="s">
        <v>128</v>
      </c>
      <c r="E48" s="98" t="s">
        <v>319</v>
      </c>
      <c r="F48" s="85" t="s">
        <v>408</v>
      </c>
      <c r="G48" s="98" t="s">
        <v>355</v>
      </c>
      <c r="H48" s="85" t="s">
        <v>365</v>
      </c>
      <c r="I48" s="85" t="s">
        <v>323</v>
      </c>
      <c r="J48" s="85"/>
      <c r="K48" s="95">
        <v>7.2099999999999991</v>
      </c>
      <c r="L48" s="98" t="s">
        <v>172</v>
      </c>
      <c r="M48" s="99">
        <v>0.04</v>
      </c>
      <c r="N48" s="99">
        <v>1.2099999999999998E-2</v>
      </c>
      <c r="O48" s="95">
        <v>434215.09</v>
      </c>
      <c r="P48" s="97">
        <v>121.03</v>
      </c>
      <c r="Q48" s="85"/>
      <c r="R48" s="95">
        <v>525.53053</v>
      </c>
      <c r="S48" s="96">
        <v>5.9950365694048458E-4</v>
      </c>
      <c r="T48" s="96">
        <v>5.1518377761375165E-3</v>
      </c>
      <c r="U48" s="96">
        <f>R48/'סכום נכסי הקרן'!$C$42</f>
        <v>9.9034720333585199E-4</v>
      </c>
    </row>
    <row r="49" spans="2:21" s="143" customFormat="1">
      <c r="B49" s="88" t="s">
        <v>411</v>
      </c>
      <c r="C49" s="85" t="s">
        <v>412</v>
      </c>
      <c r="D49" s="98" t="s">
        <v>128</v>
      </c>
      <c r="E49" s="98" t="s">
        <v>319</v>
      </c>
      <c r="F49" s="85" t="s">
        <v>413</v>
      </c>
      <c r="G49" s="98" t="s">
        <v>414</v>
      </c>
      <c r="H49" s="85" t="s">
        <v>415</v>
      </c>
      <c r="I49" s="85" t="s">
        <v>323</v>
      </c>
      <c r="J49" s="85"/>
      <c r="K49" s="95">
        <v>8.5599999999999987</v>
      </c>
      <c r="L49" s="98" t="s">
        <v>172</v>
      </c>
      <c r="M49" s="99">
        <v>5.1500000000000004E-2</v>
      </c>
      <c r="N49" s="99">
        <v>2.3599999999999999E-2</v>
      </c>
      <c r="O49" s="95">
        <v>1899281</v>
      </c>
      <c r="P49" s="97">
        <v>151.84</v>
      </c>
      <c r="Q49" s="85"/>
      <c r="R49" s="95">
        <v>2883.8681099999999</v>
      </c>
      <c r="S49" s="96">
        <v>5.3485475449039743E-4</v>
      </c>
      <c r="T49" s="96">
        <v>2.8270899257739224E-2</v>
      </c>
      <c r="U49" s="96">
        <f>R49/'סכום נכסי הקרן'!$C$42</f>
        <v>5.4345666987757101E-3</v>
      </c>
    </row>
    <row r="50" spans="2:21" s="143" customFormat="1">
      <c r="B50" s="88" t="s">
        <v>416</v>
      </c>
      <c r="C50" s="85" t="s">
        <v>417</v>
      </c>
      <c r="D50" s="98" t="s">
        <v>128</v>
      </c>
      <c r="E50" s="98" t="s">
        <v>319</v>
      </c>
      <c r="F50" s="85" t="s">
        <v>418</v>
      </c>
      <c r="G50" s="98" t="s">
        <v>355</v>
      </c>
      <c r="H50" s="85" t="s">
        <v>415</v>
      </c>
      <c r="I50" s="85" t="s">
        <v>168</v>
      </c>
      <c r="J50" s="85"/>
      <c r="K50" s="95">
        <v>0.01</v>
      </c>
      <c r="L50" s="98" t="s">
        <v>172</v>
      </c>
      <c r="M50" s="99">
        <v>4.5499999999999999E-2</v>
      </c>
      <c r="N50" s="99">
        <v>1.2599999999999998E-2</v>
      </c>
      <c r="O50" s="95">
        <v>287622.5</v>
      </c>
      <c r="P50" s="97">
        <v>122.62</v>
      </c>
      <c r="Q50" s="85"/>
      <c r="R50" s="95">
        <v>360.52815000000004</v>
      </c>
      <c r="S50" s="96">
        <v>2.0337889437286984E-3</v>
      </c>
      <c r="T50" s="96">
        <v>3.5342999816413579E-3</v>
      </c>
      <c r="U50" s="96">
        <f>R50/'סכום נכסי הקרן'!$C$42</f>
        <v>6.7940495307922187E-4</v>
      </c>
    </row>
    <row r="51" spans="2:21" s="143" customFormat="1">
      <c r="B51" s="88" t="s">
        <v>419</v>
      </c>
      <c r="C51" s="85" t="s">
        <v>420</v>
      </c>
      <c r="D51" s="98" t="s">
        <v>128</v>
      </c>
      <c r="E51" s="98" t="s">
        <v>319</v>
      </c>
      <c r="F51" s="85" t="s">
        <v>418</v>
      </c>
      <c r="G51" s="98" t="s">
        <v>355</v>
      </c>
      <c r="H51" s="85" t="s">
        <v>415</v>
      </c>
      <c r="I51" s="85" t="s">
        <v>168</v>
      </c>
      <c r="J51" s="85"/>
      <c r="K51" s="95">
        <v>5.01</v>
      </c>
      <c r="L51" s="98" t="s">
        <v>172</v>
      </c>
      <c r="M51" s="99">
        <v>4.7500000000000001E-2</v>
      </c>
      <c r="N51" s="99">
        <v>7.8000000000000005E-3</v>
      </c>
      <c r="O51" s="95">
        <v>1782427</v>
      </c>
      <c r="P51" s="97">
        <v>145.41</v>
      </c>
      <c r="Q51" s="85"/>
      <c r="R51" s="95">
        <v>2591.8270899999998</v>
      </c>
      <c r="S51" s="96">
        <v>9.4443225772267256E-4</v>
      </c>
      <c r="T51" s="96">
        <v>2.5407986690094995E-2</v>
      </c>
      <c r="U51" s="96">
        <f>R51/'סכום נכסי הקרן'!$C$42</f>
        <v>4.8842237768976036E-3</v>
      </c>
    </row>
    <row r="52" spans="2:21" s="143" customFormat="1">
      <c r="B52" s="88" t="s">
        <v>421</v>
      </c>
      <c r="C52" s="85" t="s">
        <v>422</v>
      </c>
      <c r="D52" s="98" t="s">
        <v>128</v>
      </c>
      <c r="E52" s="98" t="s">
        <v>319</v>
      </c>
      <c r="F52" s="85" t="s">
        <v>423</v>
      </c>
      <c r="G52" s="98" t="s">
        <v>355</v>
      </c>
      <c r="H52" s="85" t="s">
        <v>415</v>
      </c>
      <c r="I52" s="85" t="s">
        <v>168</v>
      </c>
      <c r="J52" s="85"/>
      <c r="K52" s="95">
        <v>6.79</v>
      </c>
      <c r="L52" s="98" t="s">
        <v>172</v>
      </c>
      <c r="M52" s="99">
        <v>0.04</v>
      </c>
      <c r="N52" s="99">
        <v>2.3300000000000001E-2</v>
      </c>
      <c r="O52" s="95">
        <v>277901</v>
      </c>
      <c r="P52" s="97">
        <v>111.3</v>
      </c>
      <c r="Q52" s="85"/>
      <c r="R52" s="95">
        <v>309.30382000000003</v>
      </c>
      <c r="S52" s="96">
        <v>9.3955272853041841E-5</v>
      </c>
      <c r="T52" s="96">
        <v>3.0321418323301574E-3</v>
      </c>
      <c r="U52" s="96">
        <f>R52/'סכום נכסי הקרן'!$C$42</f>
        <v>5.8287417311054374E-4</v>
      </c>
    </row>
    <row r="53" spans="2:21" s="143" customFormat="1">
      <c r="B53" s="88" t="s">
        <v>424</v>
      </c>
      <c r="C53" s="85" t="s">
        <v>425</v>
      </c>
      <c r="D53" s="98" t="s">
        <v>128</v>
      </c>
      <c r="E53" s="98" t="s">
        <v>319</v>
      </c>
      <c r="F53" s="85" t="s">
        <v>423</v>
      </c>
      <c r="G53" s="98" t="s">
        <v>355</v>
      </c>
      <c r="H53" s="85" t="s">
        <v>415</v>
      </c>
      <c r="I53" s="85" t="s">
        <v>168</v>
      </c>
      <c r="J53" s="85"/>
      <c r="K53" s="95">
        <v>7.13</v>
      </c>
      <c r="L53" s="98" t="s">
        <v>172</v>
      </c>
      <c r="M53" s="99">
        <v>2.7799999999999998E-2</v>
      </c>
      <c r="N53" s="99">
        <v>2.5499999999999998E-2</v>
      </c>
      <c r="O53" s="95">
        <v>534503</v>
      </c>
      <c r="P53" s="97">
        <v>102.1</v>
      </c>
      <c r="Q53" s="85"/>
      <c r="R53" s="95">
        <v>545.72757999999999</v>
      </c>
      <c r="S53" s="96">
        <v>6.2118429952420686E-4</v>
      </c>
      <c r="T53" s="96">
        <v>5.3498318396918033E-3</v>
      </c>
      <c r="U53" s="96">
        <f>R53/'סכום נכסי הקרן'!$C$42</f>
        <v>1.0284079644930285E-3</v>
      </c>
    </row>
    <row r="54" spans="2:21" s="143" customFormat="1">
      <c r="B54" s="88" t="s">
        <v>426</v>
      </c>
      <c r="C54" s="85" t="s">
        <v>427</v>
      </c>
      <c r="D54" s="98" t="s">
        <v>128</v>
      </c>
      <c r="E54" s="98" t="s">
        <v>319</v>
      </c>
      <c r="F54" s="85" t="s">
        <v>423</v>
      </c>
      <c r="G54" s="98" t="s">
        <v>355</v>
      </c>
      <c r="H54" s="85" t="s">
        <v>415</v>
      </c>
      <c r="I54" s="85" t="s">
        <v>168</v>
      </c>
      <c r="J54" s="85"/>
      <c r="K54" s="95">
        <v>2.06</v>
      </c>
      <c r="L54" s="98" t="s">
        <v>172</v>
      </c>
      <c r="M54" s="99">
        <v>5.0999999999999997E-2</v>
      </c>
      <c r="N54" s="99">
        <v>7.7999999999999988E-3</v>
      </c>
      <c r="O54" s="95">
        <v>40737</v>
      </c>
      <c r="P54" s="97">
        <v>127.81</v>
      </c>
      <c r="Q54" s="95">
        <v>2.4374799999999999</v>
      </c>
      <c r="R54" s="95">
        <v>54.503440000000005</v>
      </c>
      <c r="S54" s="96">
        <v>1.9688768014965974E-5</v>
      </c>
      <c r="T54" s="96">
        <v>5.343036514385655E-4</v>
      </c>
      <c r="U54" s="96">
        <f>R54/'סכום נכסי הקרן'!$C$42</f>
        <v>1.0271016866742911E-4</v>
      </c>
    </row>
    <row r="55" spans="2:21" s="143" customFormat="1">
      <c r="B55" s="88" t="s">
        <v>428</v>
      </c>
      <c r="C55" s="85" t="s">
        <v>429</v>
      </c>
      <c r="D55" s="98" t="s">
        <v>128</v>
      </c>
      <c r="E55" s="98" t="s">
        <v>319</v>
      </c>
      <c r="F55" s="85" t="s">
        <v>423</v>
      </c>
      <c r="G55" s="98" t="s">
        <v>355</v>
      </c>
      <c r="H55" s="85" t="s">
        <v>415</v>
      </c>
      <c r="I55" s="85" t="s">
        <v>168</v>
      </c>
      <c r="J55" s="85"/>
      <c r="K55" s="95">
        <v>0.25</v>
      </c>
      <c r="L55" s="98" t="s">
        <v>172</v>
      </c>
      <c r="M55" s="99">
        <v>5.2999999999999999E-2</v>
      </c>
      <c r="N55" s="99">
        <v>-7.7999999999999988E-3</v>
      </c>
      <c r="O55" s="95">
        <v>4164</v>
      </c>
      <c r="P55" s="97">
        <v>119.45</v>
      </c>
      <c r="Q55" s="85"/>
      <c r="R55" s="95">
        <v>4.9738999999999995</v>
      </c>
      <c r="S55" s="96">
        <v>9.1009745653157948E-6</v>
      </c>
      <c r="T55" s="96">
        <v>4.8759728411459539E-5</v>
      </c>
      <c r="U55" s="96">
        <f>R55/'סכום נכסי הקרן'!$C$42</f>
        <v>9.3731718206213327E-6</v>
      </c>
    </row>
    <row r="56" spans="2:21" s="143" customFormat="1">
      <c r="B56" s="88" t="s">
        <v>430</v>
      </c>
      <c r="C56" s="85" t="s">
        <v>431</v>
      </c>
      <c r="D56" s="98" t="s">
        <v>128</v>
      </c>
      <c r="E56" s="98" t="s">
        <v>319</v>
      </c>
      <c r="F56" s="85" t="s">
        <v>432</v>
      </c>
      <c r="G56" s="98" t="s">
        <v>433</v>
      </c>
      <c r="H56" s="85" t="s">
        <v>415</v>
      </c>
      <c r="I56" s="85" t="s">
        <v>323</v>
      </c>
      <c r="J56" s="85"/>
      <c r="K56" s="95">
        <v>4.7300000000000004</v>
      </c>
      <c r="L56" s="98" t="s">
        <v>172</v>
      </c>
      <c r="M56" s="99">
        <v>3.85E-2</v>
      </c>
      <c r="N56" s="99">
        <v>6.1999999999999998E-3</v>
      </c>
      <c r="O56" s="95">
        <v>32675</v>
      </c>
      <c r="P56" s="97">
        <v>120.06</v>
      </c>
      <c r="Q56" s="85"/>
      <c r="R56" s="95">
        <v>39.229599999999998</v>
      </c>
      <c r="S56" s="96">
        <v>1.364033628824554E-4</v>
      </c>
      <c r="T56" s="96">
        <v>3.8457239624644507E-4</v>
      </c>
      <c r="U56" s="96">
        <f>R56/'סכום נכסי הקרן'!$C$42</f>
        <v>7.3927055480457317E-5</v>
      </c>
    </row>
    <row r="57" spans="2:21" s="143" customFormat="1">
      <c r="B57" s="88" t="s">
        <v>434</v>
      </c>
      <c r="C57" s="85" t="s">
        <v>435</v>
      </c>
      <c r="D57" s="98" t="s">
        <v>128</v>
      </c>
      <c r="E57" s="98" t="s">
        <v>319</v>
      </c>
      <c r="F57" s="85" t="s">
        <v>432</v>
      </c>
      <c r="G57" s="98" t="s">
        <v>433</v>
      </c>
      <c r="H57" s="85" t="s">
        <v>415</v>
      </c>
      <c r="I57" s="85" t="s">
        <v>323</v>
      </c>
      <c r="J57" s="85"/>
      <c r="K57" s="95">
        <v>2.9899999999999998</v>
      </c>
      <c r="L57" s="98" t="s">
        <v>172</v>
      </c>
      <c r="M57" s="99">
        <v>3.9E-2</v>
      </c>
      <c r="N57" s="99">
        <v>3.4999999999999996E-3</v>
      </c>
      <c r="O57" s="95">
        <v>30044</v>
      </c>
      <c r="P57" s="97">
        <v>120.36</v>
      </c>
      <c r="Q57" s="85"/>
      <c r="R57" s="95">
        <v>36.160959999999996</v>
      </c>
      <c r="S57" s="96">
        <v>7.5292112797829748E-5</v>
      </c>
      <c r="T57" s="96">
        <v>3.5449015635570719E-4</v>
      </c>
      <c r="U57" s="96">
        <f>R57/'סכום נכסי הקרן'!$C$42</f>
        <v>6.8144291457129254E-5</v>
      </c>
    </row>
    <row r="58" spans="2:21" s="143" customFormat="1">
      <c r="B58" s="88" t="s">
        <v>436</v>
      </c>
      <c r="C58" s="85" t="s">
        <v>437</v>
      </c>
      <c r="D58" s="98" t="s">
        <v>128</v>
      </c>
      <c r="E58" s="98" t="s">
        <v>319</v>
      </c>
      <c r="F58" s="85" t="s">
        <v>432</v>
      </c>
      <c r="G58" s="98" t="s">
        <v>433</v>
      </c>
      <c r="H58" s="85" t="s">
        <v>415</v>
      </c>
      <c r="I58" s="85" t="s">
        <v>323</v>
      </c>
      <c r="J58" s="85"/>
      <c r="K58" s="95">
        <v>5.56</v>
      </c>
      <c r="L58" s="98" t="s">
        <v>172</v>
      </c>
      <c r="M58" s="99">
        <v>3.85E-2</v>
      </c>
      <c r="N58" s="99">
        <v>8.3999999999999977E-3</v>
      </c>
      <c r="O58" s="95">
        <v>21991</v>
      </c>
      <c r="P58" s="97">
        <v>121.79</v>
      </c>
      <c r="Q58" s="85"/>
      <c r="R58" s="95">
        <v>26.782830000000001</v>
      </c>
      <c r="S58" s="96">
        <v>8.7964E-5</v>
      </c>
      <c r="T58" s="96">
        <v>2.6255524173994071E-4</v>
      </c>
      <c r="U58" s="96">
        <f>R58/'סכום נכסי הקרן'!$C$42</f>
        <v>5.0471474583825911E-5</v>
      </c>
    </row>
    <row r="59" spans="2:21" s="143" customFormat="1">
      <c r="B59" s="88" t="s">
        <v>438</v>
      </c>
      <c r="C59" s="85" t="s">
        <v>439</v>
      </c>
      <c r="D59" s="98" t="s">
        <v>128</v>
      </c>
      <c r="E59" s="98" t="s">
        <v>319</v>
      </c>
      <c r="F59" s="85" t="s">
        <v>440</v>
      </c>
      <c r="G59" s="98" t="s">
        <v>433</v>
      </c>
      <c r="H59" s="85" t="s">
        <v>415</v>
      </c>
      <c r="I59" s="85" t="s">
        <v>168</v>
      </c>
      <c r="J59" s="85"/>
      <c r="K59" s="95">
        <v>3.17</v>
      </c>
      <c r="L59" s="98" t="s">
        <v>172</v>
      </c>
      <c r="M59" s="99">
        <v>3.7499999999999999E-2</v>
      </c>
      <c r="N59" s="99">
        <v>3.0000000000000005E-3</v>
      </c>
      <c r="O59" s="95">
        <v>236039</v>
      </c>
      <c r="P59" s="97">
        <v>119.13</v>
      </c>
      <c r="Q59" s="85"/>
      <c r="R59" s="95">
        <v>281.19324999999998</v>
      </c>
      <c r="S59" s="96">
        <v>3.0468388071193452E-4</v>
      </c>
      <c r="T59" s="96">
        <v>2.7565705987526177E-3</v>
      </c>
      <c r="U59" s="96">
        <f>R59/'סכום נכסי הקרן'!$C$42</f>
        <v>5.2990061059710286E-4</v>
      </c>
    </row>
    <row r="60" spans="2:21" s="143" customFormat="1">
      <c r="B60" s="88" t="s">
        <v>441</v>
      </c>
      <c r="C60" s="85" t="s">
        <v>442</v>
      </c>
      <c r="D60" s="98" t="s">
        <v>128</v>
      </c>
      <c r="E60" s="98" t="s">
        <v>319</v>
      </c>
      <c r="F60" s="85" t="s">
        <v>440</v>
      </c>
      <c r="G60" s="98" t="s">
        <v>433</v>
      </c>
      <c r="H60" s="85" t="s">
        <v>415</v>
      </c>
      <c r="I60" s="85" t="s">
        <v>168</v>
      </c>
      <c r="J60" s="85"/>
      <c r="K60" s="95">
        <v>6.7700000000000005</v>
      </c>
      <c r="L60" s="98" t="s">
        <v>172</v>
      </c>
      <c r="M60" s="99">
        <v>2.4799999999999999E-2</v>
      </c>
      <c r="N60" s="99">
        <v>1.0499999999999999E-2</v>
      </c>
      <c r="O60" s="95">
        <v>28829</v>
      </c>
      <c r="P60" s="97">
        <v>109.36</v>
      </c>
      <c r="Q60" s="85"/>
      <c r="R60" s="95">
        <v>31.5274</v>
      </c>
      <c r="S60" s="96">
        <v>6.8075416037572002E-5</v>
      </c>
      <c r="T60" s="96">
        <v>3.0906682111008459E-4</v>
      </c>
      <c r="U60" s="96">
        <f>R60/'סכום נכסי הקרן'!$C$42</f>
        <v>5.9412480600224581E-5</v>
      </c>
    </row>
    <row r="61" spans="2:21" s="143" customFormat="1">
      <c r="B61" s="88" t="s">
        <v>443</v>
      </c>
      <c r="C61" s="85" t="s">
        <v>444</v>
      </c>
      <c r="D61" s="98" t="s">
        <v>128</v>
      </c>
      <c r="E61" s="98" t="s">
        <v>319</v>
      </c>
      <c r="F61" s="85" t="s">
        <v>330</v>
      </c>
      <c r="G61" s="98" t="s">
        <v>327</v>
      </c>
      <c r="H61" s="85" t="s">
        <v>415</v>
      </c>
      <c r="I61" s="85" t="s">
        <v>168</v>
      </c>
      <c r="J61" s="85"/>
      <c r="K61" s="95">
        <v>4.62</v>
      </c>
      <c r="L61" s="98" t="s">
        <v>172</v>
      </c>
      <c r="M61" s="99">
        <v>1.06E-2</v>
      </c>
      <c r="N61" s="99">
        <v>9.8000000000000014E-3</v>
      </c>
      <c r="O61" s="95">
        <f>600000/50000</f>
        <v>12</v>
      </c>
      <c r="P61" s="97">
        <v>5018000</v>
      </c>
      <c r="Q61" s="85"/>
      <c r="R61" s="95">
        <v>602.16001000000006</v>
      </c>
      <c r="S61" s="96">
        <f>4418.58752485456%/50000</f>
        <v>8.8371750497091199E-4</v>
      </c>
      <c r="T61" s="96">
        <v>5.903045607640235E-3</v>
      </c>
      <c r="U61" s="96">
        <f>R61/'סכום נכסי הקרן'!$C$42</f>
        <v>1.1347532594618028E-3</v>
      </c>
    </row>
    <row r="62" spans="2:21" s="143" customFormat="1">
      <c r="B62" s="88" t="s">
        <v>445</v>
      </c>
      <c r="C62" s="85" t="s">
        <v>446</v>
      </c>
      <c r="D62" s="98" t="s">
        <v>128</v>
      </c>
      <c r="E62" s="98" t="s">
        <v>319</v>
      </c>
      <c r="F62" s="85" t="s">
        <v>401</v>
      </c>
      <c r="G62" s="98" t="s">
        <v>355</v>
      </c>
      <c r="H62" s="85" t="s">
        <v>415</v>
      </c>
      <c r="I62" s="85" t="s">
        <v>323</v>
      </c>
      <c r="J62" s="85"/>
      <c r="K62" s="95">
        <v>6.2399999999999993</v>
      </c>
      <c r="L62" s="98" t="s">
        <v>172</v>
      </c>
      <c r="M62" s="99">
        <v>2.3E-2</v>
      </c>
      <c r="N62" s="99">
        <v>1.8699999999999998E-2</v>
      </c>
      <c r="O62" s="95">
        <v>78994.53</v>
      </c>
      <c r="P62" s="97">
        <v>103.67</v>
      </c>
      <c r="Q62" s="85"/>
      <c r="R62" s="95">
        <v>81.893630000000002</v>
      </c>
      <c r="S62" s="96">
        <v>5.5420170450264683E-5</v>
      </c>
      <c r="T62" s="96">
        <v>8.0281291490149698E-4</v>
      </c>
      <c r="U62" s="96">
        <f>R62/'סכום נכסי הקרן'!$C$42</f>
        <v>1.5432619574265466E-4</v>
      </c>
    </row>
    <row r="63" spans="2:21" s="143" customFormat="1">
      <c r="B63" s="88" t="s">
        <v>447</v>
      </c>
      <c r="C63" s="85" t="s">
        <v>448</v>
      </c>
      <c r="D63" s="98" t="s">
        <v>128</v>
      </c>
      <c r="E63" s="98" t="s">
        <v>319</v>
      </c>
      <c r="F63" s="85" t="s">
        <v>401</v>
      </c>
      <c r="G63" s="98" t="s">
        <v>355</v>
      </c>
      <c r="H63" s="85" t="s">
        <v>415</v>
      </c>
      <c r="I63" s="85" t="s">
        <v>323</v>
      </c>
      <c r="J63" s="85"/>
      <c r="K63" s="95">
        <v>2.5399999999999996</v>
      </c>
      <c r="L63" s="98" t="s">
        <v>172</v>
      </c>
      <c r="M63" s="99">
        <v>5.8499999999999996E-2</v>
      </c>
      <c r="N63" s="99">
        <v>5.4999999999999997E-3</v>
      </c>
      <c r="O63" s="95">
        <v>431831.51</v>
      </c>
      <c r="P63" s="97">
        <v>124.1</v>
      </c>
      <c r="Q63" s="85"/>
      <c r="R63" s="95">
        <v>535.90290000000005</v>
      </c>
      <c r="S63" s="96">
        <v>3.3336289583787396E-4</v>
      </c>
      <c r="T63" s="96">
        <v>5.253519342751878E-3</v>
      </c>
      <c r="U63" s="96">
        <f>R63/'סכום נכסי הקרן'!$C$42</f>
        <v>1.0098936369587754E-3</v>
      </c>
    </row>
    <row r="64" spans="2:21" s="143" customFormat="1">
      <c r="B64" s="88" t="s">
        <v>449</v>
      </c>
      <c r="C64" s="85" t="s">
        <v>450</v>
      </c>
      <c r="D64" s="98" t="s">
        <v>128</v>
      </c>
      <c r="E64" s="98" t="s">
        <v>319</v>
      </c>
      <c r="F64" s="85" t="s">
        <v>401</v>
      </c>
      <c r="G64" s="98" t="s">
        <v>355</v>
      </c>
      <c r="H64" s="85" t="s">
        <v>415</v>
      </c>
      <c r="I64" s="85" t="s">
        <v>323</v>
      </c>
      <c r="J64" s="85"/>
      <c r="K64" s="95">
        <v>7.73</v>
      </c>
      <c r="L64" s="98" t="s">
        <v>172</v>
      </c>
      <c r="M64" s="99">
        <v>2.2499999999999999E-2</v>
      </c>
      <c r="N64" s="99">
        <v>2.3200000000000002E-2</v>
      </c>
      <c r="O64" s="95">
        <v>254000</v>
      </c>
      <c r="P64" s="97">
        <v>99.77</v>
      </c>
      <c r="Q64" s="85"/>
      <c r="R64" s="95">
        <v>253.41583</v>
      </c>
      <c r="S64" s="96">
        <v>1.3508267165869821E-3</v>
      </c>
      <c r="T64" s="96">
        <v>2.4842652739227975E-3</v>
      </c>
      <c r="U64" s="96">
        <f>R64/'סכום נכסי הקרן'!$C$42</f>
        <v>4.7755485969870051E-4</v>
      </c>
    </row>
    <row r="65" spans="2:21" s="143" customFormat="1">
      <c r="B65" s="88" t="s">
        <v>451</v>
      </c>
      <c r="C65" s="85" t="s">
        <v>452</v>
      </c>
      <c r="D65" s="98" t="s">
        <v>128</v>
      </c>
      <c r="E65" s="98" t="s">
        <v>319</v>
      </c>
      <c r="F65" s="85" t="s">
        <v>453</v>
      </c>
      <c r="G65" s="98" t="s">
        <v>355</v>
      </c>
      <c r="H65" s="85" t="s">
        <v>415</v>
      </c>
      <c r="I65" s="85" t="s">
        <v>168</v>
      </c>
      <c r="J65" s="85"/>
      <c r="K65" s="95">
        <v>6.3199999999999994</v>
      </c>
      <c r="L65" s="98" t="s">
        <v>172</v>
      </c>
      <c r="M65" s="99">
        <v>1.9599999999999999E-2</v>
      </c>
      <c r="N65" s="99">
        <v>1.46E-2</v>
      </c>
      <c r="O65" s="95">
        <v>321850</v>
      </c>
      <c r="P65" s="97">
        <v>103.5</v>
      </c>
      <c r="Q65" s="85"/>
      <c r="R65" s="95">
        <v>333.11475999999999</v>
      </c>
      <c r="S65" s="96">
        <v>4.2474094563421471E-4</v>
      </c>
      <c r="T65" s="96">
        <v>3.2655632858417994E-3</v>
      </c>
      <c r="U65" s="96">
        <f>R65/'סכום נכסי הקרן'!$C$42</f>
        <v>6.2774520626973575E-4</v>
      </c>
    </row>
    <row r="66" spans="2:21" s="143" customFormat="1">
      <c r="B66" s="88" t="s">
        <v>454</v>
      </c>
      <c r="C66" s="85" t="s">
        <v>455</v>
      </c>
      <c r="D66" s="98" t="s">
        <v>128</v>
      </c>
      <c r="E66" s="98" t="s">
        <v>319</v>
      </c>
      <c r="F66" s="85" t="s">
        <v>453</v>
      </c>
      <c r="G66" s="98" t="s">
        <v>355</v>
      </c>
      <c r="H66" s="85" t="s">
        <v>415</v>
      </c>
      <c r="I66" s="85" t="s">
        <v>168</v>
      </c>
      <c r="J66" s="85"/>
      <c r="K66" s="95">
        <v>4.47</v>
      </c>
      <c r="L66" s="98" t="s">
        <v>172</v>
      </c>
      <c r="M66" s="99">
        <v>2.75E-2</v>
      </c>
      <c r="N66" s="99">
        <v>7.6E-3</v>
      </c>
      <c r="O66" s="95">
        <v>97217.39</v>
      </c>
      <c r="P66" s="97">
        <v>108.23</v>
      </c>
      <c r="Q66" s="85"/>
      <c r="R66" s="95">
        <v>105.21838000000001</v>
      </c>
      <c r="S66" s="96">
        <v>2.0413030826015879E-4</v>
      </c>
      <c r="T66" s="96">
        <v>1.0314681904931235E-3</v>
      </c>
      <c r="U66" s="96">
        <f>R66/'סכום נכסי הקרן'!$C$42</f>
        <v>1.982810177983931E-4</v>
      </c>
    </row>
    <row r="67" spans="2:21" s="143" customFormat="1">
      <c r="B67" s="88" t="s">
        <v>456</v>
      </c>
      <c r="C67" s="85" t="s">
        <v>457</v>
      </c>
      <c r="D67" s="98" t="s">
        <v>128</v>
      </c>
      <c r="E67" s="98" t="s">
        <v>319</v>
      </c>
      <c r="F67" s="85" t="s">
        <v>458</v>
      </c>
      <c r="G67" s="98" t="s">
        <v>459</v>
      </c>
      <c r="H67" s="85" t="s">
        <v>415</v>
      </c>
      <c r="I67" s="85" t="s">
        <v>323</v>
      </c>
      <c r="J67" s="85"/>
      <c r="K67" s="95">
        <v>5.4</v>
      </c>
      <c r="L67" s="98" t="s">
        <v>172</v>
      </c>
      <c r="M67" s="99">
        <v>1.9400000000000001E-2</v>
      </c>
      <c r="N67" s="99">
        <v>7.6E-3</v>
      </c>
      <c r="O67" s="95">
        <v>316783.09999999998</v>
      </c>
      <c r="P67" s="97">
        <v>106.71</v>
      </c>
      <c r="Q67" s="85"/>
      <c r="R67" s="95">
        <v>338.03922999999998</v>
      </c>
      <c r="S67" s="96">
        <v>4.7822735261408345E-4</v>
      </c>
      <c r="T67" s="96">
        <v>3.3138384461325935E-3</v>
      </c>
      <c r="U67" s="96">
        <f>R67/'סכום נכסי הקרן'!$C$42</f>
        <v>6.3702522867378384E-4</v>
      </c>
    </row>
    <row r="68" spans="2:21" s="143" customFormat="1">
      <c r="B68" s="88" t="s">
        <v>460</v>
      </c>
      <c r="C68" s="85" t="s">
        <v>461</v>
      </c>
      <c r="D68" s="98" t="s">
        <v>128</v>
      </c>
      <c r="E68" s="98" t="s">
        <v>319</v>
      </c>
      <c r="F68" s="85" t="s">
        <v>462</v>
      </c>
      <c r="G68" s="98" t="s">
        <v>433</v>
      </c>
      <c r="H68" s="85" t="s">
        <v>415</v>
      </c>
      <c r="I68" s="85" t="s">
        <v>168</v>
      </c>
      <c r="J68" s="85"/>
      <c r="K68" s="95">
        <v>1.4800000000000002</v>
      </c>
      <c r="L68" s="98" t="s">
        <v>172</v>
      </c>
      <c r="M68" s="99">
        <v>3.6000000000000004E-2</v>
      </c>
      <c r="N68" s="99">
        <v>-1.7000000000000001E-3</v>
      </c>
      <c r="O68" s="95">
        <v>152472</v>
      </c>
      <c r="P68" s="97">
        <v>111.3</v>
      </c>
      <c r="Q68" s="95">
        <v>2.8907699999999998</v>
      </c>
      <c r="R68" s="95">
        <v>172.59210999999999</v>
      </c>
      <c r="S68" s="96">
        <v>3.6854623506207216E-4</v>
      </c>
      <c r="T68" s="96">
        <v>1.6919408129557792E-3</v>
      </c>
      <c r="U68" s="96">
        <f>R68/'סכום נכסי הקרן'!$C$42</f>
        <v>3.2524487864926465E-4</v>
      </c>
    </row>
    <row r="69" spans="2:21" s="143" customFormat="1">
      <c r="B69" s="88" t="s">
        <v>463</v>
      </c>
      <c r="C69" s="85" t="s">
        <v>464</v>
      </c>
      <c r="D69" s="98" t="s">
        <v>128</v>
      </c>
      <c r="E69" s="98" t="s">
        <v>319</v>
      </c>
      <c r="F69" s="85" t="s">
        <v>462</v>
      </c>
      <c r="G69" s="98" t="s">
        <v>433</v>
      </c>
      <c r="H69" s="85" t="s">
        <v>415</v>
      </c>
      <c r="I69" s="85" t="s">
        <v>168</v>
      </c>
      <c r="J69" s="85"/>
      <c r="K69" s="95">
        <v>7.83</v>
      </c>
      <c r="L69" s="98" t="s">
        <v>172</v>
      </c>
      <c r="M69" s="99">
        <v>2.2499999999999999E-2</v>
      </c>
      <c r="N69" s="99">
        <v>1.21E-2</v>
      </c>
      <c r="O69" s="95">
        <v>148838</v>
      </c>
      <c r="P69" s="97">
        <v>109.54</v>
      </c>
      <c r="Q69" s="85"/>
      <c r="R69" s="95">
        <v>163.03715</v>
      </c>
      <c r="S69" s="96">
        <v>3.6380378886792134E-4</v>
      </c>
      <c r="T69" s="96">
        <v>1.5982724129914938E-3</v>
      </c>
      <c r="U69" s="96">
        <f>R69/'סכום נכסי הקרן'!$C$42</f>
        <v>3.0723883071521611E-4</v>
      </c>
    </row>
    <row r="70" spans="2:21" s="143" customFormat="1">
      <c r="B70" s="88" t="s">
        <v>465</v>
      </c>
      <c r="C70" s="85" t="s">
        <v>466</v>
      </c>
      <c r="D70" s="98" t="s">
        <v>128</v>
      </c>
      <c r="E70" s="98" t="s">
        <v>319</v>
      </c>
      <c r="F70" s="85" t="s">
        <v>467</v>
      </c>
      <c r="G70" s="98" t="s">
        <v>355</v>
      </c>
      <c r="H70" s="85" t="s">
        <v>468</v>
      </c>
      <c r="I70" s="85" t="s">
        <v>168</v>
      </c>
      <c r="J70" s="85"/>
      <c r="K70" s="95">
        <v>0.99</v>
      </c>
      <c r="L70" s="98" t="s">
        <v>172</v>
      </c>
      <c r="M70" s="99">
        <v>4.8499999999999995E-2</v>
      </c>
      <c r="N70" s="99">
        <v>1E-4</v>
      </c>
      <c r="O70" s="95">
        <v>4113.33</v>
      </c>
      <c r="P70" s="97">
        <v>125.7</v>
      </c>
      <c r="Q70" s="85"/>
      <c r="R70" s="95">
        <v>5.1704600000000003</v>
      </c>
      <c r="S70" s="96">
        <v>3.2845509776552427E-5</v>
      </c>
      <c r="T70" s="96">
        <v>5.0686629277290482E-5</v>
      </c>
      <c r="U70" s="96">
        <f>R70/'סכום נכסי הקרן'!$C$42</f>
        <v>9.7435835002010069E-6</v>
      </c>
    </row>
    <row r="71" spans="2:21" s="143" customFormat="1">
      <c r="B71" s="88" t="s">
        <v>469</v>
      </c>
      <c r="C71" s="85" t="s">
        <v>470</v>
      </c>
      <c r="D71" s="98" t="s">
        <v>128</v>
      </c>
      <c r="E71" s="98" t="s">
        <v>319</v>
      </c>
      <c r="F71" s="85" t="s">
        <v>467</v>
      </c>
      <c r="G71" s="98" t="s">
        <v>355</v>
      </c>
      <c r="H71" s="85" t="s">
        <v>468</v>
      </c>
      <c r="I71" s="85" t="s">
        <v>168</v>
      </c>
      <c r="J71" s="85"/>
      <c r="K71" s="95">
        <v>5.12</v>
      </c>
      <c r="L71" s="98" t="s">
        <v>172</v>
      </c>
      <c r="M71" s="99">
        <v>2.5000000000000001E-2</v>
      </c>
      <c r="N71" s="99">
        <v>1.1899999999999999E-2</v>
      </c>
      <c r="O71" s="95">
        <v>156941.04999999999</v>
      </c>
      <c r="P71" s="97">
        <v>106.79</v>
      </c>
      <c r="Q71" s="85"/>
      <c r="R71" s="95">
        <v>167.59734</v>
      </c>
      <c r="S71" s="96">
        <v>3.2460860368499782E-4</v>
      </c>
      <c r="T71" s="96">
        <v>1.6429764934725356E-3</v>
      </c>
      <c r="U71" s="96">
        <f>R71/'סכום נכסי הקרן'!$C$42</f>
        <v>3.1583237791252191E-4</v>
      </c>
    </row>
    <row r="72" spans="2:21" s="143" customFormat="1">
      <c r="B72" s="88" t="s">
        <v>471</v>
      </c>
      <c r="C72" s="85" t="s">
        <v>472</v>
      </c>
      <c r="D72" s="98" t="s">
        <v>128</v>
      </c>
      <c r="E72" s="98" t="s">
        <v>319</v>
      </c>
      <c r="F72" s="85" t="s">
        <v>467</v>
      </c>
      <c r="G72" s="98" t="s">
        <v>355</v>
      </c>
      <c r="H72" s="85" t="s">
        <v>468</v>
      </c>
      <c r="I72" s="85" t="s">
        <v>168</v>
      </c>
      <c r="J72" s="85"/>
      <c r="K72" s="95">
        <v>5.85</v>
      </c>
      <c r="L72" s="98" t="s">
        <v>172</v>
      </c>
      <c r="M72" s="99">
        <v>1.34E-2</v>
      </c>
      <c r="N72" s="99">
        <v>1.21E-2</v>
      </c>
      <c r="O72" s="95">
        <v>772193.25</v>
      </c>
      <c r="P72" s="97">
        <v>101.21</v>
      </c>
      <c r="Q72" s="85"/>
      <c r="R72" s="95">
        <v>781.53674999999998</v>
      </c>
      <c r="S72" s="96">
        <v>2.1367621350928618E-3</v>
      </c>
      <c r="T72" s="96">
        <v>7.6614969487876225E-3</v>
      </c>
      <c r="U72" s="96">
        <f>R72/'סכום נכסי הקרן'!$C$42</f>
        <v>1.4727835786565834E-3</v>
      </c>
    </row>
    <row r="73" spans="2:21" s="143" customFormat="1">
      <c r="B73" s="88" t="s">
        <v>473</v>
      </c>
      <c r="C73" s="85" t="s">
        <v>474</v>
      </c>
      <c r="D73" s="98" t="s">
        <v>128</v>
      </c>
      <c r="E73" s="98" t="s">
        <v>319</v>
      </c>
      <c r="F73" s="85" t="s">
        <v>467</v>
      </c>
      <c r="G73" s="98" t="s">
        <v>355</v>
      </c>
      <c r="H73" s="85" t="s">
        <v>468</v>
      </c>
      <c r="I73" s="85" t="s">
        <v>168</v>
      </c>
      <c r="J73" s="85"/>
      <c r="K73" s="95">
        <v>6.12</v>
      </c>
      <c r="L73" s="98" t="s">
        <v>172</v>
      </c>
      <c r="M73" s="99">
        <v>1.95E-2</v>
      </c>
      <c r="N73" s="99">
        <v>1.6800000000000002E-2</v>
      </c>
      <c r="O73" s="95">
        <v>102024</v>
      </c>
      <c r="P73" s="97">
        <v>101.94</v>
      </c>
      <c r="Q73" s="85"/>
      <c r="R73" s="95">
        <v>104.00326</v>
      </c>
      <c r="S73" s="96">
        <v>1.5663540324895947E-4</v>
      </c>
      <c r="T73" s="96">
        <v>1.0195562257999586E-3</v>
      </c>
      <c r="U73" s="96">
        <f>R73/'סכום נכסי הקרן'!$C$42</f>
        <v>1.959911590270721E-4</v>
      </c>
    </row>
    <row r="74" spans="2:21" s="143" customFormat="1">
      <c r="B74" s="88" t="s">
        <v>475</v>
      </c>
      <c r="C74" s="85" t="s">
        <v>476</v>
      </c>
      <c r="D74" s="98" t="s">
        <v>128</v>
      </c>
      <c r="E74" s="98" t="s">
        <v>319</v>
      </c>
      <c r="F74" s="85" t="s">
        <v>348</v>
      </c>
      <c r="G74" s="98" t="s">
        <v>327</v>
      </c>
      <c r="H74" s="85" t="s">
        <v>468</v>
      </c>
      <c r="I74" s="85" t="s">
        <v>168</v>
      </c>
      <c r="J74" s="85"/>
      <c r="K74" s="95">
        <v>3.0900000000000003</v>
      </c>
      <c r="L74" s="98" t="s">
        <v>172</v>
      </c>
      <c r="M74" s="99">
        <v>2.7999999999999997E-2</v>
      </c>
      <c r="N74" s="99">
        <v>8.199999999999999E-3</v>
      </c>
      <c r="O74" s="95">
        <f>1300000/50000</f>
        <v>26</v>
      </c>
      <c r="P74" s="97">
        <v>5427449</v>
      </c>
      <c r="Q74" s="85"/>
      <c r="R74" s="95">
        <v>1411.1368</v>
      </c>
      <c r="S74" s="96">
        <f>7350.03109628541%/50000</f>
        <v>1.4700062192570819E-3</v>
      </c>
      <c r="T74" s="96">
        <v>1.3833540505320997E-2</v>
      </c>
      <c r="U74" s="96">
        <f>R74/'סכום נכסי הקרן'!$C$42</f>
        <v>2.6592468060881325E-3</v>
      </c>
    </row>
    <row r="75" spans="2:21" s="143" customFormat="1">
      <c r="B75" s="88" t="s">
        <v>477</v>
      </c>
      <c r="C75" s="85" t="s">
        <v>478</v>
      </c>
      <c r="D75" s="98" t="s">
        <v>128</v>
      </c>
      <c r="E75" s="98" t="s">
        <v>319</v>
      </c>
      <c r="F75" s="85" t="s">
        <v>348</v>
      </c>
      <c r="G75" s="98" t="s">
        <v>327</v>
      </c>
      <c r="H75" s="85" t="s">
        <v>468</v>
      </c>
      <c r="I75" s="85" t="s">
        <v>168</v>
      </c>
      <c r="J75" s="85"/>
      <c r="K75" s="95">
        <v>4.37</v>
      </c>
      <c r="L75" s="98" t="s">
        <v>172</v>
      </c>
      <c r="M75" s="99">
        <v>1.49E-2</v>
      </c>
      <c r="N75" s="99">
        <v>1.0500000000000001E-2</v>
      </c>
      <c r="O75" s="95">
        <f>100000/50000</f>
        <v>2</v>
      </c>
      <c r="P75" s="97">
        <v>5124250</v>
      </c>
      <c r="Q75" s="85"/>
      <c r="R75" s="95">
        <v>102.485</v>
      </c>
      <c r="S75" s="96">
        <f>1653.43915343915%/50000</f>
        <v>3.3068783068782996E-4</v>
      </c>
      <c r="T75" s="96">
        <v>1.0046725439289957E-3</v>
      </c>
      <c r="U75" s="96">
        <f>R75/'סכום נכסי הקרן'!$C$42</f>
        <v>1.9313004162455568E-4</v>
      </c>
    </row>
    <row r="76" spans="2:21" s="143" customFormat="1">
      <c r="B76" s="88" t="s">
        <v>479</v>
      </c>
      <c r="C76" s="85" t="s">
        <v>480</v>
      </c>
      <c r="D76" s="98" t="s">
        <v>128</v>
      </c>
      <c r="E76" s="98" t="s">
        <v>319</v>
      </c>
      <c r="F76" s="85" t="s">
        <v>385</v>
      </c>
      <c r="G76" s="98" t="s">
        <v>327</v>
      </c>
      <c r="H76" s="85" t="s">
        <v>468</v>
      </c>
      <c r="I76" s="85" t="s">
        <v>323</v>
      </c>
      <c r="J76" s="85"/>
      <c r="K76" s="95">
        <v>1.93</v>
      </c>
      <c r="L76" s="98" t="s">
        <v>172</v>
      </c>
      <c r="M76" s="99">
        <v>6.4000000000000001E-2</v>
      </c>
      <c r="N76" s="99">
        <v>2.2000000000000001E-3</v>
      </c>
      <c r="O76" s="95">
        <v>300000</v>
      </c>
      <c r="P76" s="97">
        <v>127.5</v>
      </c>
      <c r="Q76" s="85"/>
      <c r="R76" s="95">
        <v>382.5</v>
      </c>
      <c r="S76" s="96">
        <v>2.3962034552455091E-4</v>
      </c>
      <c r="T76" s="96">
        <v>3.7496926189475614E-3</v>
      </c>
      <c r="U76" s="96">
        <f>R76/'סכום נכסי הקרן'!$C$42</f>
        <v>7.2081027390732836E-4</v>
      </c>
    </row>
    <row r="77" spans="2:21" s="143" customFormat="1">
      <c r="B77" s="88" t="s">
        <v>481</v>
      </c>
      <c r="C77" s="85" t="s">
        <v>482</v>
      </c>
      <c r="D77" s="98" t="s">
        <v>128</v>
      </c>
      <c r="E77" s="98" t="s">
        <v>319</v>
      </c>
      <c r="F77" s="85" t="s">
        <v>483</v>
      </c>
      <c r="G77" s="98" t="s">
        <v>327</v>
      </c>
      <c r="H77" s="85" t="s">
        <v>468</v>
      </c>
      <c r="I77" s="85" t="s">
        <v>323</v>
      </c>
      <c r="J77" s="85"/>
      <c r="K77" s="95">
        <v>2.2399999999999998</v>
      </c>
      <c r="L77" s="98" t="s">
        <v>172</v>
      </c>
      <c r="M77" s="99">
        <v>0.02</v>
      </c>
      <c r="N77" s="99">
        <v>3.0000000000000003E-4</v>
      </c>
      <c r="O77" s="95">
        <v>118928.8</v>
      </c>
      <c r="P77" s="97">
        <v>105.55</v>
      </c>
      <c r="Q77" s="85"/>
      <c r="R77" s="95">
        <v>125.52933999999999</v>
      </c>
      <c r="S77" s="96">
        <v>2.0902046744569598E-4</v>
      </c>
      <c r="T77" s="96">
        <v>1.23057892721401E-3</v>
      </c>
      <c r="U77" s="96">
        <f>R77/'סכום נכסי הקרן'!$C$42</f>
        <v>2.3655643908184612E-4</v>
      </c>
    </row>
    <row r="78" spans="2:21" s="143" customFormat="1">
      <c r="B78" s="88" t="s">
        <v>484</v>
      </c>
      <c r="C78" s="85" t="s">
        <v>485</v>
      </c>
      <c r="D78" s="98" t="s">
        <v>128</v>
      </c>
      <c r="E78" s="98" t="s">
        <v>319</v>
      </c>
      <c r="F78" s="85" t="s">
        <v>486</v>
      </c>
      <c r="G78" s="98" t="s">
        <v>355</v>
      </c>
      <c r="H78" s="85" t="s">
        <v>468</v>
      </c>
      <c r="I78" s="85" t="s">
        <v>168</v>
      </c>
      <c r="J78" s="85"/>
      <c r="K78" s="95">
        <v>6.38</v>
      </c>
      <c r="L78" s="98" t="s">
        <v>172</v>
      </c>
      <c r="M78" s="99">
        <v>1.5800000000000002E-2</v>
      </c>
      <c r="N78" s="99">
        <v>1.14E-2</v>
      </c>
      <c r="O78" s="95">
        <v>291429.59999999998</v>
      </c>
      <c r="P78" s="97">
        <v>103.22</v>
      </c>
      <c r="Q78" s="85"/>
      <c r="R78" s="95">
        <v>300.81362999999999</v>
      </c>
      <c r="S78" s="96">
        <v>6.8298156558909957E-4</v>
      </c>
      <c r="T78" s="96">
        <v>2.9489114982740464E-3</v>
      </c>
      <c r="U78" s="96">
        <f>R78/'סכום נכסי הקרן'!$C$42</f>
        <v>5.668746536872097E-4</v>
      </c>
    </row>
    <row r="79" spans="2:21" s="143" customFormat="1">
      <c r="B79" s="88" t="s">
        <v>487</v>
      </c>
      <c r="C79" s="85" t="s">
        <v>488</v>
      </c>
      <c r="D79" s="98" t="s">
        <v>128</v>
      </c>
      <c r="E79" s="98" t="s">
        <v>319</v>
      </c>
      <c r="F79" s="85" t="s">
        <v>486</v>
      </c>
      <c r="G79" s="98" t="s">
        <v>355</v>
      </c>
      <c r="H79" s="85" t="s">
        <v>468</v>
      </c>
      <c r="I79" s="85" t="s">
        <v>168</v>
      </c>
      <c r="J79" s="85"/>
      <c r="K79" s="95">
        <v>7.6599999999999993</v>
      </c>
      <c r="L79" s="98" t="s">
        <v>172</v>
      </c>
      <c r="M79" s="99">
        <v>2.4E-2</v>
      </c>
      <c r="N79" s="99">
        <v>1.66E-2</v>
      </c>
      <c r="O79" s="95">
        <v>431082</v>
      </c>
      <c r="P79" s="97">
        <v>105.9</v>
      </c>
      <c r="Q79" s="85"/>
      <c r="R79" s="95">
        <v>456.51584000000003</v>
      </c>
      <c r="S79" s="96">
        <v>1.1042380741406819E-3</v>
      </c>
      <c r="T79" s="96">
        <v>4.4752786292304473E-3</v>
      </c>
      <c r="U79" s="96">
        <f>R79/'סכום נכסי הקרן'!$C$42</f>
        <v>8.6029100045342246E-4</v>
      </c>
    </row>
    <row r="80" spans="2:21" s="143" customFormat="1">
      <c r="B80" s="88" t="s">
        <v>489</v>
      </c>
      <c r="C80" s="85" t="s">
        <v>490</v>
      </c>
      <c r="D80" s="98" t="s">
        <v>128</v>
      </c>
      <c r="E80" s="98" t="s">
        <v>319</v>
      </c>
      <c r="F80" s="85" t="s">
        <v>491</v>
      </c>
      <c r="G80" s="98" t="s">
        <v>355</v>
      </c>
      <c r="H80" s="85" t="s">
        <v>468</v>
      </c>
      <c r="I80" s="85" t="s">
        <v>323</v>
      </c>
      <c r="J80" s="85"/>
      <c r="K80" s="95">
        <v>5.3199999999999994</v>
      </c>
      <c r="L80" s="98" t="s">
        <v>172</v>
      </c>
      <c r="M80" s="99">
        <v>2.8500000000000001E-2</v>
      </c>
      <c r="N80" s="99">
        <v>1.1199999999999998E-2</v>
      </c>
      <c r="O80" s="95">
        <v>1475743</v>
      </c>
      <c r="P80" s="97">
        <v>111.7</v>
      </c>
      <c r="Q80" s="85"/>
      <c r="R80" s="95">
        <v>1648.4048700000001</v>
      </c>
      <c r="S80" s="96">
        <v>2.1606778916544657E-3</v>
      </c>
      <c r="T80" s="96">
        <v>1.615950738320579E-2</v>
      </c>
      <c r="U80" s="96">
        <f>R80/'סכום נכסי הקרן'!$C$42</f>
        <v>3.1063716754375788E-3</v>
      </c>
    </row>
    <row r="81" spans="2:21" s="143" customFormat="1">
      <c r="B81" s="88" t="s">
        <v>492</v>
      </c>
      <c r="C81" s="85" t="s">
        <v>493</v>
      </c>
      <c r="D81" s="98" t="s">
        <v>128</v>
      </c>
      <c r="E81" s="98" t="s">
        <v>319</v>
      </c>
      <c r="F81" s="85" t="s">
        <v>494</v>
      </c>
      <c r="G81" s="98" t="s">
        <v>376</v>
      </c>
      <c r="H81" s="85" t="s">
        <v>468</v>
      </c>
      <c r="I81" s="85" t="s">
        <v>323</v>
      </c>
      <c r="J81" s="85"/>
      <c r="K81" s="95">
        <v>3.41</v>
      </c>
      <c r="L81" s="98" t="s">
        <v>172</v>
      </c>
      <c r="M81" s="99">
        <v>1.9799999999999998E-2</v>
      </c>
      <c r="N81" s="99">
        <v>5.9000000000000007E-3</v>
      </c>
      <c r="O81" s="95">
        <v>2652</v>
      </c>
      <c r="P81" s="97">
        <v>104.09</v>
      </c>
      <c r="Q81" s="85"/>
      <c r="R81" s="95">
        <v>2.7604699999999998</v>
      </c>
      <c r="S81" s="96">
        <v>2.7926851828833963E-6</v>
      </c>
      <c r="T81" s="96">
        <v>2.7061213029610913E-5</v>
      </c>
      <c r="U81" s="96">
        <f>R81/'סכום נכסי הקרן'!$C$42</f>
        <v>5.2020265014717972E-6</v>
      </c>
    </row>
    <row r="82" spans="2:21" s="143" customFormat="1">
      <c r="B82" s="88" t="s">
        <v>495</v>
      </c>
      <c r="C82" s="85" t="s">
        <v>496</v>
      </c>
      <c r="D82" s="98" t="s">
        <v>128</v>
      </c>
      <c r="E82" s="98" t="s">
        <v>319</v>
      </c>
      <c r="F82" s="85" t="s">
        <v>462</v>
      </c>
      <c r="G82" s="98" t="s">
        <v>433</v>
      </c>
      <c r="H82" s="85" t="s">
        <v>468</v>
      </c>
      <c r="I82" s="85" t="s">
        <v>323</v>
      </c>
      <c r="J82" s="85"/>
      <c r="K82" s="95">
        <v>0.99</v>
      </c>
      <c r="L82" s="98" t="s">
        <v>172</v>
      </c>
      <c r="M82" s="99">
        <v>4.4999999999999998E-2</v>
      </c>
      <c r="N82" s="99">
        <v>3.9999999999999996E-4</v>
      </c>
      <c r="O82" s="95">
        <v>25891</v>
      </c>
      <c r="P82" s="97">
        <v>125.25</v>
      </c>
      <c r="Q82" s="85"/>
      <c r="R82" s="95">
        <v>32.428470000000004</v>
      </c>
      <c r="S82" s="96">
        <v>4.9631864258777795E-4</v>
      </c>
      <c r="T82" s="96">
        <v>3.1790011660852929E-4</v>
      </c>
      <c r="U82" s="96">
        <f>R82/'סכום נכסי הקרן'!$C$42</f>
        <v>6.1110521158419821E-5</v>
      </c>
    </row>
    <row r="83" spans="2:21" s="143" customFormat="1">
      <c r="B83" s="88" t="s">
        <v>497</v>
      </c>
      <c r="C83" s="85" t="s">
        <v>498</v>
      </c>
      <c r="D83" s="98" t="s">
        <v>128</v>
      </c>
      <c r="E83" s="98" t="s">
        <v>319</v>
      </c>
      <c r="F83" s="85" t="s">
        <v>499</v>
      </c>
      <c r="G83" s="98" t="s">
        <v>355</v>
      </c>
      <c r="H83" s="85" t="s">
        <v>468</v>
      </c>
      <c r="I83" s="85" t="s">
        <v>168</v>
      </c>
      <c r="J83" s="85"/>
      <c r="K83" s="95">
        <v>5.88</v>
      </c>
      <c r="L83" s="98" t="s">
        <v>172</v>
      </c>
      <c r="M83" s="99">
        <v>1.6E-2</v>
      </c>
      <c r="N83" s="99">
        <v>1.2699999999999999E-2</v>
      </c>
      <c r="O83" s="95">
        <v>107365</v>
      </c>
      <c r="P83" s="97">
        <v>102.72</v>
      </c>
      <c r="Q83" s="85"/>
      <c r="R83" s="95">
        <v>110.28533</v>
      </c>
      <c r="S83" s="96">
        <v>7.9177714015908184E-4</v>
      </c>
      <c r="T83" s="96">
        <v>1.081140099030578E-3</v>
      </c>
      <c r="U83" s="96">
        <f>R83/'סכום נכסי הקרן'!$C$42</f>
        <v>2.078295396738826E-4</v>
      </c>
    </row>
    <row r="84" spans="2:21" s="143" customFormat="1">
      <c r="B84" s="88" t="s">
        <v>500</v>
      </c>
      <c r="C84" s="85" t="s">
        <v>501</v>
      </c>
      <c r="D84" s="98" t="s">
        <v>128</v>
      </c>
      <c r="E84" s="98" t="s">
        <v>319</v>
      </c>
      <c r="F84" s="85" t="s">
        <v>502</v>
      </c>
      <c r="G84" s="98" t="s">
        <v>355</v>
      </c>
      <c r="H84" s="85" t="s">
        <v>503</v>
      </c>
      <c r="I84" s="85" t="s">
        <v>323</v>
      </c>
      <c r="J84" s="85"/>
      <c r="K84" s="95">
        <v>2.3200000000000003</v>
      </c>
      <c r="L84" s="98" t="s">
        <v>172</v>
      </c>
      <c r="M84" s="99">
        <v>4.5999999999999999E-2</v>
      </c>
      <c r="N84" s="99">
        <v>7.9000000000000008E-3</v>
      </c>
      <c r="O84" s="95">
        <v>0.85</v>
      </c>
      <c r="P84" s="97">
        <v>110.74</v>
      </c>
      <c r="Q84" s="85"/>
      <c r="R84" s="95">
        <v>9.3999999999999997E-4</v>
      </c>
      <c r="S84" s="96">
        <v>2.1666660166668616E-9</v>
      </c>
      <c r="T84" s="96">
        <v>9.2149308805508691E-9</v>
      </c>
      <c r="U84" s="96">
        <f>R84/'סכום נכסי הקרן'!$C$42</f>
        <v>1.7714030260729114E-9</v>
      </c>
    </row>
    <row r="85" spans="2:21" s="143" customFormat="1">
      <c r="B85" s="88" t="s">
        <v>504</v>
      </c>
      <c r="C85" s="85" t="s">
        <v>505</v>
      </c>
      <c r="D85" s="98" t="s">
        <v>128</v>
      </c>
      <c r="E85" s="98" t="s">
        <v>319</v>
      </c>
      <c r="F85" s="85" t="s">
        <v>506</v>
      </c>
      <c r="G85" s="98" t="s">
        <v>355</v>
      </c>
      <c r="H85" s="85" t="s">
        <v>503</v>
      </c>
      <c r="I85" s="85" t="s">
        <v>168</v>
      </c>
      <c r="J85" s="85"/>
      <c r="K85" s="95">
        <v>7.71</v>
      </c>
      <c r="L85" s="98" t="s">
        <v>172</v>
      </c>
      <c r="M85" s="99">
        <v>1.9E-2</v>
      </c>
      <c r="N85" s="99">
        <v>1.9500000000000003E-2</v>
      </c>
      <c r="O85" s="95">
        <v>265000</v>
      </c>
      <c r="P85" s="97">
        <v>99.6</v>
      </c>
      <c r="Q85" s="85"/>
      <c r="R85" s="95">
        <v>263.94001000000003</v>
      </c>
      <c r="S85" s="96">
        <v>1.0054636515404462E-3</v>
      </c>
      <c r="T85" s="96">
        <v>2.5874350518743676E-3</v>
      </c>
      <c r="U85" s="96">
        <f>R85/'סכום נכסי הקרן'!$C$42</f>
        <v>4.9738737491033462E-4</v>
      </c>
    </row>
    <row r="86" spans="2:21" s="143" customFormat="1">
      <c r="B86" s="88" t="s">
        <v>507</v>
      </c>
      <c r="C86" s="85" t="s">
        <v>508</v>
      </c>
      <c r="D86" s="98" t="s">
        <v>128</v>
      </c>
      <c r="E86" s="98" t="s">
        <v>319</v>
      </c>
      <c r="F86" s="85" t="s">
        <v>385</v>
      </c>
      <c r="G86" s="98" t="s">
        <v>327</v>
      </c>
      <c r="H86" s="85" t="s">
        <v>503</v>
      </c>
      <c r="I86" s="85" t="s">
        <v>323</v>
      </c>
      <c r="J86" s="85"/>
      <c r="K86" s="95">
        <v>3.4800000000000004</v>
      </c>
      <c r="L86" s="98" t="s">
        <v>172</v>
      </c>
      <c r="M86" s="99">
        <v>5.0999999999999997E-2</v>
      </c>
      <c r="N86" s="99">
        <v>7.4000000000000003E-3</v>
      </c>
      <c r="O86" s="95">
        <v>761875</v>
      </c>
      <c r="P86" s="97">
        <v>138.58000000000001</v>
      </c>
      <c r="Q86" s="95">
        <v>11.59596</v>
      </c>
      <c r="R86" s="95">
        <v>1067.4023999999999</v>
      </c>
      <c r="S86" s="96">
        <v>6.6409244228161099E-4</v>
      </c>
      <c r="T86" s="96">
        <v>1.0463871635887353E-2</v>
      </c>
      <c r="U86" s="96">
        <f>R86/'סכום נכסי הקרן'!$C$42</f>
        <v>2.0114891929760514E-3</v>
      </c>
    </row>
    <row r="87" spans="2:21" s="143" customFormat="1">
      <c r="B87" s="88" t="s">
        <v>509</v>
      </c>
      <c r="C87" s="85" t="s">
        <v>510</v>
      </c>
      <c r="D87" s="98" t="s">
        <v>128</v>
      </c>
      <c r="E87" s="98" t="s">
        <v>319</v>
      </c>
      <c r="F87" s="85" t="s">
        <v>491</v>
      </c>
      <c r="G87" s="98" t="s">
        <v>355</v>
      </c>
      <c r="H87" s="85" t="s">
        <v>503</v>
      </c>
      <c r="I87" s="85" t="s">
        <v>323</v>
      </c>
      <c r="J87" s="85"/>
      <c r="K87" s="95">
        <v>7.4500000000000011</v>
      </c>
      <c r="L87" s="98" t="s">
        <v>172</v>
      </c>
      <c r="M87" s="99">
        <v>2.81E-2</v>
      </c>
      <c r="N87" s="99">
        <v>2.5699999999999997E-2</v>
      </c>
      <c r="O87" s="95">
        <v>8020</v>
      </c>
      <c r="P87" s="97">
        <v>102.56</v>
      </c>
      <c r="Q87" s="85"/>
      <c r="R87" s="95">
        <v>8.2253100000000003</v>
      </c>
      <c r="S87" s="96">
        <v>1.5319347265916744E-5</v>
      </c>
      <c r="T87" s="96">
        <v>8.0633684171387105E-5</v>
      </c>
      <c r="U87" s="96">
        <f>R87/'סכום נכסי הקרן'!$C$42</f>
        <v>1.5500360664242318E-5</v>
      </c>
    </row>
    <row r="88" spans="2:21" s="143" customFormat="1">
      <c r="B88" s="88" t="s">
        <v>511</v>
      </c>
      <c r="C88" s="85" t="s">
        <v>512</v>
      </c>
      <c r="D88" s="98" t="s">
        <v>128</v>
      </c>
      <c r="E88" s="98" t="s">
        <v>319</v>
      </c>
      <c r="F88" s="85" t="s">
        <v>491</v>
      </c>
      <c r="G88" s="98" t="s">
        <v>355</v>
      </c>
      <c r="H88" s="85" t="s">
        <v>503</v>
      </c>
      <c r="I88" s="85" t="s">
        <v>323</v>
      </c>
      <c r="J88" s="85"/>
      <c r="K88" s="95">
        <v>5.35</v>
      </c>
      <c r="L88" s="98" t="s">
        <v>172</v>
      </c>
      <c r="M88" s="99">
        <v>3.7000000000000005E-2</v>
      </c>
      <c r="N88" s="99">
        <v>1.6200000000000003E-2</v>
      </c>
      <c r="O88" s="95">
        <v>587830.94999999995</v>
      </c>
      <c r="P88" s="97">
        <v>111.2</v>
      </c>
      <c r="Q88" s="85"/>
      <c r="R88" s="95">
        <v>653.66802000000007</v>
      </c>
      <c r="S88" s="96">
        <v>8.2298281823313575E-4</v>
      </c>
      <c r="T88" s="96">
        <v>6.4079847054537703E-3</v>
      </c>
      <c r="U88" s="96">
        <f>R88/'סכום נכסי הקרן'!$C$42</f>
        <v>1.2318186262500941E-3</v>
      </c>
    </row>
    <row r="89" spans="2:21" s="143" customFormat="1">
      <c r="B89" s="88" t="s">
        <v>513</v>
      </c>
      <c r="C89" s="85" t="s">
        <v>514</v>
      </c>
      <c r="D89" s="98" t="s">
        <v>128</v>
      </c>
      <c r="E89" s="98" t="s">
        <v>319</v>
      </c>
      <c r="F89" s="85" t="s">
        <v>515</v>
      </c>
      <c r="G89" s="98" t="s">
        <v>355</v>
      </c>
      <c r="H89" s="85" t="s">
        <v>516</v>
      </c>
      <c r="I89" s="85" t="s">
        <v>168</v>
      </c>
      <c r="J89" s="85"/>
      <c r="K89" s="95">
        <v>1.23</v>
      </c>
      <c r="L89" s="98" t="s">
        <v>172</v>
      </c>
      <c r="M89" s="99">
        <v>5.5999999999999994E-2</v>
      </c>
      <c r="N89" s="99">
        <v>4.0000000000000001E-3</v>
      </c>
      <c r="O89" s="95">
        <v>57681.34</v>
      </c>
      <c r="P89" s="97">
        <v>112.88</v>
      </c>
      <c r="Q89" s="85"/>
      <c r="R89" s="95">
        <v>65.110690000000005</v>
      </c>
      <c r="S89" s="96">
        <v>4.5556122448979589E-4</v>
      </c>
      <c r="T89" s="96">
        <v>6.3828777439890933E-4</v>
      </c>
      <c r="U89" s="96">
        <f>R89/'סכום נכסי הקרן'!$C$42</f>
        <v>1.2269922691031412E-4</v>
      </c>
    </row>
    <row r="90" spans="2:21" s="143" customFormat="1">
      <c r="B90" s="88" t="s">
        <v>517</v>
      </c>
      <c r="C90" s="85" t="s">
        <v>518</v>
      </c>
      <c r="D90" s="98" t="s">
        <v>128</v>
      </c>
      <c r="E90" s="98" t="s">
        <v>319</v>
      </c>
      <c r="F90" s="85" t="s">
        <v>519</v>
      </c>
      <c r="G90" s="98" t="s">
        <v>355</v>
      </c>
      <c r="H90" s="85" t="s">
        <v>516</v>
      </c>
      <c r="I90" s="85" t="s">
        <v>323</v>
      </c>
      <c r="J90" s="85"/>
      <c r="K90" s="95">
        <v>2.42</v>
      </c>
      <c r="L90" s="98" t="s">
        <v>172</v>
      </c>
      <c r="M90" s="99">
        <v>2.5000000000000001E-2</v>
      </c>
      <c r="N90" s="99">
        <v>3.8600000000000009E-2</v>
      </c>
      <c r="O90" s="95">
        <v>293477</v>
      </c>
      <c r="P90" s="97">
        <v>96.98</v>
      </c>
      <c r="Q90" s="85"/>
      <c r="R90" s="95">
        <v>284.61397999999997</v>
      </c>
      <c r="S90" s="96">
        <v>5.0231407787762093E-4</v>
      </c>
      <c r="T90" s="96">
        <v>2.7901044184451993E-3</v>
      </c>
      <c r="U90" s="96">
        <f>R90/'סכום נכסי הקרן'!$C$42</f>
        <v>5.363468781219734E-4</v>
      </c>
    </row>
    <row r="91" spans="2:21" s="143" customFormat="1">
      <c r="B91" s="88" t="s">
        <v>520</v>
      </c>
      <c r="C91" s="85" t="s">
        <v>521</v>
      </c>
      <c r="D91" s="98" t="s">
        <v>128</v>
      </c>
      <c r="E91" s="98" t="s">
        <v>319</v>
      </c>
      <c r="F91" s="85" t="s">
        <v>483</v>
      </c>
      <c r="G91" s="98" t="s">
        <v>327</v>
      </c>
      <c r="H91" s="85" t="s">
        <v>516</v>
      </c>
      <c r="I91" s="85" t="s">
        <v>323</v>
      </c>
      <c r="J91" s="85"/>
      <c r="K91" s="95">
        <v>2.2000000000000002</v>
      </c>
      <c r="L91" s="98" t="s">
        <v>172</v>
      </c>
      <c r="M91" s="99">
        <v>2.4E-2</v>
      </c>
      <c r="N91" s="99">
        <v>3.8999999999999994E-3</v>
      </c>
      <c r="O91" s="95">
        <v>17352</v>
      </c>
      <c r="P91" s="97">
        <v>105.72</v>
      </c>
      <c r="Q91" s="85"/>
      <c r="R91" s="95">
        <v>18.344519999999999</v>
      </c>
      <c r="S91" s="96">
        <v>1.3291357400556104E-4</v>
      </c>
      <c r="T91" s="96">
        <v>1.7983349344349259E-4</v>
      </c>
      <c r="U91" s="96">
        <f>R91/'סכום נכסי הקרן'!$C$42</f>
        <v>3.4569721531760684E-5</v>
      </c>
    </row>
    <row r="92" spans="2:21" s="143" customFormat="1">
      <c r="B92" s="88" t="s">
        <v>522</v>
      </c>
      <c r="C92" s="85" t="s">
        <v>523</v>
      </c>
      <c r="D92" s="98" t="s">
        <v>128</v>
      </c>
      <c r="E92" s="98" t="s">
        <v>319</v>
      </c>
      <c r="F92" s="85" t="s">
        <v>524</v>
      </c>
      <c r="G92" s="98" t="s">
        <v>355</v>
      </c>
      <c r="H92" s="85" t="s">
        <v>516</v>
      </c>
      <c r="I92" s="85" t="s">
        <v>168</v>
      </c>
      <c r="J92" s="85"/>
      <c r="K92" s="95">
        <v>7.45</v>
      </c>
      <c r="L92" s="98" t="s">
        <v>172</v>
      </c>
      <c r="M92" s="99">
        <v>2.6000000000000002E-2</v>
      </c>
      <c r="N92" s="99">
        <v>2.3099999999999999E-2</v>
      </c>
      <c r="O92" s="95">
        <v>910000</v>
      </c>
      <c r="P92" s="97">
        <v>102.15</v>
      </c>
      <c r="Q92" s="85"/>
      <c r="R92" s="95">
        <v>929.56500000000005</v>
      </c>
      <c r="S92" s="96">
        <v>1.4849627127494656E-3</v>
      </c>
      <c r="T92" s="96">
        <v>9.1126353446587972E-3</v>
      </c>
      <c r="U92" s="96">
        <f>R92/'סכום נכסי הקרן'!$C$42</f>
        <v>1.7517385680121979E-3</v>
      </c>
    </row>
    <row r="93" spans="2:21" s="143" customFormat="1">
      <c r="B93" s="84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95"/>
      <c r="P93" s="97"/>
      <c r="Q93" s="85"/>
      <c r="R93" s="85"/>
      <c r="S93" s="85"/>
      <c r="T93" s="96"/>
      <c r="U93" s="85"/>
    </row>
    <row r="94" spans="2:21" s="143" customFormat="1">
      <c r="B94" s="103" t="s">
        <v>47</v>
      </c>
      <c r="C94" s="83"/>
      <c r="D94" s="83"/>
      <c r="E94" s="83"/>
      <c r="F94" s="83"/>
      <c r="G94" s="83"/>
      <c r="H94" s="83"/>
      <c r="I94" s="83"/>
      <c r="J94" s="83"/>
      <c r="K94" s="92">
        <v>3.6143108534314488</v>
      </c>
      <c r="L94" s="83"/>
      <c r="M94" s="83"/>
      <c r="N94" s="105">
        <v>1.7817667749434232E-2</v>
      </c>
      <c r="O94" s="92"/>
      <c r="P94" s="94"/>
      <c r="Q94" s="83"/>
      <c r="R94" s="92">
        <v>21339.858559999997</v>
      </c>
      <c r="S94" s="83"/>
      <c r="T94" s="93">
        <v>0.20919715067141678</v>
      </c>
      <c r="U94" s="93">
        <f>R94/'סכום נכסי הקרן'!$C$42</f>
        <v>4.0214351094842463E-2</v>
      </c>
    </row>
    <row r="95" spans="2:21" s="143" customFormat="1">
      <c r="B95" s="88" t="s">
        <v>525</v>
      </c>
      <c r="C95" s="85" t="s">
        <v>526</v>
      </c>
      <c r="D95" s="98" t="s">
        <v>128</v>
      </c>
      <c r="E95" s="98" t="s">
        <v>319</v>
      </c>
      <c r="F95" s="85" t="s">
        <v>330</v>
      </c>
      <c r="G95" s="98" t="s">
        <v>327</v>
      </c>
      <c r="H95" s="85" t="s">
        <v>322</v>
      </c>
      <c r="I95" s="85" t="s">
        <v>168</v>
      </c>
      <c r="J95" s="85"/>
      <c r="K95" s="95">
        <v>6.4600000000000009</v>
      </c>
      <c r="L95" s="98" t="s">
        <v>172</v>
      </c>
      <c r="M95" s="99">
        <v>2.98E-2</v>
      </c>
      <c r="N95" s="99">
        <v>0.02</v>
      </c>
      <c r="O95" s="95">
        <v>1000000</v>
      </c>
      <c r="P95" s="97">
        <v>108.91</v>
      </c>
      <c r="Q95" s="85"/>
      <c r="R95" s="95">
        <v>1089.09997</v>
      </c>
      <c r="S95" s="96">
        <v>3.9337385346273237E-4</v>
      </c>
      <c r="T95" s="96">
        <v>1.0676575474000027E-2</v>
      </c>
      <c r="U95" s="96">
        <f>R95/'סכום נכסי הקרן'!$C$42</f>
        <v>2.0523776410148052E-3</v>
      </c>
    </row>
    <row r="96" spans="2:21" s="143" customFormat="1">
      <c r="B96" s="88" t="s">
        <v>527</v>
      </c>
      <c r="C96" s="85" t="s">
        <v>528</v>
      </c>
      <c r="D96" s="98" t="s">
        <v>128</v>
      </c>
      <c r="E96" s="98" t="s">
        <v>319</v>
      </c>
      <c r="F96" s="85" t="s">
        <v>330</v>
      </c>
      <c r="G96" s="98" t="s">
        <v>327</v>
      </c>
      <c r="H96" s="85" t="s">
        <v>322</v>
      </c>
      <c r="I96" s="85" t="s">
        <v>168</v>
      </c>
      <c r="J96" s="85"/>
      <c r="K96" s="95">
        <v>3.9600000000000004</v>
      </c>
      <c r="L96" s="98" t="s">
        <v>172</v>
      </c>
      <c r="M96" s="99">
        <v>2.4700000000000003E-2</v>
      </c>
      <c r="N96" s="99">
        <v>1.3599999999999999E-2</v>
      </c>
      <c r="O96" s="95">
        <v>200000</v>
      </c>
      <c r="P96" s="97">
        <v>106.5</v>
      </c>
      <c r="Q96" s="85"/>
      <c r="R96" s="95">
        <v>213.00001</v>
      </c>
      <c r="S96" s="96">
        <v>6.0037883904743894E-5</v>
      </c>
      <c r="T96" s="96">
        <v>2.0880642230921747E-3</v>
      </c>
      <c r="U96" s="96">
        <f>R96/'סכום נכסי הקרן'!$C$42</f>
        <v>4.0139240666761742E-4</v>
      </c>
    </row>
    <row r="97" spans="2:21" s="143" customFormat="1">
      <c r="B97" s="88" t="s">
        <v>529</v>
      </c>
      <c r="C97" s="85" t="s">
        <v>530</v>
      </c>
      <c r="D97" s="98" t="s">
        <v>128</v>
      </c>
      <c r="E97" s="98" t="s">
        <v>319</v>
      </c>
      <c r="F97" s="85" t="s">
        <v>531</v>
      </c>
      <c r="G97" s="98" t="s">
        <v>355</v>
      </c>
      <c r="H97" s="85" t="s">
        <v>322</v>
      </c>
      <c r="I97" s="85" t="s">
        <v>168</v>
      </c>
      <c r="J97" s="85"/>
      <c r="K97" s="95">
        <v>5.0200000000000005</v>
      </c>
      <c r="L97" s="98" t="s">
        <v>172</v>
      </c>
      <c r="M97" s="99">
        <v>1.44E-2</v>
      </c>
      <c r="N97" s="99">
        <v>1.5000000000000003E-2</v>
      </c>
      <c r="O97" s="95">
        <v>507005</v>
      </c>
      <c r="P97" s="97">
        <v>99.78</v>
      </c>
      <c r="Q97" s="85"/>
      <c r="R97" s="95">
        <v>505.88959999999997</v>
      </c>
      <c r="S97" s="96">
        <v>5.0700500000000004E-4</v>
      </c>
      <c r="T97" s="96">
        <v>4.9592954225420498E-3</v>
      </c>
      <c r="U97" s="96">
        <f>R97/'סכום נכסי הקרן'!$C$42</f>
        <v>9.5333443436044119E-4</v>
      </c>
    </row>
    <row r="98" spans="2:21" s="143" customFormat="1">
      <c r="B98" s="88" t="s">
        <v>532</v>
      </c>
      <c r="C98" s="85" t="s">
        <v>533</v>
      </c>
      <c r="D98" s="98" t="s">
        <v>128</v>
      </c>
      <c r="E98" s="98" t="s">
        <v>319</v>
      </c>
      <c r="F98" s="85" t="s">
        <v>343</v>
      </c>
      <c r="G98" s="98" t="s">
        <v>327</v>
      </c>
      <c r="H98" s="85" t="s">
        <v>322</v>
      </c>
      <c r="I98" s="85" t="s">
        <v>168</v>
      </c>
      <c r="J98" s="85"/>
      <c r="K98" s="95">
        <v>0.66</v>
      </c>
      <c r="L98" s="98" t="s">
        <v>172</v>
      </c>
      <c r="M98" s="99">
        <v>5.9000000000000004E-2</v>
      </c>
      <c r="N98" s="99">
        <v>6.5000000000000014E-3</v>
      </c>
      <c r="O98" s="95">
        <v>951679.33</v>
      </c>
      <c r="P98" s="97">
        <v>105.45</v>
      </c>
      <c r="Q98" s="85"/>
      <c r="R98" s="95">
        <v>1003.5458199999999</v>
      </c>
      <c r="S98" s="96">
        <v>8.8211945870368994E-4</v>
      </c>
      <c r="T98" s="96">
        <v>9.8378780497507916E-3</v>
      </c>
      <c r="U98" s="96">
        <f>R98/'סכום נכסי הקרן'!$C$42</f>
        <v>1.8911533003732139E-3</v>
      </c>
    </row>
    <row r="99" spans="2:21" s="143" customFormat="1">
      <c r="B99" s="88" t="s">
        <v>534</v>
      </c>
      <c r="C99" s="85" t="s">
        <v>535</v>
      </c>
      <c r="D99" s="98" t="s">
        <v>128</v>
      </c>
      <c r="E99" s="98" t="s">
        <v>319</v>
      </c>
      <c r="F99" s="85" t="s">
        <v>348</v>
      </c>
      <c r="G99" s="98" t="s">
        <v>327</v>
      </c>
      <c r="H99" s="85" t="s">
        <v>349</v>
      </c>
      <c r="I99" s="85" t="s">
        <v>168</v>
      </c>
      <c r="J99" s="85"/>
      <c r="K99" s="95">
        <v>1.77</v>
      </c>
      <c r="L99" s="98" t="s">
        <v>172</v>
      </c>
      <c r="M99" s="99">
        <v>1.95E-2</v>
      </c>
      <c r="N99" s="99">
        <v>7.8000000000000005E-3</v>
      </c>
      <c r="O99" s="95">
        <v>500000</v>
      </c>
      <c r="P99" s="97">
        <v>102.47</v>
      </c>
      <c r="Q99" s="85"/>
      <c r="R99" s="95">
        <v>512.35</v>
      </c>
      <c r="S99" s="96">
        <v>7.2992700729927003E-4</v>
      </c>
      <c r="T99" s="96">
        <v>5.0226274857981257E-3</v>
      </c>
      <c r="U99" s="96">
        <f>R99/'סכום נכסי הקרן'!$C$42</f>
        <v>9.6550887277495345E-4</v>
      </c>
    </row>
    <row r="100" spans="2:21" s="143" customFormat="1">
      <c r="B100" s="88" t="s">
        <v>536</v>
      </c>
      <c r="C100" s="85" t="s">
        <v>537</v>
      </c>
      <c r="D100" s="98" t="s">
        <v>128</v>
      </c>
      <c r="E100" s="98" t="s">
        <v>319</v>
      </c>
      <c r="F100" s="85" t="s">
        <v>343</v>
      </c>
      <c r="G100" s="98" t="s">
        <v>327</v>
      </c>
      <c r="H100" s="85" t="s">
        <v>349</v>
      </c>
      <c r="I100" s="85" t="s">
        <v>168</v>
      </c>
      <c r="J100" s="85"/>
      <c r="K100" s="95">
        <v>1.9600000000000002</v>
      </c>
      <c r="L100" s="98" t="s">
        <v>172</v>
      </c>
      <c r="M100" s="99">
        <v>6.0999999999999999E-2</v>
      </c>
      <c r="N100" s="99">
        <v>7.4999999999999997E-3</v>
      </c>
      <c r="O100" s="95">
        <v>1977047.4</v>
      </c>
      <c r="P100" s="97">
        <v>110.57</v>
      </c>
      <c r="Q100" s="85"/>
      <c r="R100" s="95">
        <v>2186.0212499999998</v>
      </c>
      <c r="S100" s="96">
        <v>1.9235612034187546E-3</v>
      </c>
      <c r="T100" s="96">
        <v>2.1429824172516394E-2</v>
      </c>
      <c r="U100" s="96">
        <f>R100/'סכום נכסי הקרן'!$C$42</f>
        <v>4.1194943162869025E-3</v>
      </c>
    </row>
    <row r="101" spans="2:21" s="143" customFormat="1">
      <c r="B101" s="88" t="s">
        <v>538</v>
      </c>
      <c r="C101" s="85" t="s">
        <v>539</v>
      </c>
      <c r="D101" s="98" t="s">
        <v>128</v>
      </c>
      <c r="E101" s="98" t="s">
        <v>319</v>
      </c>
      <c r="F101" s="85" t="s">
        <v>368</v>
      </c>
      <c r="G101" s="98" t="s">
        <v>355</v>
      </c>
      <c r="H101" s="85" t="s">
        <v>365</v>
      </c>
      <c r="I101" s="85" t="s">
        <v>168</v>
      </c>
      <c r="J101" s="85"/>
      <c r="K101" s="95">
        <v>5.2199999999999989</v>
      </c>
      <c r="L101" s="98" t="s">
        <v>172</v>
      </c>
      <c r="M101" s="99">
        <v>3.39E-2</v>
      </c>
      <c r="N101" s="99">
        <v>2.1599999999999998E-2</v>
      </c>
      <c r="O101" s="95">
        <v>21113</v>
      </c>
      <c r="P101" s="97">
        <v>107.24</v>
      </c>
      <c r="Q101" s="85"/>
      <c r="R101" s="95">
        <v>22.641580000000001</v>
      </c>
      <c r="S101" s="96">
        <v>2.3986242419305601E-5</v>
      </c>
      <c r="T101" s="96">
        <v>2.2195807949623719E-4</v>
      </c>
      <c r="U101" s="96">
        <f>R101/'סכום נכסי הקרן'!$C$42</f>
        <v>4.266740779475735E-5</v>
      </c>
    </row>
    <row r="102" spans="2:21" s="143" customFormat="1">
      <c r="B102" s="88" t="s">
        <v>540</v>
      </c>
      <c r="C102" s="85" t="s">
        <v>541</v>
      </c>
      <c r="D102" s="98" t="s">
        <v>128</v>
      </c>
      <c r="E102" s="98" t="s">
        <v>319</v>
      </c>
      <c r="F102" s="85" t="s">
        <v>375</v>
      </c>
      <c r="G102" s="98" t="s">
        <v>376</v>
      </c>
      <c r="H102" s="85" t="s">
        <v>365</v>
      </c>
      <c r="I102" s="85" t="s">
        <v>168</v>
      </c>
      <c r="J102" s="85"/>
      <c r="K102" s="95">
        <v>2.6199999999999997</v>
      </c>
      <c r="L102" s="98" t="s">
        <v>172</v>
      </c>
      <c r="M102" s="99">
        <v>1.52E-2</v>
      </c>
      <c r="N102" s="99">
        <v>0.01</v>
      </c>
      <c r="O102" s="95">
        <v>1313177</v>
      </c>
      <c r="P102" s="97">
        <v>101.51</v>
      </c>
      <c r="Q102" s="85"/>
      <c r="R102" s="95">
        <v>1333.0059099999999</v>
      </c>
      <c r="S102" s="96">
        <v>1.7896570944956041E-3</v>
      </c>
      <c r="T102" s="96">
        <v>1.3067614174484906E-2</v>
      </c>
      <c r="U102" s="96">
        <f>R102/'סכום נכסי הקרן'!$C$42</f>
        <v>2.5120113859011433E-3</v>
      </c>
    </row>
    <row r="103" spans="2:21" s="143" customFormat="1">
      <c r="B103" s="88" t="s">
        <v>542</v>
      </c>
      <c r="C103" s="85" t="s">
        <v>543</v>
      </c>
      <c r="D103" s="98" t="s">
        <v>128</v>
      </c>
      <c r="E103" s="98" t="s">
        <v>319</v>
      </c>
      <c r="F103" s="85" t="s">
        <v>375</v>
      </c>
      <c r="G103" s="98" t="s">
        <v>376</v>
      </c>
      <c r="H103" s="85" t="s">
        <v>365</v>
      </c>
      <c r="I103" s="85" t="s">
        <v>168</v>
      </c>
      <c r="J103" s="85"/>
      <c r="K103" s="95">
        <v>5.7900000000000009</v>
      </c>
      <c r="L103" s="98" t="s">
        <v>172</v>
      </c>
      <c r="M103" s="99">
        <v>3.6499999999999998E-2</v>
      </c>
      <c r="N103" s="99">
        <v>2.4199999999999999E-2</v>
      </c>
      <c r="O103" s="95">
        <v>106888</v>
      </c>
      <c r="P103" s="97">
        <v>108.61</v>
      </c>
      <c r="Q103" s="85"/>
      <c r="R103" s="95">
        <v>116.09105000000001</v>
      </c>
      <c r="S103" s="96">
        <v>6.7015764579602844E-5</v>
      </c>
      <c r="T103" s="96">
        <v>1.1380542570218885E-3</v>
      </c>
      <c r="U103" s="96">
        <f>R103/'סכום נכסי הקרן'!$C$42</f>
        <v>2.1877025241487413E-4</v>
      </c>
    </row>
    <row r="104" spans="2:21" s="143" customFormat="1">
      <c r="B104" s="88" t="s">
        <v>544</v>
      </c>
      <c r="C104" s="85" t="s">
        <v>545</v>
      </c>
      <c r="D104" s="98" t="s">
        <v>128</v>
      </c>
      <c r="E104" s="98" t="s">
        <v>319</v>
      </c>
      <c r="F104" s="85" t="s">
        <v>418</v>
      </c>
      <c r="G104" s="98" t="s">
        <v>355</v>
      </c>
      <c r="H104" s="85" t="s">
        <v>365</v>
      </c>
      <c r="I104" s="85" t="s">
        <v>323</v>
      </c>
      <c r="J104" s="85"/>
      <c r="K104" s="95">
        <v>6.5500000000000007</v>
      </c>
      <c r="L104" s="98" t="s">
        <v>172</v>
      </c>
      <c r="M104" s="99">
        <v>2.5499999999999998E-2</v>
      </c>
      <c r="N104" s="99">
        <v>2.5000000000000001E-2</v>
      </c>
      <c r="O104" s="95">
        <v>770000</v>
      </c>
      <c r="P104" s="97">
        <v>101.04</v>
      </c>
      <c r="Q104" s="85"/>
      <c r="R104" s="95">
        <v>778.00801999999999</v>
      </c>
      <c r="S104" s="96">
        <v>1.8168433173199438E-3</v>
      </c>
      <c r="T104" s="96">
        <v>7.6269043923555728E-3</v>
      </c>
      <c r="U104" s="96">
        <f>R104/'סכום נכסי הקרן'!$C$42</f>
        <v>1.4661337882308449E-3</v>
      </c>
    </row>
    <row r="105" spans="2:21" s="143" customFormat="1">
      <c r="B105" s="88" t="s">
        <v>546</v>
      </c>
      <c r="C105" s="85" t="s">
        <v>547</v>
      </c>
      <c r="D105" s="98" t="s">
        <v>128</v>
      </c>
      <c r="E105" s="98" t="s">
        <v>319</v>
      </c>
      <c r="F105" s="85" t="s">
        <v>385</v>
      </c>
      <c r="G105" s="98" t="s">
        <v>327</v>
      </c>
      <c r="H105" s="85" t="s">
        <v>365</v>
      </c>
      <c r="I105" s="85" t="s">
        <v>168</v>
      </c>
      <c r="J105" s="85"/>
      <c r="K105" s="95">
        <v>2.52</v>
      </c>
      <c r="L105" s="98" t="s">
        <v>172</v>
      </c>
      <c r="M105" s="99">
        <v>6.4000000000000001E-2</v>
      </c>
      <c r="N105" s="99">
        <v>9.7000000000000003E-3</v>
      </c>
      <c r="O105" s="95">
        <v>945653</v>
      </c>
      <c r="P105" s="97">
        <v>116.32</v>
      </c>
      <c r="Q105" s="85"/>
      <c r="R105" s="95">
        <v>1099.9835800000001</v>
      </c>
      <c r="S105" s="96">
        <v>2.9059818816530225E-3</v>
      </c>
      <c r="T105" s="96">
        <v>1.0783268786639254E-2</v>
      </c>
      <c r="U105" s="96">
        <f>R105/'סכום נכסי הקרן'!$C$42</f>
        <v>2.0728874917473558E-3</v>
      </c>
    </row>
    <row r="106" spans="2:21" s="143" customFormat="1">
      <c r="B106" s="88" t="s">
        <v>548</v>
      </c>
      <c r="C106" s="85" t="s">
        <v>549</v>
      </c>
      <c r="D106" s="98" t="s">
        <v>128</v>
      </c>
      <c r="E106" s="98" t="s">
        <v>319</v>
      </c>
      <c r="F106" s="85" t="s">
        <v>393</v>
      </c>
      <c r="G106" s="98" t="s">
        <v>394</v>
      </c>
      <c r="H106" s="85" t="s">
        <v>365</v>
      </c>
      <c r="I106" s="85" t="s">
        <v>168</v>
      </c>
      <c r="J106" s="85"/>
      <c r="K106" s="95">
        <v>3.9</v>
      </c>
      <c r="L106" s="98" t="s">
        <v>172</v>
      </c>
      <c r="M106" s="99">
        <v>4.8000000000000001E-2</v>
      </c>
      <c r="N106" s="99">
        <v>1.5199999999999998E-2</v>
      </c>
      <c r="O106" s="95">
        <v>524274.53</v>
      </c>
      <c r="P106" s="97">
        <v>115.8</v>
      </c>
      <c r="Q106" s="85"/>
      <c r="R106" s="95">
        <v>607.10991999999999</v>
      </c>
      <c r="S106" s="96">
        <v>2.4685286155964008E-4</v>
      </c>
      <c r="T106" s="96">
        <v>5.9515701592518806E-3</v>
      </c>
      <c r="U106" s="96">
        <f>R106/'סכום נכסי הקרן'!$C$42</f>
        <v>1.1440812228158332E-3</v>
      </c>
    </row>
    <row r="107" spans="2:21" s="143" customFormat="1">
      <c r="B107" s="88" t="s">
        <v>550</v>
      </c>
      <c r="C107" s="85" t="s">
        <v>551</v>
      </c>
      <c r="D107" s="98" t="s">
        <v>128</v>
      </c>
      <c r="E107" s="98" t="s">
        <v>319</v>
      </c>
      <c r="F107" s="85" t="s">
        <v>326</v>
      </c>
      <c r="G107" s="98" t="s">
        <v>327</v>
      </c>
      <c r="H107" s="85" t="s">
        <v>365</v>
      </c>
      <c r="I107" s="85" t="s">
        <v>168</v>
      </c>
      <c r="J107" s="85"/>
      <c r="K107" s="95">
        <v>2.31</v>
      </c>
      <c r="L107" s="98" t="s">
        <v>172</v>
      </c>
      <c r="M107" s="99">
        <v>2.1299999999999999E-2</v>
      </c>
      <c r="N107" s="99">
        <v>8.8999999999999999E-3</v>
      </c>
      <c r="O107" s="95">
        <v>650000</v>
      </c>
      <c r="P107" s="97">
        <v>103.2</v>
      </c>
      <c r="Q107" s="85"/>
      <c r="R107" s="95">
        <v>670.80001000000004</v>
      </c>
      <c r="S107" s="96">
        <v>6.5000065000064995E-4</v>
      </c>
      <c r="T107" s="96">
        <v>6.575931624279609E-3</v>
      </c>
      <c r="U107" s="96">
        <f>R107/'סכום נכסי הקרן'!$C$42</f>
        <v>1.2641033697912121E-3</v>
      </c>
    </row>
    <row r="108" spans="2:21" s="143" customFormat="1">
      <c r="B108" s="88" t="s">
        <v>552</v>
      </c>
      <c r="C108" s="85" t="s">
        <v>553</v>
      </c>
      <c r="D108" s="98" t="s">
        <v>128</v>
      </c>
      <c r="E108" s="98" t="s">
        <v>319</v>
      </c>
      <c r="F108" s="85" t="s">
        <v>554</v>
      </c>
      <c r="G108" s="98" t="s">
        <v>555</v>
      </c>
      <c r="H108" s="85" t="s">
        <v>365</v>
      </c>
      <c r="I108" s="85" t="s">
        <v>168</v>
      </c>
      <c r="J108" s="85"/>
      <c r="K108" s="95">
        <v>6.36</v>
      </c>
      <c r="L108" s="98" t="s">
        <v>172</v>
      </c>
      <c r="M108" s="99">
        <v>2.6099999999999998E-2</v>
      </c>
      <c r="N108" s="99">
        <v>2.0199999999999999E-2</v>
      </c>
      <c r="O108" s="95">
        <v>311000</v>
      </c>
      <c r="P108" s="97">
        <v>104.46</v>
      </c>
      <c r="Q108" s="85"/>
      <c r="R108" s="95">
        <v>324.87061</v>
      </c>
      <c r="S108" s="96">
        <v>7.7149774752426124E-4</v>
      </c>
      <c r="T108" s="96">
        <v>3.1847449109280832E-3</v>
      </c>
      <c r="U108" s="96">
        <f>R108/'סכום נכסי הקרן'!$C$42</f>
        <v>6.1220934216611983E-4</v>
      </c>
    </row>
    <row r="109" spans="2:21" s="143" customFormat="1">
      <c r="B109" s="88" t="s">
        <v>556</v>
      </c>
      <c r="C109" s="85" t="s">
        <v>557</v>
      </c>
      <c r="D109" s="98" t="s">
        <v>128</v>
      </c>
      <c r="E109" s="98" t="s">
        <v>319</v>
      </c>
      <c r="F109" s="85" t="s">
        <v>558</v>
      </c>
      <c r="G109" s="98" t="s">
        <v>559</v>
      </c>
      <c r="H109" s="85" t="s">
        <v>365</v>
      </c>
      <c r="I109" s="85" t="s">
        <v>323</v>
      </c>
      <c r="J109" s="85"/>
      <c r="K109" s="95">
        <v>4.5600000000000005</v>
      </c>
      <c r="L109" s="98" t="s">
        <v>172</v>
      </c>
      <c r="M109" s="99">
        <v>1.0500000000000001E-2</v>
      </c>
      <c r="N109" s="99">
        <v>1.0200000000000001E-2</v>
      </c>
      <c r="O109" s="95">
        <v>235361</v>
      </c>
      <c r="P109" s="97">
        <v>100.48</v>
      </c>
      <c r="Q109" s="85"/>
      <c r="R109" s="95">
        <v>236.49073999999999</v>
      </c>
      <c r="S109" s="96">
        <v>5.0796387981232006E-4</v>
      </c>
      <c r="T109" s="96">
        <v>2.3183466202024751E-3</v>
      </c>
      <c r="U109" s="96">
        <f>R109/'סכום נכסי הקרן'!$C$42</f>
        <v>4.4566001327044904E-4</v>
      </c>
    </row>
    <row r="110" spans="2:21" s="143" customFormat="1">
      <c r="B110" s="88" t="s">
        <v>560</v>
      </c>
      <c r="C110" s="85" t="s">
        <v>561</v>
      </c>
      <c r="D110" s="98" t="s">
        <v>128</v>
      </c>
      <c r="E110" s="98" t="s">
        <v>319</v>
      </c>
      <c r="F110" s="85" t="s">
        <v>562</v>
      </c>
      <c r="G110" s="98" t="s">
        <v>355</v>
      </c>
      <c r="H110" s="85" t="s">
        <v>415</v>
      </c>
      <c r="I110" s="85" t="s">
        <v>168</v>
      </c>
      <c r="J110" s="85"/>
      <c r="K110" s="95">
        <v>4.7399999999999993</v>
      </c>
      <c r="L110" s="98" t="s">
        <v>172</v>
      </c>
      <c r="M110" s="99">
        <v>4.3499999999999997E-2</v>
      </c>
      <c r="N110" s="99">
        <v>3.27E-2</v>
      </c>
      <c r="O110" s="95">
        <v>530886</v>
      </c>
      <c r="P110" s="97">
        <v>106.9</v>
      </c>
      <c r="Q110" s="85"/>
      <c r="R110" s="95">
        <v>567.51715999999999</v>
      </c>
      <c r="S110" s="96">
        <v>2.8296232967979479E-4</v>
      </c>
      <c r="T110" s="96">
        <v>5.5634376626877962E-3</v>
      </c>
      <c r="U110" s="96">
        <f>R110/'סכום נכסי הקרן'!$C$42</f>
        <v>1.0694698027364942E-3</v>
      </c>
    </row>
    <row r="111" spans="2:21" s="143" customFormat="1">
      <c r="B111" s="88" t="s">
        <v>563</v>
      </c>
      <c r="C111" s="85" t="s">
        <v>564</v>
      </c>
      <c r="D111" s="98" t="s">
        <v>128</v>
      </c>
      <c r="E111" s="98" t="s">
        <v>319</v>
      </c>
      <c r="F111" s="85" t="s">
        <v>462</v>
      </c>
      <c r="G111" s="98" t="s">
        <v>433</v>
      </c>
      <c r="H111" s="85" t="s">
        <v>415</v>
      </c>
      <c r="I111" s="85" t="s">
        <v>168</v>
      </c>
      <c r="J111" s="85"/>
      <c r="K111" s="95">
        <v>6.52</v>
      </c>
      <c r="L111" s="98" t="s">
        <v>172</v>
      </c>
      <c r="M111" s="99">
        <v>3.61E-2</v>
      </c>
      <c r="N111" s="99">
        <v>2.3399999999999997E-2</v>
      </c>
      <c r="O111" s="95">
        <v>711038</v>
      </c>
      <c r="P111" s="97">
        <v>109.16</v>
      </c>
      <c r="Q111" s="85"/>
      <c r="R111" s="95">
        <v>776.16906000000006</v>
      </c>
      <c r="S111" s="96">
        <v>9.2643387622149841E-4</v>
      </c>
      <c r="T111" s="96">
        <v>7.6088768505554695E-3</v>
      </c>
      <c r="U111" s="96">
        <f>R111/'סכום נכסי הקרן'!$C$42</f>
        <v>1.4626683208810291E-3</v>
      </c>
    </row>
    <row r="112" spans="2:21" s="143" customFormat="1">
      <c r="B112" s="88" t="s">
        <v>565</v>
      </c>
      <c r="C112" s="85" t="s">
        <v>566</v>
      </c>
      <c r="D112" s="98" t="s">
        <v>128</v>
      </c>
      <c r="E112" s="98" t="s">
        <v>319</v>
      </c>
      <c r="F112" s="85" t="s">
        <v>432</v>
      </c>
      <c r="G112" s="98" t="s">
        <v>433</v>
      </c>
      <c r="H112" s="85" t="s">
        <v>415</v>
      </c>
      <c r="I112" s="85" t="s">
        <v>323</v>
      </c>
      <c r="J112" s="85"/>
      <c r="K112" s="95">
        <v>8.8899999999999988</v>
      </c>
      <c r="L112" s="98" t="s">
        <v>172</v>
      </c>
      <c r="M112" s="99">
        <v>3.95E-2</v>
      </c>
      <c r="N112" s="99">
        <v>2.9600000000000001E-2</v>
      </c>
      <c r="O112" s="95">
        <v>158430</v>
      </c>
      <c r="P112" s="97">
        <v>110.18</v>
      </c>
      <c r="Q112" s="85"/>
      <c r="R112" s="95">
        <v>174.55817000000002</v>
      </c>
      <c r="S112" s="96">
        <v>6.600975701955518E-4</v>
      </c>
      <c r="T112" s="96">
        <v>1.7112143310483495E-3</v>
      </c>
      <c r="U112" s="96">
        <f>R112/'סכום נכסי הקרן'!$C$42</f>
        <v>3.2894986230186141E-4</v>
      </c>
    </row>
    <row r="113" spans="2:21" s="143" customFormat="1">
      <c r="B113" s="88" t="s">
        <v>567</v>
      </c>
      <c r="C113" s="85" t="s">
        <v>568</v>
      </c>
      <c r="D113" s="98" t="s">
        <v>128</v>
      </c>
      <c r="E113" s="98" t="s">
        <v>319</v>
      </c>
      <c r="F113" s="85" t="s">
        <v>569</v>
      </c>
      <c r="G113" s="98" t="s">
        <v>355</v>
      </c>
      <c r="H113" s="85" t="s">
        <v>415</v>
      </c>
      <c r="I113" s="85" t="s">
        <v>168</v>
      </c>
      <c r="J113" s="85"/>
      <c r="K113" s="95">
        <v>3.59</v>
      </c>
      <c r="L113" s="98" t="s">
        <v>172</v>
      </c>
      <c r="M113" s="99">
        <v>3.9E-2</v>
      </c>
      <c r="N113" s="99">
        <v>3.9900000000000005E-2</v>
      </c>
      <c r="O113" s="95">
        <v>363459</v>
      </c>
      <c r="P113" s="97">
        <v>100.17</v>
      </c>
      <c r="Q113" s="85"/>
      <c r="R113" s="95">
        <v>364.07688000000002</v>
      </c>
      <c r="S113" s="96">
        <v>4.0467741845693066E-4</v>
      </c>
      <c r="T113" s="96">
        <v>3.5690886004325676E-3</v>
      </c>
      <c r="U113" s="96">
        <f>R113/'סכום נכסי הקרן'!$C$42</f>
        <v>6.8609243293104715E-4</v>
      </c>
    </row>
    <row r="114" spans="2:21" s="143" customFormat="1">
      <c r="B114" s="88" t="s">
        <v>570</v>
      </c>
      <c r="C114" s="85" t="s">
        <v>571</v>
      </c>
      <c r="D114" s="98" t="s">
        <v>128</v>
      </c>
      <c r="E114" s="98" t="s">
        <v>319</v>
      </c>
      <c r="F114" s="85" t="s">
        <v>440</v>
      </c>
      <c r="G114" s="98" t="s">
        <v>433</v>
      </c>
      <c r="H114" s="85" t="s">
        <v>415</v>
      </c>
      <c r="I114" s="85" t="s">
        <v>168</v>
      </c>
      <c r="J114" s="85"/>
      <c r="K114" s="95">
        <v>5.68</v>
      </c>
      <c r="L114" s="98" t="s">
        <v>172</v>
      </c>
      <c r="M114" s="99">
        <v>3.9199999999999999E-2</v>
      </c>
      <c r="N114" s="99">
        <v>2.2800000000000001E-2</v>
      </c>
      <c r="O114" s="95">
        <v>228106</v>
      </c>
      <c r="P114" s="97">
        <v>110.32</v>
      </c>
      <c r="Q114" s="85"/>
      <c r="R114" s="95">
        <v>251.64654000000002</v>
      </c>
      <c r="S114" s="96">
        <v>2.3764655874747618E-4</v>
      </c>
      <c r="T114" s="96">
        <v>2.4669207153508294E-3</v>
      </c>
      <c r="U114" s="96">
        <f>R114/'סכום נכסי הקרן'!$C$42</f>
        <v>4.742206834646574E-4</v>
      </c>
    </row>
    <row r="115" spans="2:21" s="143" customFormat="1">
      <c r="B115" s="88" t="s">
        <v>572</v>
      </c>
      <c r="C115" s="85" t="s">
        <v>573</v>
      </c>
      <c r="D115" s="98" t="s">
        <v>128</v>
      </c>
      <c r="E115" s="98" t="s">
        <v>319</v>
      </c>
      <c r="F115" s="85" t="s">
        <v>458</v>
      </c>
      <c r="G115" s="98" t="s">
        <v>459</v>
      </c>
      <c r="H115" s="85" t="s">
        <v>415</v>
      </c>
      <c r="I115" s="85" t="s">
        <v>323</v>
      </c>
      <c r="J115" s="85"/>
      <c r="K115" s="95">
        <v>1.1399999999999999</v>
      </c>
      <c r="L115" s="98" t="s">
        <v>172</v>
      </c>
      <c r="M115" s="99">
        <v>2.3E-2</v>
      </c>
      <c r="N115" s="99">
        <v>8.6999999999999994E-3</v>
      </c>
      <c r="O115" s="95">
        <v>2518950</v>
      </c>
      <c r="P115" s="97">
        <v>101.63</v>
      </c>
      <c r="Q115" s="85"/>
      <c r="R115" s="95">
        <v>2560.0088700000001</v>
      </c>
      <c r="S115" s="96">
        <v>8.4645069297541674E-4</v>
      </c>
      <c r="T115" s="96">
        <v>2.509606892622036E-2</v>
      </c>
      <c r="U115" s="96">
        <f>R115/'סכום נכסי הקרן'!$C$42</f>
        <v>4.824263254352654E-3</v>
      </c>
    </row>
    <row r="116" spans="2:21" s="143" customFormat="1">
      <c r="B116" s="88" t="s">
        <v>574</v>
      </c>
      <c r="C116" s="85" t="s">
        <v>575</v>
      </c>
      <c r="D116" s="98" t="s">
        <v>128</v>
      </c>
      <c r="E116" s="98" t="s">
        <v>319</v>
      </c>
      <c r="F116" s="85" t="s">
        <v>458</v>
      </c>
      <c r="G116" s="98" t="s">
        <v>459</v>
      </c>
      <c r="H116" s="85" t="s">
        <v>415</v>
      </c>
      <c r="I116" s="85" t="s">
        <v>323</v>
      </c>
      <c r="J116" s="85"/>
      <c r="K116" s="95">
        <v>5.86</v>
      </c>
      <c r="L116" s="98" t="s">
        <v>172</v>
      </c>
      <c r="M116" s="99">
        <v>1.7500000000000002E-2</v>
      </c>
      <c r="N116" s="99">
        <v>1.3400000000000002E-2</v>
      </c>
      <c r="O116" s="95">
        <v>1370218</v>
      </c>
      <c r="P116" s="97">
        <v>102.6</v>
      </c>
      <c r="Q116" s="85"/>
      <c r="R116" s="95">
        <v>1405.8436299999998</v>
      </c>
      <c r="S116" s="96">
        <v>9.4851162745621966E-4</v>
      </c>
      <c r="T116" s="96">
        <v>1.3781650935439075E-2</v>
      </c>
      <c r="U116" s="96">
        <f>R116/'סכום נכסי הקרן'!$C$42</f>
        <v>2.6492719791141768E-3</v>
      </c>
    </row>
    <row r="117" spans="2:21" s="143" customFormat="1">
      <c r="B117" s="88" t="s">
        <v>576</v>
      </c>
      <c r="C117" s="85" t="s">
        <v>577</v>
      </c>
      <c r="D117" s="98" t="s">
        <v>128</v>
      </c>
      <c r="E117" s="98" t="s">
        <v>319</v>
      </c>
      <c r="F117" s="85" t="s">
        <v>458</v>
      </c>
      <c r="G117" s="98" t="s">
        <v>459</v>
      </c>
      <c r="H117" s="85" t="s">
        <v>415</v>
      </c>
      <c r="I117" s="85" t="s">
        <v>323</v>
      </c>
      <c r="J117" s="85"/>
      <c r="K117" s="95">
        <v>4.37</v>
      </c>
      <c r="L117" s="98" t="s">
        <v>172</v>
      </c>
      <c r="M117" s="99">
        <v>2.9600000000000001E-2</v>
      </c>
      <c r="N117" s="99">
        <v>1.6200000000000003E-2</v>
      </c>
      <c r="O117" s="95">
        <v>316000</v>
      </c>
      <c r="P117" s="97">
        <v>107.02</v>
      </c>
      <c r="Q117" s="85"/>
      <c r="R117" s="95">
        <v>338.18319000000002</v>
      </c>
      <c r="S117" s="96">
        <v>7.7376259200673855E-4</v>
      </c>
      <c r="T117" s="96">
        <v>3.3152497029938321E-3</v>
      </c>
      <c r="U117" s="96">
        <f>R117/'סכום נכסי הקרן'!$C$42</f>
        <v>6.3729651716275574E-4</v>
      </c>
    </row>
    <row r="118" spans="2:21" s="143" customFormat="1">
      <c r="B118" s="88" t="s">
        <v>578</v>
      </c>
      <c r="C118" s="85" t="s">
        <v>579</v>
      </c>
      <c r="D118" s="98" t="s">
        <v>128</v>
      </c>
      <c r="E118" s="98" t="s">
        <v>319</v>
      </c>
      <c r="F118" s="85" t="s">
        <v>580</v>
      </c>
      <c r="G118" s="98" t="s">
        <v>159</v>
      </c>
      <c r="H118" s="85" t="s">
        <v>415</v>
      </c>
      <c r="I118" s="85" t="s">
        <v>168</v>
      </c>
      <c r="J118" s="85"/>
      <c r="K118" s="95">
        <v>4.1700000000000008</v>
      </c>
      <c r="L118" s="98" t="s">
        <v>172</v>
      </c>
      <c r="M118" s="99">
        <v>2.75E-2</v>
      </c>
      <c r="N118" s="99">
        <v>2.0100000000000003E-2</v>
      </c>
      <c r="O118" s="95">
        <v>248109.6</v>
      </c>
      <c r="P118" s="97">
        <v>103.33</v>
      </c>
      <c r="Q118" s="85"/>
      <c r="R118" s="95">
        <v>256.37164999999999</v>
      </c>
      <c r="S118" s="96">
        <v>5.1127323022277912E-4</v>
      </c>
      <c r="T118" s="96">
        <v>2.5132415260455099E-3</v>
      </c>
      <c r="U118" s="96">
        <f>R118/'סכום נכסי הקרן'!$C$42</f>
        <v>4.8312501766947373E-4</v>
      </c>
    </row>
    <row r="119" spans="2:21" s="143" customFormat="1">
      <c r="B119" s="88" t="s">
        <v>581</v>
      </c>
      <c r="C119" s="85" t="s">
        <v>582</v>
      </c>
      <c r="D119" s="98" t="s">
        <v>128</v>
      </c>
      <c r="E119" s="98" t="s">
        <v>319</v>
      </c>
      <c r="F119" s="85" t="s">
        <v>385</v>
      </c>
      <c r="G119" s="98" t="s">
        <v>327</v>
      </c>
      <c r="H119" s="85" t="s">
        <v>468</v>
      </c>
      <c r="I119" s="85" t="s">
        <v>168</v>
      </c>
      <c r="J119" s="85"/>
      <c r="K119" s="95">
        <v>3.5900000000000003</v>
      </c>
      <c r="L119" s="98" t="s">
        <v>172</v>
      </c>
      <c r="M119" s="99">
        <v>3.6000000000000004E-2</v>
      </c>
      <c r="N119" s="99">
        <v>2.1099999999999997E-2</v>
      </c>
      <c r="O119" s="95">
        <f>450000/50000</f>
        <v>9</v>
      </c>
      <c r="P119" s="97">
        <v>5307497</v>
      </c>
      <c r="Q119" s="85"/>
      <c r="R119" s="95">
        <v>477.67472999999995</v>
      </c>
      <c r="S119" s="96">
        <f>2869.71494164913%/50000</f>
        <v>5.739429883298261E-4</v>
      </c>
      <c r="T119" s="96">
        <v>4.6827017237614874E-3</v>
      </c>
      <c r="U119" s="96">
        <f>R119/'סכום נכסי הקרן'!$C$42</f>
        <v>9.0016432148995831E-4</v>
      </c>
    </row>
    <row r="120" spans="2:21" s="143" customFormat="1">
      <c r="B120" s="88" t="s">
        <v>583</v>
      </c>
      <c r="C120" s="85" t="s">
        <v>584</v>
      </c>
      <c r="D120" s="98" t="s">
        <v>128</v>
      </c>
      <c r="E120" s="98" t="s">
        <v>319</v>
      </c>
      <c r="F120" s="85" t="s">
        <v>585</v>
      </c>
      <c r="G120" s="98" t="s">
        <v>355</v>
      </c>
      <c r="H120" s="85" t="s">
        <v>468</v>
      </c>
      <c r="I120" s="85" t="s">
        <v>168</v>
      </c>
      <c r="J120" s="85"/>
      <c r="K120" s="95">
        <v>2.82</v>
      </c>
      <c r="L120" s="98" t="s">
        <v>172</v>
      </c>
      <c r="M120" s="99">
        <v>6.7500000000000004E-2</v>
      </c>
      <c r="N120" s="99">
        <v>4.4999999999999998E-2</v>
      </c>
      <c r="O120" s="95">
        <v>502808</v>
      </c>
      <c r="P120" s="97">
        <v>107.64</v>
      </c>
      <c r="Q120" s="85"/>
      <c r="R120" s="95">
        <v>541.22251000000006</v>
      </c>
      <c r="S120" s="96">
        <v>5.3886161400846437E-4</v>
      </c>
      <c r="T120" s="96">
        <v>5.305668107072609E-3</v>
      </c>
      <c r="U120" s="96">
        <f>R120/'סכום נכסי הקרן'!$C$42</f>
        <v>1.0199182893540178E-3</v>
      </c>
    </row>
    <row r="121" spans="2:21" s="143" customFormat="1">
      <c r="B121" s="88" t="s">
        <v>586</v>
      </c>
      <c r="C121" s="85" t="s">
        <v>587</v>
      </c>
      <c r="D121" s="98" t="s">
        <v>128</v>
      </c>
      <c r="E121" s="98" t="s">
        <v>319</v>
      </c>
      <c r="F121" s="85" t="s">
        <v>588</v>
      </c>
      <c r="G121" s="98" t="s">
        <v>355</v>
      </c>
      <c r="H121" s="85" t="s">
        <v>468</v>
      </c>
      <c r="I121" s="85" t="s">
        <v>323</v>
      </c>
      <c r="J121" s="85"/>
      <c r="K121" s="95">
        <v>4.0199999999999996</v>
      </c>
      <c r="L121" s="98" t="s">
        <v>172</v>
      </c>
      <c r="M121" s="99">
        <v>3.7000000000000005E-2</v>
      </c>
      <c r="N121" s="99">
        <v>1.89E-2</v>
      </c>
      <c r="O121" s="95">
        <v>56944.7</v>
      </c>
      <c r="P121" s="97">
        <v>108.4</v>
      </c>
      <c r="Q121" s="85"/>
      <c r="R121" s="95">
        <v>61.728059999999999</v>
      </c>
      <c r="S121" s="96">
        <v>2.3988641527974102E-4</v>
      </c>
      <c r="T121" s="96">
        <v>6.0512745350052859E-4</v>
      </c>
      <c r="U121" s="96">
        <f>R121/'סכום נכסי הקרן'!$C$42</f>
        <v>1.1632475774213856E-4</v>
      </c>
    </row>
    <row r="122" spans="2:21" s="143" customFormat="1">
      <c r="B122" s="88" t="s">
        <v>589</v>
      </c>
      <c r="C122" s="85" t="s">
        <v>590</v>
      </c>
      <c r="D122" s="98" t="s">
        <v>128</v>
      </c>
      <c r="E122" s="98" t="s">
        <v>319</v>
      </c>
      <c r="F122" s="85" t="s">
        <v>591</v>
      </c>
      <c r="G122" s="98" t="s">
        <v>592</v>
      </c>
      <c r="H122" s="85" t="s">
        <v>468</v>
      </c>
      <c r="I122" s="85" t="s">
        <v>168</v>
      </c>
      <c r="J122" s="85"/>
      <c r="K122" s="95">
        <v>2.4900000000000002</v>
      </c>
      <c r="L122" s="98" t="s">
        <v>172</v>
      </c>
      <c r="M122" s="99">
        <v>4.4500000000000005E-2</v>
      </c>
      <c r="N122" s="99">
        <v>3.4700000000000002E-2</v>
      </c>
      <c r="O122" s="95">
        <v>343011</v>
      </c>
      <c r="P122" s="97">
        <v>103.61</v>
      </c>
      <c r="Q122" s="85"/>
      <c r="R122" s="95">
        <v>355.39368999999999</v>
      </c>
      <c r="S122" s="96">
        <v>2.4500785714285712E-4</v>
      </c>
      <c r="T122" s="96">
        <v>3.4839662646105559E-3</v>
      </c>
      <c r="U122" s="96">
        <f>R122/'סכום נכסי הקרן'!$C$42</f>
        <v>6.697292105459768E-4</v>
      </c>
    </row>
    <row r="123" spans="2:21" s="143" customFormat="1">
      <c r="B123" s="88" t="s">
        <v>593</v>
      </c>
      <c r="C123" s="85" t="s">
        <v>594</v>
      </c>
      <c r="D123" s="98" t="s">
        <v>128</v>
      </c>
      <c r="E123" s="98" t="s">
        <v>319</v>
      </c>
      <c r="F123" s="85" t="s">
        <v>595</v>
      </c>
      <c r="G123" s="98" t="s">
        <v>596</v>
      </c>
      <c r="H123" s="85" t="s">
        <v>468</v>
      </c>
      <c r="I123" s="85" t="s">
        <v>323</v>
      </c>
      <c r="J123" s="85"/>
      <c r="K123" s="95">
        <v>3.33</v>
      </c>
      <c r="L123" s="98" t="s">
        <v>172</v>
      </c>
      <c r="M123" s="99">
        <v>2.9500000000000002E-2</v>
      </c>
      <c r="N123" s="99">
        <v>1.7100000000000001E-2</v>
      </c>
      <c r="O123" s="95">
        <v>208352.96</v>
      </c>
      <c r="P123" s="97">
        <v>104.89</v>
      </c>
      <c r="Q123" s="85"/>
      <c r="R123" s="95">
        <v>218.54142999999999</v>
      </c>
      <c r="S123" s="96">
        <v>8.323501640481539E-4</v>
      </c>
      <c r="T123" s="96">
        <v>2.142387417007177E-3</v>
      </c>
      <c r="U123" s="96">
        <f>R123/'סכום נכסי הקרן'!$C$42</f>
        <v>4.1183505364287377E-4</v>
      </c>
    </row>
    <row r="124" spans="2:21" s="143" customFormat="1">
      <c r="B124" s="88" t="s">
        <v>597</v>
      </c>
      <c r="C124" s="85" t="s">
        <v>598</v>
      </c>
      <c r="D124" s="98" t="s">
        <v>128</v>
      </c>
      <c r="E124" s="98" t="s">
        <v>319</v>
      </c>
      <c r="F124" s="85" t="s">
        <v>599</v>
      </c>
      <c r="G124" s="98" t="s">
        <v>433</v>
      </c>
      <c r="H124" s="85" t="s">
        <v>468</v>
      </c>
      <c r="I124" s="85" t="s">
        <v>168</v>
      </c>
      <c r="J124" s="85"/>
      <c r="K124" s="95">
        <v>9.43</v>
      </c>
      <c r="L124" s="98" t="s">
        <v>172</v>
      </c>
      <c r="M124" s="99">
        <v>3.4300000000000004E-2</v>
      </c>
      <c r="N124" s="99">
        <v>3.1699999999999999E-2</v>
      </c>
      <c r="O124" s="95">
        <v>271290</v>
      </c>
      <c r="P124" s="97">
        <v>103</v>
      </c>
      <c r="Q124" s="85"/>
      <c r="R124" s="95">
        <v>279.42869999999999</v>
      </c>
      <c r="S124" s="96">
        <v>1.0685757050575074E-3</v>
      </c>
      <c r="T124" s="96">
        <v>2.7392725069597711E-3</v>
      </c>
      <c r="U124" s="96">
        <f>R124/'סכום נכסי הקרן'!$C$42</f>
        <v>5.2657536675704232E-4</v>
      </c>
    </row>
    <row r="125" spans="2:21" s="143" customFormat="1">
      <c r="B125" s="88" t="s">
        <v>600</v>
      </c>
      <c r="C125" s="85" t="s">
        <v>601</v>
      </c>
      <c r="D125" s="98" t="s">
        <v>128</v>
      </c>
      <c r="E125" s="98" t="s">
        <v>319</v>
      </c>
      <c r="F125" s="85" t="s">
        <v>580</v>
      </c>
      <c r="G125" s="98" t="s">
        <v>159</v>
      </c>
      <c r="H125" s="85" t="s">
        <v>468</v>
      </c>
      <c r="I125" s="85" t="s">
        <v>168</v>
      </c>
      <c r="J125" s="85"/>
      <c r="K125" s="95">
        <v>3.05</v>
      </c>
      <c r="L125" s="98" t="s">
        <v>172</v>
      </c>
      <c r="M125" s="99">
        <v>2.4E-2</v>
      </c>
      <c r="N125" s="99">
        <v>1.7299999999999999E-2</v>
      </c>
      <c r="O125" s="95">
        <v>184332.37</v>
      </c>
      <c r="P125" s="97">
        <v>102.26</v>
      </c>
      <c r="Q125" s="85"/>
      <c r="R125" s="95">
        <v>188.49827999999999</v>
      </c>
      <c r="S125" s="96">
        <v>4.7392154808755047E-4</v>
      </c>
      <c r="T125" s="96">
        <v>1.8478708737263024E-3</v>
      </c>
      <c r="U125" s="96">
        <f>R125/'סכום נכסי הקרן'!$C$42</f>
        <v>3.5521959957610528E-4</v>
      </c>
    </row>
    <row r="126" spans="2:21" s="143" customFormat="1">
      <c r="B126" s="88" t="s">
        <v>602</v>
      </c>
      <c r="C126" s="85" t="s">
        <v>603</v>
      </c>
      <c r="D126" s="98" t="s">
        <v>128</v>
      </c>
      <c r="E126" s="98" t="s">
        <v>319</v>
      </c>
      <c r="F126" s="85" t="s">
        <v>604</v>
      </c>
      <c r="G126" s="98" t="s">
        <v>355</v>
      </c>
      <c r="H126" s="85" t="s">
        <v>503</v>
      </c>
      <c r="I126" s="85" t="s">
        <v>168</v>
      </c>
      <c r="J126" s="85"/>
      <c r="K126" s="95">
        <v>4.9700000000000006</v>
      </c>
      <c r="L126" s="98" t="s">
        <v>172</v>
      </c>
      <c r="M126" s="99">
        <v>3.95E-2</v>
      </c>
      <c r="N126" s="99">
        <v>3.85E-2</v>
      </c>
      <c r="O126" s="95">
        <v>183233</v>
      </c>
      <c r="P126" s="97">
        <v>100.98</v>
      </c>
      <c r="Q126" s="85"/>
      <c r="R126" s="95">
        <v>185.02867999999998</v>
      </c>
      <c r="S126" s="96">
        <v>2.9650792109649335E-4</v>
      </c>
      <c r="T126" s="96">
        <v>1.8138579756591115E-3</v>
      </c>
      <c r="U126" s="96">
        <f>R126/'סכום נכסי הקרן'!$C$42</f>
        <v>3.4868123793859183E-4</v>
      </c>
    </row>
    <row r="127" spans="2:21" s="143" customFormat="1">
      <c r="B127" s="88" t="s">
        <v>605</v>
      </c>
      <c r="C127" s="85" t="s">
        <v>606</v>
      </c>
      <c r="D127" s="98" t="s">
        <v>128</v>
      </c>
      <c r="E127" s="98" t="s">
        <v>319</v>
      </c>
      <c r="F127" s="85" t="s">
        <v>604</v>
      </c>
      <c r="G127" s="98" t="s">
        <v>355</v>
      </c>
      <c r="H127" s="85" t="s">
        <v>503</v>
      </c>
      <c r="I127" s="85" t="s">
        <v>168</v>
      </c>
      <c r="J127" s="85"/>
      <c r="K127" s="95">
        <v>5.6499999999999995</v>
      </c>
      <c r="L127" s="98" t="s">
        <v>172</v>
      </c>
      <c r="M127" s="99">
        <v>0.03</v>
      </c>
      <c r="N127" s="99">
        <v>3.3999999999999996E-2</v>
      </c>
      <c r="O127" s="95">
        <v>496780</v>
      </c>
      <c r="P127" s="97">
        <v>98.34</v>
      </c>
      <c r="Q127" s="85"/>
      <c r="R127" s="95">
        <v>488.53343000000001</v>
      </c>
      <c r="S127" s="96">
        <v>7.7168510003728101E-4</v>
      </c>
      <c r="T127" s="96">
        <v>4.7891508407323794E-3</v>
      </c>
      <c r="U127" s="96">
        <f>R127/'סכום נכסי הקרן'!$C$42</f>
        <v>9.2062723004231791E-4</v>
      </c>
    </row>
    <row r="128" spans="2:21" s="143" customFormat="1">
      <c r="B128" s="88" t="s">
        <v>607</v>
      </c>
      <c r="C128" s="85" t="s">
        <v>608</v>
      </c>
      <c r="D128" s="98" t="s">
        <v>128</v>
      </c>
      <c r="E128" s="98" t="s">
        <v>319</v>
      </c>
      <c r="F128" s="85" t="s">
        <v>609</v>
      </c>
      <c r="G128" s="98" t="s">
        <v>610</v>
      </c>
      <c r="H128" s="85" t="s">
        <v>503</v>
      </c>
      <c r="I128" s="85" t="s">
        <v>323</v>
      </c>
      <c r="J128" s="85"/>
      <c r="K128" s="95">
        <v>2.6100000000000003</v>
      </c>
      <c r="L128" s="98" t="s">
        <v>172</v>
      </c>
      <c r="M128" s="99">
        <v>3.4000000000000002E-2</v>
      </c>
      <c r="N128" s="99">
        <v>2.2599999999999999E-2</v>
      </c>
      <c r="O128" s="95">
        <v>34791.08</v>
      </c>
      <c r="P128" s="97">
        <v>103.49</v>
      </c>
      <c r="Q128" s="85"/>
      <c r="R128" s="95">
        <v>36.005279999999999</v>
      </c>
      <c r="S128" s="96">
        <v>6.3902175979895314E-5</v>
      </c>
      <c r="T128" s="96">
        <v>3.5296400695200065E-4</v>
      </c>
      <c r="U128" s="96">
        <f>R128/'סכום נכסי הקרן'!$C$42</f>
        <v>6.7850916964470713E-5</v>
      </c>
    </row>
    <row r="129" spans="2:21" s="143" customFormat="1">
      <c r="B129" s="88" t="s">
        <v>611</v>
      </c>
      <c r="C129" s="85" t="s">
        <v>612</v>
      </c>
      <c r="D129" s="98" t="s">
        <v>128</v>
      </c>
      <c r="E129" s="98" t="s">
        <v>319</v>
      </c>
      <c r="F129" s="85" t="s">
        <v>613</v>
      </c>
      <c r="G129" s="98" t="s">
        <v>614</v>
      </c>
      <c r="H129" s="85" t="s">
        <v>516</v>
      </c>
      <c r="I129" s="85" t="s">
        <v>168</v>
      </c>
      <c r="J129" s="85"/>
      <c r="K129" s="95">
        <v>5.8400000000000007</v>
      </c>
      <c r="L129" s="98" t="s">
        <v>172</v>
      </c>
      <c r="M129" s="99">
        <v>4.4500000000000005E-2</v>
      </c>
      <c r="N129" s="99">
        <v>3.4499999999999996E-2</v>
      </c>
      <c r="O129" s="95">
        <v>132000</v>
      </c>
      <c r="P129" s="97">
        <v>110.11</v>
      </c>
      <c r="Q129" s="85"/>
      <c r="R129" s="95">
        <v>145.34519</v>
      </c>
      <c r="S129" s="96">
        <v>4.125E-4</v>
      </c>
      <c r="T129" s="96">
        <v>1.4248360422026952E-3</v>
      </c>
      <c r="U129" s="96">
        <f>R129/'סכום נכסי הקרן'!$C$42</f>
        <v>2.7389883977781094E-4</v>
      </c>
    </row>
    <row r="130" spans="2:21" s="143" customFormat="1">
      <c r="B130" s="88" t="s">
        <v>615</v>
      </c>
      <c r="C130" s="85" t="s">
        <v>616</v>
      </c>
      <c r="D130" s="98" t="s">
        <v>128</v>
      </c>
      <c r="E130" s="98" t="s">
        <v>319</v>
      </c>
      <c r="F130" s="85" t="s">
        <v>617</v>
      </c>
      <c r="G130" s="98" t="s">
        <v>414</v>
      </c>
      <c r="H130" s="85" t="s">
        <v>516</v>
      </c>
      <c r="I130" s="85" t="s">
        <v>323</v>
      </c>
      <c r="J130" s="85"/>
      <c r="K130" s="95">
        <v>2.1300000000000003</v>
      </c>
      <c r="L130" s="98" t="s">
        <v>172</v>
      </c>
      <c r="M130" s="99">
        <v>0.06</v>
      </c>
      <c r="N130" s="99">
        <v>1.9500000000000003E-2</v>
      </c>
      <c r="O130" s="95">
        <v>12935.2</v>
      </c>
      <c r="P130" s="97">
        <v>110.33</v>
      </c>
      <c r="Q130" s="85"/>
      <c r="R130" s="95">
        <v>14.271409999999999</v>
      </c>
      <c r="S130" s="96">
        <v>2.3643292624971377E-5</v>
      </c>
      <c r="T130" s="96">
        <v>1.3990431565744945E-4</v>
      </c>
      <c r="U130" s="96">
        <f>R130/'סכום נכסי הקרן'!$C$42</f>
        <v>2.6894062617369369E-5</v>
      </c>
    </row>
    <row r="131" spans="2:21" s="143" customFormat="1">
      <c r="B131" s="88" t="s">
        <v>618</v>
      </c>
      <c r="C131" s="85" t="s">
        <v>619</v>
      </c>
      <c r="D131" s="98" t="s">
        <v>128</v>
      </c>
      <c r="E131" s="98" t="s">
        <v>319</v>
      </c>
      <c r="F131" s="85" t="s">
        <v>617</v>
      </c>
      <c r="G131" s="98" t="s">
        <v>414</v>
      </c>
      <c r="H131" s="85" t="s">
        <v>516</v>
      </c>
      <c r="I131" s="85" t="s">
        <v>323</v>
      </c>
      <c r="J131" s="85"/>
      <c r="K131" s="95">
        <v>4.05</v>
      </c>
      <c r="L131" s="98" t="s">
        <v>172</v>
      </c>
      <c r="M131" s="99">
        <v>5.9000000000000004E-2</v>
      </c>
      <c r="N131" s="99">
        <v>2.7000000000000003E-2</v>
      </c>
      <c r="O131" s="95">
        <v>3716</v>
      </c>
      <c r="P131" s="97">
        <v>115.07</v>
      </c>
      <c r="Q131" s="85"/>
      <c r="R131" s="95">
        <v>4.2759999999999998</v>
      </c>
      <c r="S131" s="96">
        <v>4.178337188212951E-6</v>
      </c>
      <c r="T131" s="96">
        <v>4.1918132388548421E-5</v>
      </c>
      <c r="U131" s="96">
        <f>R131/'סכום נכסי הקרן'!$C$42</f>
        <v>8.057999297327413E-6</v>
      </c>
    </row>
    <row r="132" spans="2:21" s="143" customFormat="1">
      <c r="B132" s="88" t="s">
        <v>620</v>
      </c>
      <c r="C132" s="85" t="s">
        <v>621</v>
      </c>
      <c r="D132" s="98" t="s">
        <v>128</v>
      </c>
      <c r="E132" s="98" t="s">
        <v>319</v>
      </c>
      <c r="F132" s="85" t="s">
        <v>519</v>
      </c>
      <c r="G132" s="98" t="s">
        <v>355</v>
      </c>
      <c r="H132" s="85" t="s">
        <v>516</v>
      </c>
      <c r="I132" s="85" t="s">
        <v>323</v>
      </c>
      <c r="J132" s="85"/>
      <c r="K132" s="95">
        <v>4.53</v>
      </c>
      <c r="L132" s="98" t="s">
        <v>172</v>
      </c>
      <c r="M132" s="99">
        <v>6.9000000000000006E-2</v>
      </c>
      <c r="N132" s="99">
        <v>6.4600000000000005E-2</v>
      </c>
      <c r="O132" s="95">
        <v>352238</v>
      </c>
      <c r="P132" s="97">
        <v>105.01</v>
      </c>
      <c r="Q132" s="85"/>
      <c r="R132" s="95">
        <v>369.88511</v>
      </c>
      <c r="S132" s="96">
        <v>5.3243465077294457E-4</v>
      </c>
      <c r="T132" s="96">
        <v>3.6260273642499522E-3</v>
      </c>
      <c r="U132" s="96">
        <f>R132/'סכום נכסי הקרן'!$C$42</f>
        <v>6.9703787569501245E-4</v>
      </c>
    </row>
    <row r="133" spans="2:21" s="143" customFormat="1">
      <c r="B133" s="88" t="s">
        <v>622</v>
      </c>
      <c r="C133" s="85" t="s">
        <v>623</v>
      </c>
      <c r="D133" s="98" t="s">
        <v>128</v>
      </c>
      <c r="E133" s="98" t="s">
        <v>319</v>
      </c>
      <c r="F133" s="85" t="s">
        <v>624</v>
      </c>
      <c r="G133" s="98" t="s">
        <v>596</v>
      </c>
      <c r="H133" s="85" t="s">
        <v>625</v>
      </c>
      <c r="I133" s="85" t="s">
        <v>168</v>
      </c>
      <c r="J133" s="85"/>
      <c r="K133" s="95">
        <v>1.6099999999999999</v>
      </c>
      <c r="L133" s="98" t="s">
        <v>172</v>
      </c>
      <c r="M133" s="99">
        <v>4.2999999999999997E-2</v>
      </c>
      <c r="N133" s="99">
        <v>2.9899999999999996E-2</v>
      </c>
      <c r="O133" s="95">
        <v>192940.71</v>
      </c>
      <c r="P133" s="97">
        <v>102.5</v>
      </c>
      <c r="Q133" s="85"/>
      <c r="R133" s="95">
        <v>197.76423</v>
      </c>
      <c r="S133" s="96">
        <v>4.4547324254635604E-4</v>
      </c>
      <c r="T133" s="96">
        <v>1.9387060745695369E-3</v>
      </c>
      <c r="U133" s="96">
        <f>R133/'סכום נכסי הקרן'!$C$42</f>
        <v>3.7268101645848858E-4</v>
      </c>
    </row>
    <row r="134" spans="2:21" s="143" customFormat="1">
      <c r="B134" s="88" t="s">
        <v>626</v>
      </c>
      <c r="C134" s="85" t="s">
        <v>627</v>
      </c>
      <c r="D134" s="98" t="s">
        <v>128</v>
      </c>
      <c r="E134" s="98" t="s">
        <v>319</v>
      </c>
      <c r="F134" s="85" t="s">
        <v>624</v>
      </c>
      <c r="G134" s="98" t="s">
        <v>596</v>
      </c>
      <c r="H134" s="85" t="s">
        <v>625</v>
      </c>
      <c r="I134" s="85" t="s">
        <v>168</v>
      </c>
      <c r="J134" s="85"/>
      <c r="K134" s="95">
        <v>2.0699999999999998</v>
      </c>
      <c r="L134" s="98" t="s">
        <v>172</v>
      </c>
      <c r="M134" s="99">
        <v>4.2500000000000003E-2</v>
      </c>
      <c r="N134" s="99">
        <v>3.32E-2</v>
      </c>
      <c r="O134" s="95">
        <v>14401.8</v>
      </c>
      <c r="P134" s="97">
        <v>103.68</v>
      </c>
      <c r="Q134" s="85"/>
      <c r="R134" s="95">
        <v>14.931790000000001</v>
      </c>
      <c r="S134" s="96">
        <v>2.3731910387641965E-5</v>
      </c>
      <c r="T134" s="96">
        <v>1.463780986945752E-4</v>
      </c>
      <c r="U134" s="96">
        <f>R134/'סכום נכסי הקרן'!$C$42</f>
        <v>2.8138529777324725E-5</v>
      </c>
    </row>
    <row r="135" spans="2:21" s="143" customFormat="1">
      <c r="B135" s="88" t="s">
        <v>628</v>
      </c>
      <c r="C135" s="85" t="s">
        <v>629</v>
      </c>
      <c r="D135" s="98" t="s">
        <v>128</v>
      </c>
      <c r="E135" s="98" t="s">
        <v>319</v>
      </c>
      <c r="F135" s="85" t="s">
        <v>624</v>
      </c>
      <c r="G135" s="98" t="s">
        <v>596</v>
      </c>
      <c r="H135" s="85" t="s">
        <v>625</v>
      </c>
      <c r="I135" s="85" t="s">
        <v>168</v>
      </c>
      <c r="J135" s="85"/>
      <c r="K135" s="95">
        <v>2.4300000000000002</v>
      </c>
      <c r="L135" s="98" t="s">
        <v>172</v>
      </c>
      <c r="M135" s="99">
        <v>3.7000000000000005E-2</v>
      </c>
      <c r="N135" s="99">
        <v>3.3099999999999997E-2</v>
      </c>
      <c r="O135" s="95">
        <v>359000</v>
      </c>
      <c r="P135" s="97">
        <v>102.52</v>
      </c>
      <c r="Q135" s="85"/>
      <c r="R135" s="95">
        <v>368.04682000000003</v>
      </c>
      <c r="S135" s="96">
        <v>1.5185794387305015E-3</v>
      </c>
      <c r="T135" s="96">
        <v>3.6080063905388807E-3</v>
      </c>
      <c r="U135" s="96">
        <f>R135/'סכום נכסי הקרן'!$C$42</f>
        <v>6.9357367094097038E-4</v>
      </c>
    </row>
    <row r="136" spans="2:21" s="143" customFormat="1">
      <c r="B136" s="84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95"/>
      <c r="P136" s="97"/>
      <c r="Q136" s="85"/>
      <c r="R136" s="85"/>
      <c r="S136" s="85"/>
      <c r="T136" s="96"/>
      <c r="U136" s="85"/>
    </row>
    <row r="137" spans="2:21" s="143" customFormat="1">
      <c r="B137" s="103" t="s">
        <v>48</v>
      </c>
      <c r="C137" s="83"/>
      <c r="D137" s="83"/>
      <c r="E137" s="83"/>
      <c r="F137" s="83"/>
      <c r="G137" s="83"/>
      <c r="H137" s="83"/>
      <c r="I137" s="83"/>
      <c r="J137" s="83"/>
      <c r="K137" s="92">
        <v>5.1803399847778469</v>
      </c>
      <c r="L137" s="83"/>
      <c r="M137" s="83"/>
      <c r="N137" s="105">
        <v>5.4980051495054305E-2</v>
      </c>
      <c r="O137" s="92"/>
      <c r="P137" s="94"/>
      <c r="Q137" s="83"/>
      <c r="R137" s="92">
        <v>2501.1178599999998</v>
      </c>
      <c r="S137" s="83"/>
      <c r="T137" s="93">
        <v>2.4518753408522664E-2</v>
      </c>
      <c r="U137" s="93">
        <f>R137/'סכום נכסי הקרן'!$C$42</f>
        <v>4.7132848359244727E-3</v>
      </c>
    </row>
    <row r="138" spans="2:21" s="143" customFormat="1">
      <c r="B138" s="88" t="s">
        <v>630</v>
      </c>
      <c r="C138" s="85" t="s">
        <v>631</v>
      </c>
      <c r="D138" s="98" t="s">
        <v>128</v>
      </c>
      <c r="E138" s="98" t="s">
        <v>319</v>
      </c>
      <c r="F138" s="85" t="s">
        <v>632</v>
      </c>
      <c r="G138" s="98" t="s">
        <v>633</v>
      </c>
      <c r="H138" s="85" t="s">
        <v>365</v>
      </c>
      <c r="I138" s="85" t="s">
        <v>323</v>
      </c>
      <c r="J138" s="85"/>
      <c r="K138" s="95">
        <v>3.9299999999999997</v>
      </c>
      <c r="L138" s="98" t="s">
        <v>172</v>
      </c>
      <c r="M138" s="99">
        <v>3.49E-2</v>
      </c>
      <c r="N138" s="99">
        <v>4.53E-2</v>
      </c>
      <c r="O138" s="95">
        <v>861589</v>
      </c>
      <c r="P138" s="97">
        <v>95.15</v>
      </c>
      <c r="Q138" s="85"/>
      <c r="R138" s="95">
        <v>819.80191000000002</v>
      </c>
      <c r="S138" s="96">
        <v>5.4675354591589048E-4</v>
      </c>
      <c r="T138" s="96">
        <v>8.0366148259506231E-3</v>
      </c>
      <c r="U138" s="96">
        <f>R138/'סכום נכסי הקרן'!$C$42</f>
        <v>1.5448931746322901E-3</v>
      </c>
    </row>
    <row r="139" spans="2:21" s="143" customFormat="1">
      <c r="B139" s="88" t="s">
        <v>634</v>
      </c>
      <c r="C139" s="85" t="s">
        <v>635</v>
      </c>
      <c r="D139" s="98" t="s">
        <v>128</v>
      </c>
      <c r="E139" s="98" t="s">
        <v>319</v>
      </c>
      <c r="F139" s="85" t="s">
        <v>636</v>
      </c>
      <c r="G139" s="98" t="s">
        <v>614</v>
      </c>
      <c r="H139" s="85" t="s">
        <v>468</v>
      </c>
      <c r="I139" s="85" t="s">
        <v>168</v>
      </c>
      <c r="J139" s="85"/>
      <c r="K139" s="95">
        <v>5.7900000000000009</v>
      </c>
      <c r="L139" s="98" t="s">
        <v>172</v>
      </c>
      <c r="M139" s="99">
        <v>4.6900000000000004E-2</v>
      </c>
      <c r="N139" s="99">
        <v>5.9699999999999996E-2</v>
      </c>
      <c r="O139" s="95">
        <v>1769620</v>
      </c>
      <c r="P139" s="97">
        <v>95.01</v>
      </c>
      <c r="Q139" s="85"/>
      <c r="R139" s="95">
        <v>1681.3159499999999</v>
      </c>
      <c r="S139" s="96">
        <v>9.1212212896877654E-4</v>
      </c>
      <c r="T139" s="96">
        <v>1.6482138582572043E-2</v>
      </c>
      <c r="U139" s="96">
        <f>R139/'סכום נכסי הקרן'!$C$42</f>
        <v>3.1683916612921825E-3</v>
      </c>
    </row>
    <row r="140" spans="2:21" s="143" customFormat="1">
      <c r="B140" s="145"/>
    </row>
    <row r="141" spans="2:21">
      <c r="C141" s="1"/>
      <c r="D141" s="1"/>
      <c r="E141" s="1"/>
      <c r="F141" s="1"/>
    </row>
    <row r="142" spans="2:21">
      <c r="C142" s="1"/>
      <c r="D142" s="1"/>
      <c r="E142" s="1"/>
      <c r="F142" s="1"/>
    </row>
    <row r="143" spans="2:21">
      <c r="B143" s="100" t="s">
        <v>262</v>
      </c>
      <c r="C143" s="101"/>
      <c r="D143" s="101"/>
      <c r="E143" s="101"/>
      <c r="F143" s="101"/>
      <c r="G143" s="101"/>
      <c r="H143" s="101"/>
      <c r="I143" s="101"/>
      <c r="J143" s="101"/>
      <c r="K143" s="101"/>
    </row>
    <row r="144" spans="2:21">
      <c r="B144" s="100" t="s">
        <v>119</v>
      </c>
      <c r="C144" s="101"/>
      <c r="D144" s="101"/>
      <c r="E144" s="101"/>
      <c r="F144" s="101"/>
      <c r="G144" s="101"/>
      <c r="H144" s="101"/>
      <c r="I144" s="101"/>
      <c r="J144" s="101"/>
      <c r="K144" s="101"/>
    </row>
    <row r="145" spans="2:11">
      <c r="B145" s="100" t="s">
        <v>245</v>
      </c>
      <c r="C145" s="101"/>
      <c r="D145" s="101"/>
      <c r="E145" s="101"/>
      <c r="F145" s="101"/>
      <c r="G145" s="101"/>
      <c r="H145" s="101"/>
      <c r="I145" s="101"/>
      <c r="J145" s="101"/>
      <c r="K145" s="101"/>
    </row>
    <row r="146" spans="2:11">
      <c r="B146" s="100" t="s">
        <v>253</v>
      </c>
      <c r="C146" s="101"/>
      <c r="D146" s="101"/>
      <c r="E146" s="101"/>
      <c r="F146" s="101"/>
      <c r="G146" s="101"/>
      <c r="H146" s="101"/>
      <c r="I146" s="101"/>
      <c r="J146" s="101"/>
      <c r="K146" s="101"/>
    </row>
    <row r="147" spans="2:11">
      <c r="B147" s="222" t="s">
        <v>258</v>
      </c>
      <c r="C147" s="222"/>
      <c r="D147" s="222"/>
      <c r="E147" s="222"/>
      <c r="F147" s="222"/>
      <c r="G147" s="222"/>
      <c r="H147" s="222"/>
      <c r="I147" s="222"/>
      <c r="J147" s="222"/>
      <c r="K147" s="222"/>
    </row>
    <row r="148" spans="2:11">
      <c r="C148" s="1"/>
      <c r="D148" s="1"/>
      <c r="E148" s="1"/>
      <c r="F148" s="1"/>
    </row>
    <row r="149" spans="2:11">
      <c r="C149" s="1"/>
      <c r="D149" s="1"/>
      <c r="E149" s="1"/>
      <c r="F149" s="1"/>
    </row>
    <row r="150" spans="2:11">
      <c r="C150" s="1"/>
      <c r="D150" s="1"/>
      <c r="E150" s="1"/>
      <c r="F150" s="1"/>
    </row>
    <row r="151" spans="2:11">
      <c r="C151" s="1"/>
      <c r="D151" s="1"/>
      <c r="E151" s="1"/>
      <c r="F151" s="1"/>
    </row>
    <row r="152" spans="2:11">
      <c r="C152" s="1"/>
      <c r="D152" s="1"/>
      <c r="E152" s="1"/>
      <c r="F152" s="1"/>
    </row>
    <row r="153" spans="2:11">
      <c r="C153" s="1"/>
      <c r="D153" s="1"/>
      <c r="E153" s="1"/>
      <c r="F153" s="1"/>
    </row>
    <row r="154" spans="2:11">
      <c r="C154" s="1"/>
      <c r="D154" s="1"/>
      <c r="E154" s="1"/>
      <c r="F154" s="1"/>
    </row>
    <row r="155" spans="2:11">
      <c r="C155" s="1"/>
      <c r="D155" s="1"/>
      <c r="E155" s="1"/>
      <c r="F155" s="1"/>
    </row>
    <row r="156" spans="2:11">
      <c r="C156" s="1"/>
      <c r="D156" s="1"/>
      <c r="E156" s="1"/>
      <c r="F156" s="1"/>
    </row>
    <row r="157" spans="2:11">
      <c r="C157" s="1"/>
      <c r="D157" s="1"/>
      <c r="E157" s="1"/>
      <c r="F157" s="1"/>
    </row>
    <row r="158" spans="2:11">
      <c r="C158" s="1"/>
      <c r="D158" s="1"/>
      <c r="E158" s="1"/>
      <c r="F158" s="1"/>
    </row>
    <row r="159" spans="2:11">
      <c r="C159" s="1"/>
      <c r="D159" s="1"/>
      <c r="E159" s="1"/>
      <c r="F159" s="1"/>
    </row>
    <row r="160" spans="2:11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147:K147"/>
  </mergeCells>
  <phoneticPr fontId="5" type="noConversion"/>
  <conditionalFormatting sqref="B12:B139">
    <cfRule type="cellIs" dxfId="53" priority="2" operator="equal">
      <formula>"NR3"</formula>
    </cfRule>
  </conditionalFormatting>
  <conditionalFormatting sqref="B12:B139">
    <cfRule type="containsText" dxfId="52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$BA$7:$BA$24</formula1>
    </dataValidation>
    <dataValidation allowBlank="1" showInputMessage="1" showErrorMessage="1" sqref="H2 B34 Q9 B36 B145 B147"/>
    <dataValidation type="list" allowBlank="1" showInputMessage="1" showErrorMessage="1" sqref="I12:I35 I148:I828 I37:I146">
      <formula1>$BC$7:$BC$10</formula1>
    </dataValidation>
    <dataValidation type="list" allowBlank="1" showInputMessage="1" showErrorMessage="1" sqref="E12:E35 E148:E822 E37:E146">
      <formula1>$AY$7:$AY$24</formula1>
    </dataValidation>
    <dataValidation type="list" allowBlank="1" showInputMessage="1" showErrorMessage="1" sqref="L12:L828">
      <formula1>$BD$7:$BD$20</formula1>
    </dataValidation>
    <dataValidation type="list" allowBlank="1" showInputMessage="1" showErrorMessage="1" sqref="G12:G35 G148:G555 G37:G146">
      <formula1>$BA$7:$BA$29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>
      <pane ySplit="10" topLeftCell="A11" activePane="bottomLeft" state="frozen"/>
      <selection pane="bottomLeft" activeCell="C18" sqref="C18"/>
    </sheetView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5.7109375" style="2" bestFit="1" customWidth="1"/>
    <col min="8" max="8" width="12.28515625" style="1" bestFit="1" customWidth="1"/>
    <col min="9" max="9" width="13.140625" style="1" bestFit="1" customWidth="1"/>
    <col min="10" max="10" width="10.7109375" style="1" bestFit="1" customWidth="1"/>
    <col min="11" max="11" width="8.28515625" style="1" bestFit="1" customWidth="1"/>
    <col min="12" max="12" width="10.140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187</v>
      </c>
      <c r="C1" s="79" t="s" vm="1">
        <v>263</v>
      </c>
    </row>
    <row r="2" spans="2:62">
      <c r="B2" s="57" t="s">
        <v>186</v>
      </c>
      <c r="C2" s="79" t="s">
        <v>264</v>
      </c>
    </row>
    <row r="3" spans="2:62">
      <c r="B3" s="57" t="s">
        <v>188</v>
      </c>
      <c r="C3" s="79" t="s">
        <v>265</v>
      </c>
    </row>
    <row r="4" spans="2:62">
      <c r="B4" s="57" t="s">
        <v>189</v>
      </c>
      <c r="C4" s="79">
        <v>8803</v>
      </c>
    </row>
    <row r="6" spans="2:62" ht="26.25" customHeight="1">
      <c r="B6" s="225" t="s">
        <v>217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7"/>
      <c r="BJ6" s="3"/>
    </row>
    <row r="7" spans="2:62" ht="26.25" customHeight="1">
      <c r="B7" s="225" t="s">
        <v>95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7"/>
      <c r="BF7" s="3"/>
      <c r="BJ7" s="3"/>
    </row>
    <row r="8" spans="2:62" s="3" customFormat="1" ht="78.75">
      <c r="B8" s="22" t="s">
        <v>122</v>
      </c>
      <c r="C8" s="30" t="s">
        <v>46</v>
      </c>
      <c r="D8" s="30" t="s">
        <v>127</v>
      </c>
      <c r="E8" s="30" t="s">
        <v>233</v>
      </c>
      <c r="F8" s="30" t="s">
        <v>124</v>
      </c>
      <c r="G8" s="30" t="s">
        <v>65</v>
      </c>
      <c r="H8" s="30" t="s">
        <v>107</v>
      </c>
      <c r="I8" s="13" t="s">
        <v>247</v>
      </c>
      <c r="J8" s="13" t="s">
        <v>246</v>
      </c>
      <c r="K8" s="30" t="s">
        <v>261</v>
      </c>
      <c r="L8" s="13" t="s">
        <v>62</v>
      </c>
      <c r="M8" s="13" t="s">
        <v>59</v>
      </c>
      <c r="N8" s="13" t="s">
        <v>190</v>
      </c>
      <c r="O8" s="14" t="s">
        <v>192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254</v>
      </c>
      <c r="J9" s="16"/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BF10" s="1"/>
      <c r="BG10" s="3"/>
      <c r="BH10" s="1"/>
      <c r="BJ10" s="1"/>
    </row>
    <row r="11" spans="2:62" s="142" customFormat="1" ht="18" customHeight="1">
      <c r="B11" s="80" t="s">
        <v>30</v>
      </c>
      <c r="C11" s="81"/>
      <c r="D11" s="81"/>
      <c r="E11" s="81"/>
      <c r="F11" s="81"/>
      <c r="G11" s="81"/>
      <c r="H11" s="81"/>
      <c r="I11" s="89"/>
      <c r="J11" s="91"/>
      <c r="K11" s="89" t="e">
        <f>K12+K102</f>
        <v>#VALUE!</v>
      </c>
      <c r="L11" s="89">
        <v>44868.396459999996</v>
      </c>
      <c r="M11" s="81"/>
      <c r="N11" s="90">
        <f>L11/$L$11</f>
        <v>1</v>
      </c>
      <c r="O11" s="90">
        <f>L11/'סכום נכסי הקרן'!$C$42</f>
        <v>8.4553205600301176E-2</v>
      </c>
      <c r="BF11" s="143"/>
      <c r="BG11" s="144"/>
      <c r="BH11" s="143"/>
      <c r="BJ11" s="143"/>
    </row>
    <row r="12" spans="2:62" s="143" customFormat="1" ht="20.25">
      <c r="B12" s="82" t="s">
        <v>241</v>
      </c>
      <c r="C12" s="83"/>
      <c r="D12" s="83"/>
      <c r="E12" s="83"/>
      <c r="F12" s="83"/>
      <c r="G12" s="83"/>
      <c r="H12" s="83"/>
      <c r="I12" s="92"/>
      <c r="J12" s="94"/>
      <c r="K12" s="92" t="e">
        <f>K13+K47+K88</f>
        <v>#VALUE!</v>
      </c>
      <c r="L12" s="92">
        <v>36193.81525</v>
      </c>
      <c r="M12" s="83"/>
      <c r="N12" s="93">
        <f t="shared" ref="N12:N75" si="0">L12/$L$11</f>
        <v>0.80666611926429432</v>
      </c>
      <c r="O12" s="93">
        <f>L12/'סכום נכסי הקרן'!$C$42</f>
        <v>6.8206206232950942E-2</v>
      </c>
      <c r="BG12" s="142"/>
    </row>
    <row r="13" spans="2:62" s="143" customFormat="1">
      <c r="B13" s="103" t="s">
        <v>637</v>
      </c>
      <c r="C13" s="83"/>
      <c r="D13" s="83"/>
      <c r="E13" s="83"/>
      <c r="F13" s="83"/>
      <c r="G13" s="83"/>
      <c r="H13" s="83"/>
      <c r="I13" s="92"/>
      <c r="J13" s="94"/>
      <c r="K13" s="92">
        <f>SUM(K14:K45)</f>
        <v>64.821269999999998</v>
      </c>
      <c r="L13" s="92">
        <v>28678.751289999997</v>
      </c>
      <c r="M13" s="83"/>
      <c r="N13" s="93">
        <f t="shared" si="0"/>
        <v>0.63917486588955752</v>
      </c>
      <c r="O13" s="93">
        <f>L13/'סכום נכסי הקרן'!$C$42</f>
        <v>5.4044283850104687E-2</v>
      </c>
    </row>
    <row r="14" spans="2:62" s="143" customFormat="1">
      <c r="B14" s="88" t="s">
        <v>638</v>
      </c>
      <c r="C14" s="85" t="s">
        <v>639</v>
      </c>
      <c r="D14" s="98" t="s">
        <v>128</v>
      </c>
      <c r="E14" s="98" t="s">
        <v>319</v>
      </c>
      <c r="F14" s="85" t="s">
        <v>640</v>
      </c>
      <c r="G14" s="98" t="s">
        <v>641</v>
      </c>
      <c r="H14" s="98" t="s">
        <v>172</v>
      </c>
      <c r="I14" s="95">
        <v>6900</v>
      </c>
      <c r="J14" s="97">
        <v>20040</v>
      </c>
      <c r="K14" s="85"/>
      <c r="L14" s="95">
        <v>1382.76</v>
      </c>
      <c r="M14" s="96">
        <v>1.3633924888257636E-4</v>
      </c>
      <c r="N14" s="96">
        <f t="shared" si="0"/>
        <v>3.0818128328537999E-2</v>
      </c>
      <c r="O14" s="96">
        <f>L14/'סכום נכסי הקרן'!$C$42</f>
        <v>2.6057715407793395E-3</v>
      </c>
    </row>
    <row r="15" spans="2:62" s="143" customFormat="1">
      <c r="B15" s="88" t="s">
        <v>642</v>
      </c>
      <c r="C15" s="85" t="s">
        <v>643</v>
      </c>
      <c r="D15" s="98" t="s">
        <v>128</v>
      </c>
      <c r="E15" s="98" t="s">
        <v>319</v>
      </c>
      <c r="F15" s="85" t="s">
        <v>364</v>
      </c>
      <c r="G15" s="98" t="s">
        <v>355</v>
      </c>
      <c r="H15" s="98" t="s">
        <v>172</v>
      </c>
      <c r="I15" s="95">
        <v>3513</v>
      </c>
      <c r="J15" s="97">
        <v>3778</v>
      </c>
      <c r="K15" s="85"/>
      <c r="L15" s="95">
        <v>132.72114000000002</v>
      </c>
      <c r="M15" s="96">
        <v>2.671698454149038E-5</v>
      </c>
      <c r="N15" s="96">
        <f t="shared" si="0"/>
        <v>2.9580094336181684E-3</v>
      </c>
      <c r="O15" s="96">
        <f>L15/'סכום נכסי הקרן'!$C$42</f>
        <v>2.501091798083474E-4</v>
      </c>
    </row>
    <row r="16" spans="2:62" s="143" customFormat="1" ht="20.25">
      <c r="B16" s="88" t="s">
        <v>644</v>
      </c>
      <c r="C16" s="85" t="s">
        <v>645</v>
      </c>
      <c r="D16" s="98" t="s">
        <v>128</v>
      </c>
      <c r="E16" s="98" t="s">
        <v>319</v>
      </c>
      <c r="F16" s="85" t="s">
        <v>646</v>
      </c>
      <c r="G16" s="98" t="s">
        <v>559</v>
      </c>
      <c r="H16" s="98" t="s">
        <v>172</v>
      </c>
      <c r="I16" s="95">
        <v>2229</v>
      </c>
      <c r="J16" s="97">
        <v>42100</v>
      </c>
      <c r="K16" s="85"/>
      <c r="L16" s="95">
        <v>938.40899999999999</v>
      </c>
      <c r="M16" s="96">
        <v>5.2136470216415708E-5</v>
      </c>
      <c r="N16" s="96">
        <f t="shared" si="0"/>
        <v>2.0914698853492304E-2</v>
      </c>
      <c r="O16" s="96">
        <f>L16/'סכום נכסי הקרן'!$C$42</f>
        <v>1.7684048322277178E-3</v>
      </c>
      <c r="BF16" s="142"/>
    </row>
    <row r="17" spans="2:15" s="143" customFormat="1">
      <c r="B17" s="88" t="s">
        <v>647</v>
      </c>
      <c r="C17" s="85" t="s">
        <v>648</v>
      </c>
      <c r="D17" s="98" t="s">
        <v>128</v>
      </c>
      <c r="E17" s="98" t="s">
        <v>319</v>
      </c>
      <c r="F17" s="85" t="s">
        <v>649</v>
      </c>
      <c r="G17" s="98" t="s">
        <v>355</v>
      </c>
      <c r="H17" s="98" t="s">
        <v>172</v>
      </c>
      <c r="I17" s="95">
        <v>4674</v>
      </c>
      <c r="J17" s="97">
        <v>3161</v>
      </c>
      <c r="K17" s="95">
        <v>3.0381</v>
      </c>
      <c r="L17" s="95">
        <v>150.78323999999998</v>
      </c>
      <c r="M17" s="96">
        <v>2.7367218430932793E-5</v>
      </c>
      <c r="N17" s="96">
        <f t="shared" si="0"/>
        <v>3.3605667217107404E-3</v>
      </c>
      <c r="O17" s="96">
        <f>L17/'סכום נכסי הקרן'!$C$42</f>
        <v>2.8414668895433834E-4</v>
      </c>
    </row>
    <row r="18" spans="2:15" s="143" customFormat="1">
      <c r="B18" s="88" t="s">
        <v>650</v>
      </c>
      <c r="C18" s="85" t="s">
        <v>651</v>
      </c>
      <c r="D18" s="98" t="s">
        <v>128</v>
      </c>
      <c r="E18" s="98" t="s">
        <v>319</v>
      </c>
      <c r="F18" s="85" t="s">
        <v>368</v>
      </c>
      <c r="G18" s="98" t="s">
        <v>355</v>
      </c>
      <c r="H18" s="98" t="s">
        <v>172</v>
      </c>
      <c r="I18" s="95">
        <v>10485</v>
      </c>
      <c r="J18" s="97">
        <v>1878</v>
      </c>
      <c r="K18" s="85"/>
      <c r="L18" s="95">
        <v>196.9083</v>
      </c>
      <c r="M18" s="96">
        <v>3.2219027586051259E-5</v>
      </c>
      <c r="N18" s="96">
        <f t="shared" si="0"/>
        <v>4.3885744875135661E-3</v>
      </c>
      <c r="O18" s="96">
        <f>L18/'סכום נכסי הקרן'!$C$42</f>
        <v>3.7106804093497091E-4</v>
      </c>
    </row>
    <row r="19" spans="2:15" s="143" customFormat="1">
      <c r="B19" s="88" t="s">
        <v>652</v>
      </c>
      <c r="C19" s="85" t="s">
        <v>653</v>
      </c>
      <c r="D19" s="98" t="s">
        <v>128</v>
      </c>
      <c r="E19" s="98" t="s">
        <v>319</v>
      </c>
      <c r="F19" s="85" t="s">
        <v>375</v>
      </c>
      <c r="G19" s="98" t="s">
        <v>376</v>
      </c>
      <c r="H19" s="98" t="s">
        <v>172</v>
      </c>
      <c r="I19" s="95">
        <v>212344</v>
      </c>
      <c r="J19" s="97">
        <v>448</v>
      </c>
      <c r="K19" s="85"/>
      <c r="L19" s="95">
        <v>951.30111999999997</v>
      </c>
      <c r="M19" s="96">
        <v>7.6783617405965356E-5</v>
      </c>
      <c r="N19" s="96">
        <f t="shared" si="0"/>
        <v>2.1202030717725365E-2</v>
      </c>
      <c r="O19" s="96">
        <f>L19/'סכום נכסי הקרן'!$C$42</f>
        <v>1.7926996624197339E-3</v>
      </c>
    </row>
    <row r="20" spans="2:15" s="143" customFormat="1">
      <c r="B20" s="88" t="s">
        <v>654</v>
      </c>
      <c r="C20" s="85" t="s">
        <v>655</v>
      </c>
      <c r="D20" s="98" t="s">
        <v>128</v>
      </c>
      <c r="E20" s="98" t="s">
        <v>319</v>
      </c>
      <c r="F20" s="85" t="s">
        <v>348</v>
      </c>
      <c r="G20" s="98" t="s">
        <v>327</v>
      </c>
      <c r="H20" s="98" t="s">
        <v>172</v>
      </c>
      <c r="I20" s="95">
        <v>8522</v>
      </c>
      <c r="J20" s="97">
        <v>7390</v>
      </c>
      <c r="K20" s="85"/>
      <c r="L20" s="95">
        <v>629.7758</v>
      </c>
      <c r="M20" s="96">
        <v>8.4939665129207565E-5</v>
      </c>
      <c r="N20" s="96">
        <f t="shared" si="0"/>
        <v>1.4036066578876799E-2</v>
      </c>
      <c r="O20" s="96">
        <f>L20/'סכום נכסי הקרן'!$C$42</f>
        <v>1.1867944232632859E-3</v>
      </c>
    </row>
    <row r="21" spans="2:15" s="143" customFormat="1">
      <c r="B21" s="88" t="s">
        <v>656</v>
      </c>
      <c r="C21" s="85" t="s">
        <v>657</v>
      </c>
      <c r="D21" s="98" t="s">
        <v>128</v>
      </c>
      <c r="E21" s="98" t="s">
        <v>319</v>
      </c>
      <c r="F21" s="85" t="s">
        <v>617</v>
      </c>
      <c r="G21" s="98" t="s">
        <v>414</v>
      </c>
      <c r="H21" s="98" t="s">
        <v>172</v>
      </c>
      <c r="I21" s="95">
        <v>207425</v>
      </c>
      <c r="J21" s="97">
        <v>162.19999999999999</v>
      </c>
      <c r="K21" s="85"/>
      <c r="L21" s="95">
        <v>336.44334999999995</v>
      </c>
      <c r="M21" s="96">
        <v>6.4838898164915859E-5</v>
      </c>
      <c r="N21" s="96">
        <f t="shared" si="0"/>
        <v>7.4984482741641528E-3</v>
      </c>
      <c r="O21" s="96">
        <f>L21/'סכום נכסי הקרן'!$C$42</f>
        <v>6.340178386086251E-4</v>
      </c>
    </row>
    <row r="22" spans="2:15" s="143" customFormat="1">
      <c r="B22" s="88" t="s">
        <v>658</v>
      </c>
      <c r="C22" s="85" t="s">
        <v>659</v>
      </c>
      <c r="D22" s="98" t="s">
        <v>128</v>
      </c>
      <c r="E22" s="98" t="s">
        <v>319</v>
      </c>
      <c r="F22" s="85" t="s">
        <v>385</v>
      </c>
      <c r="G22" s="98" t="s">
        <v>327</v>
      </c>
      <c r="H22" s="98" t="s">
        <v>172</v>
      </c>
      <c r="I22" s="95">
        <v>98677</v>
      </c>
      <c r="J22" s="97">
        <v>1006</v>
      </c>
      <c r="K22" s="85"/>
      <c r="L22" s="95">
        <v>992.69061999999997</v>
      </c>
      <c r="M22" s="96">
        <v>8.4772817401644235E-5</v>
      </c>
      <c r="N22" s="96">
        <f t="shared" si="0"/>
        <v>2.212449515295203E-2</v>
      </c>
      <c r="O22" s="96">
        <f>L22/'סכום נכסי הקרן'!$C$42</f>
        <v>1.8706969874704197E-3</v>
      </c>
    </row>
    <row r="23" spans="2:15" s="143" customFormat="1">
      <c r="B23" s="88" t="s">
        <v>660</v>
      </c>
      <c r="C23" s="85" t="s">
        <v>661</v>
      </c>
      <c r="D23" s="98" t="s">
        <v>128</v>
      </c>
      <c r="E23" s="98" t="s">
        <v>319</v>
      </c>
      <c r="F23" s="85" t="s">
        <v>662</v>
      </c>
      <c r="G23" s="98" t="s">
        <v>633</v>
      </c>
      <c r="H23" s="98" t="s">
        <v>172</v>
      </c>
      <c r="I23" s="95">
        <v>110776.99</v>
      </c>
      <c r="J23" s="97">
        <v>1077</v>
      </c>
      <c r="K23" s="85"/>
      <c r="L23" s="95">
        <v>1193.0682199999999</v>
      </c>
      <c r="M23" s="96">
        <v>9.4373490849417223E-5</v>
      </c>
      <c r="N23" s="96">
        <f t="shared" si="0"/>
        <v>2.6590391325074781E-2</v>
      </c>
      <c r="O23" s="96">
        <f>L23/'סכום נכסי הקרן'!$C$42</f>
        <v>2.2483028247015126E-3</v>
      </c>
    </row>
    <row r="24" spans="2:15" s="143" customFormat="1">
      <c r="B24" s="88" t="s">
        <v>663</v>
      </c>
      <c r="C24" s="85" t="s">
        <v>664</v>
      </c>
      <c r="D24" s="98" t="s">
        <v>128</v>
      </c>
      <c r="E24" s="98" t="s">
        <v>319</v>
      </c>
      <c r="F24" s="85" t="s">
        <v>462</v>
      </c>
      <c r="G24" s="98" t="s">
        <v>433</v>
      </c>
      <c r="H24" s="98" t="s">
        <v>172</v>
      </c>
      <c r="I24" s="95">
        <v>16132</v>
      </c>
      <c r="J24" s="97">
        <v>1926</v>
      </c>
      <c r="K24" s="85"/>
      <c r="L24" s="95">
        <v>310.70231999999999</v>
      </c>
      <c r="M24" s="96">
        <v>6.3008961063981222E-5</v>
      </c>
      <c r="N24" s="96">
        <f t="shared" si="0"/>
        <v>6.9247475843490398E-3</v>
      </c>
      <c r="O24" s="96">
        <f>L24/'סכום נכסי הקרן'!$C$42</f>
        <v>5.8550960622965329E-4</v>
      </c>
    </row>
    <row r="25" spans="2:15" s="143" customFormat="1">
      <c r="B25" s="88" t="s">
        <v>665</v>
      </c>
      <c r="C25" s="85" t="s">
        <v>666</v>
      </c>
      <c r="D25" s="98" t="s">
        <v>128</v>
      </c>
      <c r="E25" s="98" t="s">
        <v>319</v>
      </c>
      <c r="F25" s="85" t="s">
        <v>432</v>
      </c>
      <c r="G25" s="98" t="s">
        <v>433</v>
      </c>
      <c r="H25" s="98" t="s">
        <v>172</v>
      </c>
      <c r="I25" s="95">
        <v>13438</v>
      </c>
      <c r="J25" s="97">
        <v>2773</v>
      </c>
      <c r="K25" s="85"/>
      <c r="L25" s="95">
        <v>372.63574</v>
      </c>
      <c r="M25" s="96">
        <v>6.2683444876326447E-5</v>
      </c>
      <c r="N25" s="96">
        <f t="shared" si="0"/>
        <v>8.3050826283083985E-3</v>
      </c>
      <c r="O25" s="96">
        <f>L25/'סכום נכסי הקרן'!$C$42</f>
        <v>7.0222135899884958E-4</v>
      </c>
    </row>
    <row r="26" spans="2:15" s="143" customFormat="1">
      <c r="B26" s="88" t="s">
        <v>667</v>
      </c>
      <c r="C26" s="85" t="s">
        <v>668</v>
      </c>
      <c r="D26" s="98" t="s">
        <v>128</v>
      </c>
      <c r="E26" s="98" t="s">
        <v>319</v>
      </c>
      <c r="F26" s="85" t="s">
        <v>669</v>
      </c>
      <c r="G26" s="98" t="s">
        <v>459</v>
      </c>
      <c r="H26" s="98" t="s">
        <v>172</v>
      </c>
      <c r="I26" s="95">
        <v>233</v>
      </c>
      <c r="J26" s="97">
        <v>65880</v>
      </c>
      <c r="K26" s="85"/>
      <c r="L26" s="95">
        <v>153.50039999999998</v>
      </c>
      <c r="M26" s="96">
        <v>3.0265765898587342E-5</v>
      </c>
      <c r="N26" s="96">
        <f t="shared" si="0"/>
        <v>3.4211251595952399E-3</v>
      </c>
      <c r="O26" s="96">
        <f>L26/'סכום נכסי הקרן'!$C$42</f>
        <v>2.8926709900361949E-4</v>
      </c>
    </row>
    <row r="27" spans="2:15" s="143" customFormat="1">
      <c r="B27" s="88" t="s">
        <v>670</v>
      </c>
      <c r="C27" s="85" t="s">
        <v>671</v>
      </c>
      <c r="D27" s="98" t="s">
        <v>128</v>
      </c>
      <c r="E27" s="98" t="s">
        <v>319</v>
      </c>
      <c r="F27" s="85" t="s">
        <v>672</v>
      </c>
      <c r="G27" s="98" t="s">
        <v>673</v>
      </c>
      <c r="H27" s="98" t="s">
        <v>172</v>
      </c>
      <c r="I27" s="95">
        <v>5894</v>
      </c>
      <c r="J27" s="97">
        <v>9450</v>
      </c>
      <c r="K27" s="85"/>
      <c r="L27" s="95">
        <v>556.98299999999995</v>
      </c>
      <c r="M27" s="96">
        <v>5.9863260896045354E-5</v>
      </c>
      <c r="N27" s="96">
        <f t="shared" si="0"/>
        <v>1.2413704164724232E-2</v>
      </c>
      <c r="O27" s="96">
        <f>L27/'סכום נכסי הקרן'!$C$42</f>
        <v>1.049618480501243E-3</v>
      </c>
    </row>
    <row r="28" spans="2:15" s="143" customFormat="1">
      <c r="B28" s="88" t="s">
        <v>674</v>
      </c>
      <c r="C28" s="85" t="s">
        <v>675</v>
      </c>
      <c r="D28" s="98" t="s">
        <v>128</v>
      </c>
      <c r="E28" s="98" t="s">
        <v>319</v>
      </c>
      <c r="F28" s="85" t="s">
        <v>676</v>
      </c>
      <c r="G28" s="98" t="s">
        <v>414</v>
      </c>
      <c r="H28" s="98" t="s">
        <v>172</v>
      </c>
      <c r="I28" s="95">
        <v>13281</v>
      </c>
      <c r="J28" s="97">
        <v>5956</v>
      </c>
      <c r="K28" s="85"/>
      <c r="L28" s="95">
        <v>791.01635999999996</v>
      </c>
      <c r="M28" s="96">
        <v>1.3082011060356216E-5</v>
      </c>
      <c r="N28" s="96">
        <f t="shared" si="0"/>
        <v>1.7629699797834051E-2</v>
      </c>
      <c r="O28" s="96">
        <f>L28/'סכום נכסי הקרן'!$C$42</f>
        <v>1.4906476316778505E-3</v>
      </c>
    </row>
    <row r="29" spans="2:15" s="143" customFormat="1">
      <c r="B29" s="88" t="s">
        <v>677</v>
      </c>
      <c r="C29" s="85" t="s">
        <v>678</v>
      </c>
      <c r="D29" s="98" t="s">
        <v>128</v>
      </c>
      <c r="E29" s="98" t="s">
        <v>319</v>
      </c>
      <c r="F29" s="85" t="s">
        <v>632</v>
      </c>
      <c r="G29" s="98" t="s">
        <v>633</v>
      </c>
      <c r="H29" s="98" t="s">
        <v>172</v>
      </c>
      <c r="I29" s="95">
        <v>4052834</v>
      </c>
      <c r="J29" s="97">
        <v>40.9</v>
      </c>
      <c r="K29" s="85"/>
      <c r="L29" s="95">
        <v>1657.6091100000001</v>
      </c>
      <c r="M29" s="96">
        <v>3.1290494266505298E-4</v>
      </c>
      <c r="N29" s="96">
        <f t="shared" si="0"/>
        <v>3.6943800999836317E-2</v>
      </c>
      <c r="O29" s="96">
        <f>L29/'סכום נכסי הקרן'!$C$42</f>
        <v>3.1237168015957719E-3</v>
      </c>
    </row>
    <row r="30" spans="2:15" s="143" customFormat="1">
      <c r="B30" s="88" t="s">
        <v>679</v>
      </c>
      <c r="C30" s="85" t="s">
        <v>680</v>
      </c>
      <c r="D30" s="98" t="s">
        <v>128</v>
      </c>
      <c r="E30" s="98" t="s">
        <v>319</v>
      </c>
      <c r="F30" s="85" t="s">
        <v>681</v>
      </c>
      <c r="G30" s="98" t="s">
        <v>414</v>
      </c>
      <c r="H30" s="98" t="s">
        <v>172</v>
      </c>
      <c r="I30" s="95">
        <v>91859</v>
      </c>
      <c r="J30" s="97">
        <v>1480</v>
      </c>
      <c r="K30" s="85"/>
      <c r="L30" s="95">
        <v>1359.5131999999999</v>
      </c>
      <c r="M30" s="96">
        <v>7.1855762734313096E-5</v>
      </c>
      <c r="N30" s="96">
        <f t="shared" si="0"/>
        <v>3.0300017546024866E-2</v>
      </c>
      <c r="O30" s="96">
        <f>L30/'סכום נכסי הקרן'!$C$42</f>
        <v>2.5619636132617734E-3</v>
      </c>
    </row>
    <row r="31" spans="2:15" s="143" customFormat="1">
      <c r="B31" s="88" t="s">
        <v>682</v>
      </c>
      <c r="C31" s="85" t="s">
        <v>683</v>
      </c>
      <c r="D31" s="98" t="s">
        <v>128</v>
      </c>
      <c r="E31" s="98" t="s">
        <v>319</v>
      </c>
      <c r="F31" s="85" t="s">
        <v>326</v>
      </c>
      <c r="G31" s="98" t="s">
        <v>327</v>
      </c>
      <c r="H31" s="98" t="s">
        <v>172</v>
      </c>
      <c r="I31" s="95">
        <v>134251</v>
      </c>
      <c r="J31" s="97">
        <v>2111</v>
      </c>
      <c r="K31" s="85"/>
      <c r="L31" s="95">
        <v>2834.0386100000001</v>
      </c>
      <c r="M31" s="96">
        <v>8.8089970736985603E-5</v>
      </c>
      <c r="N31" s="96">
        <f t="shared" si="0"/>
        <v>6.3163358479426265E-2</v>
      </c>
      <c r="O31" s="96">
        <f>L31/'סכום נכסי הקרן'!$C$42</f>
        <v>5.340664435916455E-3</v>
      </c>
    </row>
    <row r="32" spans="2:15" s="143" customFormat="1">
      <c r="B32" s="88" t="s">
        <v>684</v>
      </c>
      <c r="C32" s="85" t="s">
        <v>685</v>
      </c>
      <c r="D32" s="98" t="s">
        <v>128</v>
      </c>
      <c r="E32" s="98" t="s">
        <v>319</v>
      </c>
      <c r="F32" s="85" t="s">
        <v>686</v>
      </c>
      <c r="G32" s="98" t="s">
        <v>687</v>
      </c>
      <c r="H32" s="98" t="s">
        <v>172</v>
      </c>
      <c r="I32" s="95">
        <v>4292</v>
      </c>
      <c r="J32" s="97">
        <v>10300</v>
      </c>
      <c r="K32" s="85"/>
      <c r="L32" s="95">
        <v>442.07600000000002</v>
      </c>
      <c r="M32" s="96">
        <v>8.1525860185201229E-5</v>
      </c>
      <c r="N32" s="96">
        <f t="shared" si="0"/>
        <v>9.8527256349379248E-3</v>
      </c>
      <c r="O32" s="96">
        <f>L32/'סכום נכסי הקרן'!$C$42</f>
        <v>8.3307953633426424E-4</v>
      </c>
    </row>
    <row r="33" spans="2:15" s="143" customFormat="1">
      <c r="B33" s="88" t="s">
        <v>688</v>
      </c>
      <c r="C33" s="85" t="s">
        <v>689</v>
      </c>
      <c r="D33" s="98" t="s">
        <v>128</v>
      </c>
      <c r="E33" s="98" t="s">
        <v>319</v>
      </c>
      <c r="F33" s="85" t="s">
        <v>330</v>
      </c>
      <c r="G33" s="98" t="s">
        <v>327</v>
      </c>
      <c r="H33" s="98" t="s">
        <v>172</v>
      </c>
      <c r="I33" s="95">
        <v>21549</v>
      </c>
      <c r="J33" s="97">
        <v>6703</v>
      </c>
      <c r="K33" s="85"/>
      <c r="L33" s="95">
        <v>1444.42947</v>
      </c>
      <c r="M33" s="96">
        <v>9.255374915420523E-5</v>
      </c>
      <c r="N33" s="96">
        <f t="shared" si="0"/>
        <v>3.2192580612674743E-2</v>
      </c>
      <c r="O33" s="96">
        <f>L33/'סכום נכסי הקרן'!$C$42</f>
        <v>2.721985887347757E-3</v>
      </c>
    </row>
    <row r="34" spans="2:15" s="143" customFormat="1">
      <c r="B34" s="88" t="s">
        <v>690</v>
      </c>
      <c r="C34" s="85" t="s">
        <v>691</v>
      </c>
      <c r="D34" s="98" t="s">
        <v>128</v>
      </c>
      <c r="E34" s="98" t="s">
        <v>319</v>
      </c>
      <c r="F34" s="85" t="s">
        <v>401</v>
      </c>
      <c r="G34" s="98" t="s">
        <v>355</v>
      </c>
      <c r="H34" s="98" t="s">
        <v>172</v>
      </c>
      <c r="I34" s="95">
        <v>5578</v>
      </c>
      <c r="J34" s="97">
        <v>13970</v>
      </c>
      <c r="K34" s="85"/>
      <c r="L34" s="95">
        <v>779.24659999999994</v>
      </c>
      <c r="M34" s="96">
        <v>1.2543851194393667E-4</v>
      </c>
      <c r="N34" s="96">
        <f t="shared" si="0"/>
        <v>1.7367382422384881E-2</v>
      </c>
      <c r="O34" s="96">
        <f>L34/'סכום נכסי הקרן'!$C$42</f>
        <v>1.4684678566989654E-3</v>
      </c>
    </row>
    <row r="35" spans="2:15" s="143" customFormat="1">
      <c r="B35" s="88" t="s">
        <v>692</v>
      </c>
      <c r="C35" s="85" t="s">
        <v>693</v>
      </c>
      <c r="D35" s="98" t="s">
        <v>128</v>
      </c>
      <c r="E35" s="98" t="s">
        <v>319</v>
      </c>
      <c r="F35" s="85" t="s">
        <v>694</v>
      </c>
      <c r="G35" s="98" t="s">
        <v>200</v>
      </c>
      <c r="H35" s="98" t="s">
        <v>172</v>
      </c>
      <c r="I35" s="95">
        <v>4434</v>
      </c>
      <c r="J35" s="97">
        <v>32570</v>
      </c>
      <c r="K35" s="85"/>
      <c r="L35" s="95">
        <v>1444.1538</v>
      </c>
      <c r="M35" s="96">
        <v>7.2784882228676371E-5</v>
      </c>
      <c r="N35" s="96">
        <f t="shared" si="0"/>
        <v>3.2186436644497815E-2</v>
      </c>
      <c r="O35" s="96">
        <f>L35/'סכום נכסי הקרן'!$C$42</f>
        <v>2.7214663951432919E-3</v>
      </c>
    </row>
    <row r="36" spans="2:15" s="143" customFormat="1">
      <c r="B36" s="88" t="s">
        <v>695</v>
      </c>
      <c r="C36" s="85" t="s">
        <v>696</v>
      </c>
      <c r="D36" s="98" t="s">
        <v>128</v>
      </c>
      <c r="E36" s="98" t="s">
        <v>319</v>
      </c>
      <c r="F36" s="85" t="s">
        <v>697</v>
      </c>
      <c r="G36" s="98" t="s">
        <v>698</v>
      </c>
      <c r="H36" s="98" t="s">
        <v>172</v>
      </c>
      <c r="I36" s="95">
        <v>44</v>
      </c>
      <c r="J36" s="97">
        <v>31810</v>
      </c>
      <c r="K36" s="85"/>
      <c r="L36" s="95">
        <v>13.9964</v>
      </c>
      <c r="M36" s="96">
        <v>2.020655136808456E-6</v>
      </c>
      <c r="N36" s="96">
        <f t="shared" si="0"/>
        <v>3.1194339678436553E-4</v>
      </c>
      <c r="O36" s="96">
        <f>L36/'סכום נכסי הקרן'!$C$42</f>
        <v>2.6375814163964783E-5</v>
      </c>
    </row>
    <row r="37" spans="2:15" s="143" customFormat="1">
      <c r="B37" s="88" t="s">
        <v>699</v>
      </c>
      <c r="C37" s="85" t="s">
        <v>700</v>
      </c>
      <c r="D37" s="98" t="s">
        <v>128</v>
      </c>
      <c r="E37" s="98" t="s">
        <v>319</v>
      </c>
      <c r="F37" s="85" t="s">
        <v>494</v>
      </c>
      <c r="G37" s="98" t="s">
        <v>376</v>
      </c>
      <c r="H37" s="98" t="s">
        <v>172</v>
      </c>
      <c r="I37" s="95">
        <v>7634</v>
      </c>
      <c r="J37" s="97">
        <v>2478</v>
      </c>
      <c r="K37" s="85"/>
      <c r="L37" s="95">
        <v>189.17051999999998</v>
      </c>
      <c r="M37" s="96">
        <v>7.5550828532010882E-5</v>
      </c>
      <c r="N37" s="96">
        <f t="shared" si="0"/>
        <v>4.2161194721688968E-3</v>
      </c>
      <c r="O37" s="96">
        <f>L37/'סכום נכסי הקרן'!$C$42</f>
        <v>3.5648641656572998E-4</v>
      </c>
    </row>
    <row r="38" spans="2:15" s="143" customFormat="1">
      <c r="B38" s="88" t="s">
        <v>701</v>
      </c>
      <c r="C38" s="85" t="s">
        <v>702</v>
      </c>
      <c r="D38" s="98" t="s">
        <v>128</v>
      </c>
      <c r="E38" s="98" t="s">
        <v>319</v>
      </c>
      <c r="F38" s="85" t="s">
        <v>343</v>
      </c>
      <c r="G38" s="98" t="s">
        <v>327</v>
      </c>
      <c r="H38" s="98" t="s">
        <v>172</v>
      </c>
      <c r="I38" s="95">
        <v>114606</v>
      </c>
      <c r="J38" s="97">
        <v>2404</v>
      </c>
      <c r="K38" s="85"/>
      <c r="L38" s="95">
        <v>2755.12824</v>
      </c>
      <c r="M38" s="96">
        <v>8.5893806319834929E-5</v>
      </c>
      <c r="N38" s="96">
        <f t="shared" si="0"/>
        <v>6.1404651321920682E-2</v>
      </c>
      <c r="O38" s="96">
        <f>L38/'סכום נכסי הקרן'!$C$42</f>
        <v>5.1919601080371641E-3</v>
      </c>
    </row>
    <row r="39" spans="2:15" s="143" customFormat="1">
      <c r="B39" s="88" t="s">
        <v>703</v>
      </c>
      <c r="C39" s="85" t="s">
        <v>704</v>
      </c>
      <c r="D39" s="98" t="s">
        <v>128</v>
      </c>
      <c r="E39" s="98" t="s">
        <v>319</v>
      </c>
      <c r="F39" s="85" t="s">
        <v>458</v>
      </c>
      <c r="G39" s="98" t="s">
        <v>459</v>
      </c>
      <c r="H39" s="98" t="s">
        <v>172</v>
      </c>
      <c r="I39" s="95">
        <v>1569</v>
      </c>
      <c r="J39" s="97">
        <v>51550</v>
      </c>
      <c r="K39" s="95">
        <v>61.783169999999998</v>
      </c>
      <c r="L39" s="95">
        <v>870.60266999999999</v>
      </c>
      <c r="M39" s="96">
        <v>1.5445792749160128E-4</v>
      </c>
      <c r="N39" s="96">
        <f t="shared" si="0"/>
        <v>1.9403471902013233E-2</v>
      </c>
      <c r="O39" s="96">
        <f>L39/'סכום נכסי הקרן'!$C$42</f>
        <v>1.6406257490905918E-3</v>
      </c>
    </row>
    <row r="40" spans="2:15" s="143" customFormat="1">
      <c r="B40" s="88" t="s">
        <v>705</v>
      </c>
      <c r="C40" s="85" t="s">
        <v>706</v>
      </c>
      <c r="D40" s="98" t="s">
        <v>128</v>
      </c>
      <c r="E40" s="98" t="s">
        <v>319</v>
      </c>
      <c r="F40" s="85" t="s">
        <v>707</v>
      </c>
      <c r="G40" s="98" t="s">
        <v>555</v>
      </c>
      <c r="H40" s="98" t="s">
        <v>172</v>
      </c>
      <c r="I40" s="95">
        <v>4199</v>
      </c>
      <c r="J40" s="97">
        <v>32110</v>
      </c>
      <c r="K40" s="85"/>
      <c r="L40" s="95">
        <v>1348.2989</v>
      </c>
      <c r="M40" s="96">
        <v>7.0527115021931173E-5</v>
      </c>
      <c r="N40" s="96">
        <f t="shared" si="0"/>
        <v>3.0050079931026805E-2</v>
      </c>
      <c r="O40" s="96">
        <f>L40/'סכום נכסי הקרן'!$C$42</f>
        <v>2.5408305867135935E-3</v>
      </c>
    </row>
    <row r="41" spans="2:15" s="143" customFormat="1">
      <c r="B41" s="88" t="s">
        <v>708</v>
      </c>
      <c r="C41" s="85" t="s">
        <v>709</v>
      </c>
      <c r="D41" s="98" t="s">
        <v>128</v>
      </c>
      <c r="E41" s="98" t="s">
        <v>319</v>
      </c>
      <c r="F41" s="85" t="s">
        <v>710</v>
      </c>
      <c r="G41" s="98" t="s">
        <v>376</v>
      </c>
      <c r="H41" s="98" t="s">
        <v>172</v>
      </c>
      <c r="I41" s="95">
        <v>11870</v>
      </c>
      <c r="J41" s="97">
        <v>1580</v>
      </c>
      <c r="K41" s="85"/>
      <c r="L41" s="95">
        <v>187.54599999999999</v>
      </c>
      <c r="M41" s="96">
        <v>6.9902599943286439E-5</v>
      </c>
      <c r="N41" s="96">
        <f t="shared" si="0"/>
        <v>4.1799131414735659E-3</v>
      </c>
      <c r="O41" s="96">
        <f>L41/'סכום נכסי הקרן'!$C$42</f>
        <v>3.5342505524241512E-4</v>
      </c>
    </row>
    <row r="42" spans="2:15" s="143" customFormat="1">
      <c r="B42" s="88" t="s">
        <v>711</v>
      </c>
      <c r="C42" s="85" t="s">
        <v>712</v>
      </c>
      <c r="D42" s="98" t="s">
        <v>128</v>
      </c>
      <c r="E42" s="98" t="s">
        <v>319</v>
      </c>
      <c r="F42" s="85" t="s">
        <v>713</v>
      </c>
      <c r="G42" s="98" t="s">
        <v>414</v>
      </c>
      <c r="H42" s="98" t="s">
        <v>172</v>
      </c>
      <c r="I42" s="95">
        <v>4245</v>
      </c>
      <c r="J42" s="97">
        <v>28980</v>
      </c>
      <c r="K42" s="85"/>
      <c r="L42" s="95">
        <v>1230.201</v>
      </c>
      <c r="M42" s="96">
        <v>3.0199535910321508E-5</v>
      </c>
      <c r="N42" s="96">
        <f t="shared" si="0"/>
        <v>2.7417984529416368E-2</v>
      </c>
      <c r="O42" s="96">
        <f>L42/'סכום נכסי הקרן'!$C$42</f>
        <v>2.3182784830616189E-3</v>
      </c>
    </row>
    <row r="43" spans="2:15" s="143" customFormat="1">
      <c r="B43" s="88" t="s">
        <v>714</v>
      </c>
      <c r="C43" s="85" t="s">
        <v>715</v>
      </c>
      <c r="D43" s="98" t="s">
        <v>128</v>
      </c>
      <c r="E43" s="98" t="s">
        <v>319</v>
      </c>
      <c r="F43" s="85" t="s">
        <v>354</v>
      </c>
      <c r="G43" s="98" t="s">
        <v>355</v>
      </c>
      <c r="H43" s="98" t="s">
        <v>172</v>
      </c>
      <c r="I43" s="95">
        <v>9808</v>
      </c>
      <c r="J43" s="97">
        <v>16810</v>
      </c>
      <c r="K43" s="85"/>
      <c r="L43" s="95">
        <v>1648.7248</v>
      </c>
      <c r="M43" s="96">
        <v>8.0875540393407391E-5</v>
      </c>
      <c r="N43" s="96">
        <f t="shared" si="0"/>
        <v>3.6745792809195481E-2</v>
      </c>
      <c r="O43" s="96">
        <f>L43/'סכום נכסי הקרן'!$C$42</f>
        <v>3.1069745743419739E-3</v>
      </c>
    </row>
    <row r="44" spans="2:15" s="143" customFormat="1">
      <c r="B44" s="88" t="s">
        <v>716</v>
      </c>
      <c r="C44" s="85" t="s">
        <v>717</v>
      </c>
      <c r="D44" s="98" t="s">
        <v>128</v>
      </c>
      <c r="E44" s="98" t="s">
        <v>319</v>
      </c>
      <c r="F44" s="85" t="s">
        <v>718</v>
      </c>
      <c r="G44" s="98" t="s">
        <v>159</v>
      </c>
      <c r="H44" s="98" t="s">
        <v>172</v>
      </c>
      <c r="I44" s="95">
        <v>14692</v>
      </c>
      <c r="J44" s="97">
        <v>2233</v>
      </c>
      <c r="K44" s="85"/>
      <c r="L44" s="95">
        <v>328.07236</v>
      </c>
      <c r="M44" s="96">
        <v>6.2199835098466038E-5</v>
      </c>
      <c r="N44" s="96">
        <f t="shared" si="0"/>
        <v>7.3118806528438178E-3</v>
      </c>
      <c r="O44" s="96">
        <f>L44/'סכום נכסי הקרן'!$C$42</f>
        <v>6.182429481647677E-4</v>
      </c>
    </row>
    <row r="45" spans="2:15" s="143" customFormat="1">
      <c r="B45" s="88" t="s">
        <v>719</v>
      </c>
      <c r="C45" s="85" t="s">
        <v>720</v>
      </c>
      <c r="D45" s="98" t="s">
        <v>128</v>
      </c>
      <c r="E45" s="98" t="s">
        <v>319</v>
      </c>
      <c r="F45" s="85" t="s">
        <v>554</v>
      </c>
      <c r="G45" s="98" t="s">
        <v>555</v>
      </c>
      <c r="H45" s="98" t="s">
        <v>172</v>
      </c>
      <c r="I45" s="95">
        <v>13990</v>
      </c>
      <c r="J45" s="97">
        <v>7550</v>
      </c>
      <c r="K45" s="85"/>
      <c r="L45" s="95">
        <v>1056.2449999999999</v>
      </c>
      <c r="M45" s="96">
        <v>1.2192874435373608E-4</v>
      </c>
      <c r="N45" s="96">
        <f t="shared" si="0"/>
        <v>2.3540957184454727E-2</v>
      </c>
      <c r="O45" s="96">
        <f>L45/'סכום נכסי הקרן'!$C$42</f>
        <v>1.9904633928450872E-3</v>
      </c>
    </row>
    <row r="46" spans="2:15" s="143" customFormat="1">
      <c r="B46" s="84"/>
      <c r="C46" s="85"/>
      <c r="D46" s="85"/>
      <c r="E46" s="85"/>
      <c r="F46" s="85"/>
      <c r="G46" s="85"/>
      <c r="H46" s="85"/>
      <c r="I46" s="95"/>
      <c r="J46" s="97"/>
      <c r="K46" s="85"/>
      <c r="L46" s="85"/>
      <c r="M46" s="85"/>
      <c r="N46" s="96"/>
      <c r="O46" s="85"/>
    </row>
    <row r="47" spans="2:15" s="143" customFormat="1">
      <c r="B47" s="103" t="s">
        <v>721</v>
      </c>
      <c r="C47" s="83"/>
      <c r="D47" s="83"/>
      <c r="E47" s="83"/>
      <c r="F47" s="83"/>
      <c r="G47" s="83"/>
      <c r="H47" s="83"/>
      <c r="I47" s="92"/>
      <c r="J47" s="94"/>
      <c r="K47" s="92">
        <f>SUM(K48:K86)</f>
        <v>26.275550000000003</v>
      </c>
      <c r="L47" s="92">
        <v>7121.1588400000001</v>
      </c>
      <c r="M47" s="83"/>
      <c r="N47" s="93">
        <f t="shared" si="0"/>
        <v>0.15871213151886285</v>
      </c>
      <c r="O47" s="93">
        <f>L47/'סכום נכסי הקרן'!$C$42</f>
        <v>1.341961948757645E-2</v>
      </c>
    </row>
    <row r="48" spans="2:15" s="143" customFormat="1">
      <c r="B48" s="88" t="s">
        <v>722</v>
      </c>
      <c r="C48" s="85" t="s">
        <v>723</v>
      </c>
      <c r="D48" s="98" t="s">
        <v>128</v>
      </c>
      <c r="E48" s="98" t="s">
        <v>319</v>
      </c>
      <c r="F48" s="85" t="s">
        <v>724</v>
      </c>
      <c r="G48" s="98" t="s">
        <v>725</v>
      </c>
      <c r="H48" s="98" t="s">
        <v>172</v>
      </c>
      <c r="I48" s="95">
        <v>42772</v>
      </c>
      <c r="J48" s="97">
        <v>345.6</v>
      </c>
      <c r="K48" s="95">
        <v>5.6062399999999997</v>
      </c>
      <c r="L48" s="95">
        <v>153.42626999999999</v>
      </c>
      <c r="M48" s="96">
        <v>1.4513127101747452E-4</v>
      </c>
      <c r="N48" s="96">
        <f t="shared" si="0"/>
        <v>3.4194729944668051E-3</v>
      </c>
      <c r="O48" s="96">
        <f>L48/'סכום נכסי הקרן'!$C$42</f>
        <v>2.891274031458293E-4</v>
      </c>
    </row>
    <row r="49" spans="2:15" s="143" customFormat="1">
      <c r="B49" s="88" t="s">
        <v>726</v>
      </c>
      <c r="C49" s="85" t="s">
        <v>727</v>
      </c>
      <c r="D49" s="98" t="s">
        <v>128</v>
      </c>
      <c r="E49" s="98" t="s">
        <v>319</v>
      </c>
      <c r="F49" s="85" t="s">
        <v>613</v>
      </c>
      <c r="G49" s="98" t="s">
        <v>614</v>
      </c>
      <c r="H49" s="98" t="s">
        <v>172</v>
      </c>
      <c r="I49" s="95">
        <v>16317</v>
      </c>
      <c r="J49" s="97">
        <v>1852</v>
      </c>
      <c r="K49" s="85"/>
      <c r="L49" s="95">
        <v>302.19084000000004</v>
      </c>
      <c r="M49" s="96">
        <v>1.2371980951744188E-4</v>
      </c>
      <c r="N49" s="96">
        <f t="shared" si="0"/>
        <v>6.7350488058872801E-3</v>
      </c>
      <c r="O49" s="96">
        <f>L49/'סכום נכסי הקרן'!$C$42</f>
        <v>5.694699664122501E-4</v>
      </c>
    </row>
    <row r="50" spans="2:15" s="143" customFormat="1">
      <c r="B50" s="88" t="s">
        <v>728</v>
      </c>
      <c r="C50" s="85" t="s">
        <v>729</v>
      </c>
      <c r="D50" s="98" t="s">
        <v>128</v>
      </c>
      <c r="E50" s="98" t="s">
        <v>319</v>
      </c>
      <c r="F50" s="85" t="s">
        <v>730</v>
      </c>
      <c r="G50" s="98" t="s">
        <v>433</v>
      </c>
      <c r="H50" s="98" t="s">
        <v>172</v>
      </c>
      <c r="I50" s="95">
        <v>1235</v>
      </c>
      <c r="J50" s="97">
        <v>22900</v>
      </c>
      <c r="K50" s="95">
        <v>10.098870000000002</v>
      </c>
      <c r="L50" s="95">
        <v>292.91386999999997</v>
      </c>
      <c r="M50" s="96">
        <v>8.4157228053072616E-5</v>
      </c>
      <c r="N50" s="96">
        <f t="shared" si="0"/>
        <v>6.5282892438808587E-3</v>
      </c>
      <c r="O50" s="96">
        <f>L50/'סכום נכסי הקרן'!$C$42</f>
        <v>5.5198778265609291E-4</v>
      </c>
    </row>
    <row r="51" spans="2:15" s="143" customFormat="1">
      <c r="B51" s="88" t="s">
        <v>731</v>
      </c>
      <c r="C51" s="85" t="s">
        <v>732</v>
      </c>
      <c r="D51" s="98" t="s">
        <v>128</v>
      </c>
      <c r="E51" s="98" t="s">
        <v>319</v>
      </c>
      <c r="F51" s="85" t="s">
        <v>733</v>
      </c>
      <c r="G51" s="98" t="s">
        <v>734</v>
      </c>
      <c r="H51" s="98" t="s">
        <v>172</v>
      </c>
      <c r="I51" s="95">
        <v>14754</v>
      </c>
      <c r="J51" s="97">
        <v>1630</v>
      </c>
      <c r="K51" s="85"/>
      <c r="L51" s="95">
        <v>240.49020000000002</v>
      </c>
      <c r="M51" s="96">
        <v>1.3558809890487384E-4</v>
      </c>
      <c r="N51" s="96">
        <f t="shared" si="0"/>
        <v>5.3599018234225535E-3</v>
      </c>
      <c r="O51" s="96">
        <f>L51/'סכום נכסי הקרן'!$C$42</f>
        <v>4.5319688087327629E-4</v>
      </c>
    </row>
    <row r="52" spans="2:15" s="143" customFormat="1">
      <c r="B52" s="88" t="s">
        <v>735</v>
      </c>
      <c r="C52" s="85" t="s">
        <v>736</v>
      </c>
      <c r="D52" s="98" t="s">
        <v>128</v>
      </c>
      <c r="E52" s="98" t="s">
        <v>319</v>
      </c>
      <c r="F52" s="85" t="s">
        <v>737</v>
      </c>
      <c r="G52" s="98" t="s">
        <v>159</v>
      </c>
      <c r="H52" s="98" t="s">
        <v>172</v>
      </c>
      <c r="I52" s="95">
        <v>1107</v>
      </c>
      <c r="J52" s="97">
        <v>5396</v>
      </c>
      <c r="K52" s="85"/>
      <c r="L52" s="95">
        <v>59.733719999999998</v>
      </c>
      <c r="M52" s="96">
        <v>4.96726718997522E-5</v>
      </c>
      <c r="N52" s="96">
        <f t="shared" si="0"/>
        <v>1.3313094452406468E-3</v>
      </c>
      <c r="O52" s="96">
        <f>L52/'סכום נכסי הקרן'!$C$42</f>
        <v>1.125664812410553E-4</v>
      </c>
    </row>
    <row r="53" spans="2:15" s="143" customFormat="1">
      <c r="B53" s="88" t="s">
        <v>738</v>
      </c>
      <c r="C53" s="85" t="s">
        <v>739</v>
      </c>
      <c r="D53" s="98" t="s">
        <v>128</v>
      </c>
      <c r="E53" s="98" t="s">
        <v>319</v>
      </c>
      <c r="F53" s="85" t="s">
        <v>740</v>
      </c>
      <c r="G53" s="98" t="s">
        <v>459</v>
      </c>
      <c r="H53" s="98" t="s">
        <v>172</v>
      </c>
      <c r="I53" s="95">
        <v>580</v>
      </c>
      <c r="J53" s="97">
        <v>88000</v>
      </c>
      <c r="K53" s="85"/>
      <c r="L53" s="95">
        <v>510.4</v>
      </c>
      <c r="M53" s="96">
        <v>1.6050351613392414E-4</v>
      </c>
      <c r="N53" s="96">
        <f t="shared" si="0"/>
        <v>1.1375490105937252E-2</v>
      </c>
      <c r="O53" s="96">
        <f>L53/'סכום נכסי הקרן'!$C$42</f>
        <v>9.6183415373150415E-4</v>
      </c>
    </row>
    <row r="54" spans="2:15" s="143" customFormat="1">
      <c r="B54" s="88" t="s">
        <v>741</v>
      </c>
      <c r="C54" s="85" t="s">
        <v>742</v>
      </c>
      <c r="D54" s="98" t="s">
        <v>128</v>
      </c>
      <c r="E54" s="98" t="s">
        <v>319</v>
      </c>
      <c r="F54" s="85" t="s">
        <v>743</v>
      </c>
      <c r="G54" s="98" t="s">
        <v>198</v>
      </c>
      <c r="H54" s="98" t="s">
        <v>172</v>
      </c>
      <c r="I54" s="95">
        <v>23018</v>
      </c>
      <c r="J54" s="97">
        <v>340</v>
      </c>
      <c r="K54" s="85"/>
      <c r="L54" s="95">
        <v>78.261200000000002</v>
      </c>
      <c r="M54" s="96">
        <v>6.1492749997295104E-5</v>
      </c>
      <c r="N54" s="96">
        <f t="shared" si="0"/>
        <v>1.7442388445900795E-3</v>
      </c>
      <c r="O54" s="96">
        <f>L54/'סכום נכסי הקרן'!$C$42</f>
        <v>1.4748098564265676E-4</v>
      </c>
    </row>
    <row r="55" spans="2:15" s="143" customFormat="1">
      <c r="B55" s="88" t="s">
        <v>744</v>
      </c>
      <c r="C55" s="85" t="s">
        <v>745</v>
      </c>
      <c r="D55" s="98" t="s">
        <v>128</v>
      </c>
      <c r="E55" s="98" t="s">
        <v>319</v>
      </c>
      <c r="F55" s="85" t="s">
        <v>746</v>
      </c>
      <c r="G55" s="98" t="s">
        <v>394</v>
      </c>
      <c r="H55" s="98" t="s">
        <v>172</v>
      </c>
      <c r="I55" s="95">
        <v>474</v>
      </c>
      <c r="J55" s="97">
        <v>15490</v>
      </c>
      <c r="K55" s="85"/>
      <c r="L55" s="95">
        <v>73.422600000000003</v>
      </c>
      <c r="M55" s="96">
        <v>1.0349261370595914E-4</v>
      </c>
      <c r="N55" s="96">
        <f t="shared" si="0"/>
        <v>1.6363990200865763E-3</v>
      </c>
      <c r="O55" s="96">
        <f>L55/'סכום נכסי הקרן'!$C$42</f>
        <v>1.3836278278951165E-4</v>
      </c>
    </row>
    <row r="56" spans="2:15" s="143" customFormat="1">
      <c r="B56" s="88" t="s">
        <v>747</v>
      </c>
      <c r="C56" s="85" t="s">
        <v>748</v>
      </c>
      <c r="D56" s="98" t="s">
        <v>128</v>
      </c>
      <c r="E56" s="98" t="s">
        <v>319</v>
      </c>
      <c r="F56" s="85" t="s">
        <v>749</v>
      </c>
      <c r="G56" s="98" t="s">
        <v>750</v>
      </c>
      <c r="H56" s="98" t="s">
        <v>172</v>
      </c>
      <c r="I56" s="95">
        <v>3172</v>
      </c>
      <c r="J56" s="97">
        <v>3493</v>
      </c>
      <c r="K56" s="95">
        <v>2.43988</v>
      </c>
      <c r="L56" s="95">
        <v>113.23783999999999</v>
      </c>
      <c r="M56" s="96">
        <v>1.2826148910780144E-4</v>
      </c>
      <c r="N56" s="96">
        <f t="shared" si="0"/>
        <v>2.5237772894547523E-3</v>
      </c>
      <c r="O56" s="96">
        <f>L56/'סכום נכסי הקרן'!$C$42</f>
        <v>2.1339346004463846E-4</v>
      </c>
    </row>
    <row r="57" spans="2:15" s="143" customFormat="1">
      <c r="B57" s="88" t="s">
        <v>751</v>
      </c>
      <c r="C57" s="85" t="s">
        <v>752</v>
      </c>
      <c r="D57" s="98" t="s">
        <v>128</v>
      </c>
      <c r="E57" s="98" t="s">
        <v>319</v>
      </c>
      <c r="F57" s="85" t="s">
        <v>753</v>
      </c>
      <c r="G57" s="98" t="s">
        <v>376</v>
      </c>
      <c r="H57" s="98" t="s">
        <v>172</v>
      </c>
      <c r="I57" s="95">
        <v>710</v>
      </c>
      <c r="J57" s="97">
        <v>4604</v>
      </c>
      <c r="K57" s="85"/>
      <c r="L57" s="95">
        <v>32.688400000000001</v>
      </c>
      <c r="M57" s="96">
        <v>2.3754522769128289E-5</v>
      </c>
      <c r="N57" s="96">
        <f t="shared" si="0"/>
        <v>7.2853951955117416E-4</v>
      </c>
      <c r="O57" s="96">
        <f>L57/'סכום נכסי הקרן'!$C$42</f>
        <v>6.1600351784555065E-5</v>
      </c>
    </row>
    <row r="58" spans="2:15" s="143" customFormat="1">
      <c r="B58" s="88" t="s">
        <v>754</v>
      </c>
      <c r="C58" s="85" t="s">
        <v>755</v>
      </c>
      <c r="D58" s="98" t="s">
        <v>128</v>
      </c>
      <c r="E58" s="98" t="s">
        <v>319</v>
      </c>
      <c r="F58" s="85" t="s">
        <v>418</v>
      </c>
      <c r="G58" s="98" t="s">
        <v>355</v>
      </c>
      <c r="H58" s="98" t="s">
        <v>172</v>
      </c>
      <c r="I58" s="95">
        <v>366</v>
      </c>
      <c r="J58" s="97">
        <v>165900</v>
      </c>
      <c r="K58" s="85"/>
      <c r="L58" s="95">
        <v>607.19399999999996</v>
      </c>
      <c r="M58" s="96">
        <v>1.7128777047438755E-4</v>
      </c>
      <c r="N58" s="96">
        <f t="shared" si="0"/>
        <v>1.3532776918856708E-2</v>
      </c>
      <c r="O58" s="96">
        <f>L58/'סכום נכסי הקרן'!$C$42</f>
        <v>1.1442396691631015E-3</v>
      </c>
    </row>
    <row r="59" spans="2:15" s="143" customFormat="1">
      <c r="B59" s="88" t="s">
        <v>756</v>
      </c>
      <c r="C59" s="85" t="s">
        <v>757</v>
      </c>
      <c r="D59" s="98" t="s">
        <v>128</v>
      </c>
      <c r="E59" s="98" t="s">
        <v>319</v>
      </c>
      <c r="F59" s="85" t="s">
        <v>758</v>
      </c>
      <c r="G59" s="98" t="s">
        <v>195</v>
      </c>
      <c r="H59" s="98" t="s">
        <v>172</v>
      </c>
      <c r="I59" s="95">
        <v>1244</v>
      </c>
      <c r="J59" s="97">
        <v>10320</v>
      </c>
      <c r="K59" s="85"/>
      <c r="L59" s="95">
        <v>128.38079999999999</v>
      </c>
      <c r="M59" s="96">
        <v>4.8881119427930587E-5</v>
      </c>
      <c r="N59" s="96">
        <f t="shared" si="0"/>
        <v>2.8612745301573456E-3</v>
      </c>
      <c r="O59" s="96">
        <f>L59/'סכום נכסי הקרן'!$C$42</f>
        <v>2.4192993362729916E-4</v>
      </c>
    </row>
    <row r="60" spans="2:15" s="143" customFormat="1">
      <c r="B60" s="88" t="s">
        <v>759</v>
      </c>
      <c r="C60" s="85" t="s">
        <v>760</v>
      </c>
      <c r="D60" s="98" t="s">
        <v>128</v>
      </c>
      <c r="E60" s="98" t="s">
        <v>319</v>
      </c>
      <c r="F60" s="85" t="s">
        <v>761</v>
      </c>
      <c r="G60" s="98" t="s">
        <v>355</v>
      </c>
      <c r="H60" s="98" t="s">
        <v>172</v>
      </c>
      <c r="I60" s="95">
        <v>1358</v>
      </c>
      <c r="J60" s="97">
        <v>6183</v>
      </c>
      <c r="K60" s="85"/>
      <c r="L60" s="95">
        <v>83.965140000000005</v>
      </c>
      <c r="M60" s="96">
        <v>7.571700462860614E-5</v>
      </c>
      <c r="N60" s="96">
        <f t="shared" si="0"/>
        <v>1.8713648497524222E-3</v>
      </c>
      <c r="O60" s="96">
        <f>L60/'סכום נכסי הקרן'!$C$42</f>
        <v>1.5822989689429326E-4</v>
      </c>
    </row>
    <row r="61" spans="2:15" s="143" customFormat="1">
      <c r="B61" s="88" t="s">
        <v>762</v>
      </c>
      <c r="C61" s="85" t="s">
        <v>763</v>
      </c>
      <c r="D61" s="98" t="s">
        <v>128</v>
      </c>
      <c r="E61" s="98" t="s">
        <v>319</v>
      </c>
      <c r="F61" s="85" t="s">
        <v>764</v>
      </c>
      <c r="G61" s="98" t="s">
        <v>596</v>
      </c>
      <c r="H61" s="98" t="s">
        <v>172</v>
      </c>
      <c r="I61" s="95">
        <v>817</v>
      </c>
      <c r="J61" s="97">
        <v>17580</v>
      </c>
      <c r="K61" s="95">
        <v>2.0425</v>
      </c>
      <c r="L61" s="95">
        <v>145.6711</v>
      </c>
      <c r="M61" s="96">
        <v>1.6831049227419818E-4</v>
      </c>
      <c r="N61" s="96">
        <f t="shared" si="0"/>
        <v>3.2466304011970924E-3</v>
      </c>
      <c r="O61" s="96">
        <f>L61/'סכום נכסי הקרן'!$C$42</f>
        <v>2.7451300782060603E-4</v>
      </c>
    </row>
    <row r="62" spans="2:15" s="143" customFormat="1">
      <c r="B62" s="88" t="s">
        <v>765</v>
      </c>
      <c r="C62" s="85" t="s">
        <v>766</v>
      </c>
      <c r="D62" s="98" t="s">
        <v>128</v>
      </c>
      <c r="E62" s="98" t="s">
        <v>319</v>
      </c>
      <c r="F62" s="85" t="s">
        <v>767</v>
      </c>
      <c r="G62" s="98" t="s">
        <v>734</v>
      </c>
      <c r="H62" s="98" t="s">
        <v>172</v>
      </c>
      <c r="I62" s="95">
        <v>1471</v>
      </c>
      <c r="J62" s="97">
        <v>7323</v>
      </c>
      <c r="K62" s="85"/>
      <c r="L62" s="95">
        <v>107.72132999999999</v>
      </c>
      <c r="M62" s="96">
        <v>1.0517312346945758E-4</v>
      </c>
      <c r="N62" s="96">
        <f t="shared" si="0"/>
        <v>2.4008286120952228E-3</v>
      </c>
      <c r="O62" s="96">
        <f>L62/'סכום נכסי הקרן'!$C$42</f>
        <v>2.0299775524957307E-4</v>
      </c>
    </row>
    <row r="63" spans="2:15" s="143" customFormat="1">
      <c r="B63" s="88" t="s">
        <v>768</v>
      </c>
      <c r="C63" s="85" t="s">
        <v>769</v>
      </c>
      <c r="D63" s="98" t="s">
        <v>128</v>
      </c>
      <c r="E63" s="98" t="s">
        <v>319</v>
      </c>
      <c r="F63" s="85" t="s">
        <v>770</v>
      </c>
      <c r="G63" s="98" t="s">
        <v>771</v>
      </c>
      <c r="H63" s="98" t="s">
        <v>172</v>
      </c>
      <c r="I63" s="95">
        <v>526</v>
      </c>
      <c r="J63" s="97">
        <v>13800</v>
      </c>
      <c r="K63" s="95">
        <v>1.01762</v>
      </c>
      <c r="L63" s="95">
        <v>73.605620000000002</v>
      </c>
      <c r="M63" s="96">
        <v>7.7440448883709178E-5</v>
      </c>
      <c r="N63" s="96">
        <f t="shared" si="0"/>
        <v>1.6404780604454881E-3</v>
      </c>
      <c r="O63" s="96">
        <f>L63/'סכום נכסי הקרן'!$C$42</f>
        <v>1.3870767872763064E-4</v>
      </c>
    </row>
    <row r="64" spans="2:15" s="143" customFormat="1">
      <c r="B64" s="88" t="s">
        <v>772</v>
      </c>
      <c r="C64" s="85" t="s">
        <v>773</v>
      </c>
      <c r="D64" s="98" t="s">
        <v>128</v>
      </c>
      <c r="E64" s="98" t="s">
        <v>319</v>
      </c>
      <c r="F64" s="85" t="s">
        <v>774</v>
      </c>
      <c r="G64" s="98" t="s">
        <v>771</v>
      </c>
      <c r="H64" s="98" t="s">
        <v>172</v>
      </c>
      <c r="I64" s="95">
        <v>3968</v>
      </c>
      <c r="J64" s="97">
        <v>7792</v>
      </c>
      <c r="K64" s="85"/>
      <c r="L64" s="95">
        <v>309.18655999999999</v>
      </c>
      <c r="M64" s="96">
        <v>1.7649143827489939E-4</v>
      </c>
      <c r="N64" s="96">
        <f t="shared" si="0"/>
        <v>6.8909652315218934E-3</v>
      </c>
      <c r="O64" s="96">
        <f>L64/'סכום נכסי הקרן'!$C$42</f>
        <v>5.8265320000539759E-4</v>
      </c>
    </row>
    <row r="65" spans="2:15" s="143" customFormat="1">
      <c r="B65" s="88" t="s">
        <v>775</v>
      </c>
      <c r="C65" s="85" t="s">
        <v>776</v>
      </c>
      <c r="D65" s="98" t="s">
        <v>128</v>
      </c>
      <c r="E65" s="98" t="s">
        <v>319</v>
      </c>
      <c r="F65" s="85" t="s">
        <v>777</v>
      </c>
      <c r="G65" s="98" t="s">
        <v>459</v>
      </c>
      <c r="H65" s="98" t="s">
        <v>172</v>
      </c>
      <c r="I65" s="95">
        <v>825</v>
      </c>
      <c r="J65" s="97">
        <v>19500</v>
      </c>
      <c r="K65" s="85"/>
      <c r="L65" s="95">
        <v>160.875</v>
      </c>
      <c r="M65" s="96">
        <v>4.7764173511899935E-5</v>
      </c>
      <c r="N65" s="96">
        <f t="shared" si="0"/>
        <v>3.585485836192507E-3</v>
      </c>
      <c r="O65" s="96">
        <f>L65/'סכום נכסי הקרן'!$C$42</f>
        <v>3.031643210845528E-4</v>
      </c>
    </row>
    <row r="66" spans="2:15" s="143" customFormat="1">
      <c r="B66" s="88" t="s">
        <v>778</v>
      </c>
      <c r="C66" s="85" t="s">
        <v>779</v>
      </c>
      <c r="D66" s="98" t="s">
        <v>128</v>
      </c>
      <c r="E66" s="98" t="s">
        <v>319</v>
      </c>
      <c r="F66" s="85" t="s">
        <v>486</v>
      </c>
      <c r="G66" s="98" t="s">
        <v>355</v>
      </c>
      <c r="H66" s="98" t="s">
        <v>172</v>
      </c>
      <c r="I66" s="95">
        <v>293</v>
      </c>
      <c r="J66" s="97">
        <v>41480</v>
      </c>
      <c r="K66" s="95">
        <v>1.1719999999999999</v>
      </c>
      <c r="L66" s="95">
        <v>122.7084</v>
      </c>
      <c r="M66" s="96">
        <v>5.4220140432014236E-5</v>
      </c>
      <c r="N66" s="96">
        <f t="shared" si="0"/>
        <v>2.7348514696618155E-3</v>
      </c>
      <c r="O66" s="96">
        <f>L66/'סכום נכסי הקרן'!$C$42</f>
        <v>2.3124045860060133E-4</v>
      </c>
    </row>
    <row r="67" spans="2:15" s="143" customFormat="1">
      <c r="B67" s="88" t="s">
        <v>780</v>
      </c>
      <c r="C67" s="85" t="s">
        <v>781</v>
      </c>
      <c r="D67" s="98" t="s">
        <v>128</v>
      </c>
      <c r="E67" s="98" t="s">
        <v>319</v>
      </c>
      <c r="F67" s="85" t="s">
        <v>782</v>
      </c>
      <c r="G67" s="98" t="s">
        <v>433</v>
      </c>
      <c r="H67" s="98" t="s">
        <v>172</v>
      </c>
      <c r="I67" s="95">
        <v>4478</v>
      </c>
      <c r="J67" s="97">
        <v>6317</v>
      </c>
      <c r="K67" s="85"/>
      <c r="L67" s="95">
        <v>282.87526000000003</v>
      </c>
      <c r="M67" s="96">
        <v>8.0572540773745052E-5</v>
      </c>
      <c r="N67" s="96">
        <f t="shared" si="0"/>
        <v>6.3045547048284252E-3</v>
      </c>
      <c r="O67" s="96">
        <f>L67/'סכום נכסי הקרן'!$C$42</f>
        <v>5.3307031017570388E-4</v>
      </c>
    </row>
    <row r="68" spans="2:15" s="143" customFormat="1">
      <c r="B68" s="88" t="s">
        <v>783</v>
      </c>
      <c r="C68" s="85" t="s">
        <v>784</v>
      </c>
      <c r="D68" s="98" t="s">
        <v>128</v>
      </c>
      <c r="E68" s="98" t="s">
        <v>319</v>
      </c>
      <c r="F68" s="85" t="s">
        <v>785</v>
      </c>
      <c r="G68" s="98" t="s">
        <v>771</v>
      </c>
      <c r="H68" s="98" t="s">
        <v>172</v>
      </c>
      <c r="I68" s="95">
        <v>9719</v>
      </c>
      <c r="J68" s="97">
        <v>3955</v>
      </c>
      <c r="K68" s="85"/>
      <c r="L68" s="95">
        <v>384.38645000000002</v>
      </c>
      <c r="M68" s="96">
        <v>1.5757341289209924E-4</v>
      </c>
      <c r="N68" s="96">
        <f t="shared" si="0"/>
        <v>8.5669754287447976E-3</v>
      </c>
      <c r="O68" s="96">
        <f>L68/'סכום נכסי הקרן'!$C$42</f>
        <v>7.2436523479938711E-4</v>
      </c>
    </row>
    <row r="69" spans="2:15" s="143" customFormat="1">
      <c r="B69" s="88" t="s">
        <v>786</v>
      </c>
      <c r="C69" s="85" t="s">
        <v>787</v>
      </c>
      <c r="D69" s="98" t="s">
        <v>128</v>
      </c>
      <c r="E69" s="98" t="s">
        <v>319</v>
      </c>
      <c r="F69" s="85" t="s">
        <v>788</v>
      </c>
      <c r="G69" s="98" t="s">
        <v>750</v>
      </c>
      <c r="H69" s="98" t="s">
        <v>172</v>
      </c>
      <c r="I69" s="95">
        <v>17525</v>
      </c>
      <c r="J69" s="97">
        <v>1735</v>
      </c>
      <c r="K69" s="85"/>
      <c r="L69" s="95">
        <v>304.05874999999997</v>
      </c>
      <c r="M69" s="96">
        <v>1.6277517887041643E-4</v>
      </c>
      <c r="N69" s="96">
        <f t="shared" si="0"/>
        <v>6.7766796674150632E-3</v>
      </c>
      <c r="O69" s="96">
        <f>L69/'סכום נכסי הקרן'!$C$42</f>
        <v>5.7298998920632643E-4</v>
      </c>
    </row>
    <row r="70" spans="2:15" s="143" customFormat="1">
      <c r="B70" s="88" t="s">
        <v>789</v>
      </c>
      <c r="C70" s="85" t="s">
        <v>790</v>
      </c>
      <c r="D70" s="98" t="s">
        <v>128</v>
      </c>
      <c r="E70" s="98" t="s">
        <v>319</v>
      </c>
      <c r="F70" s="85" t="s">
        <v>599</v>
      </c>
      <c r="G70" s="98" t="s">
        <v>433</v>
      </c>
      <c r="H70" s="98" t="s">
        <v>172</v>
      </c>
      <c r="I70" s="95">
        <v>4079</v>
      </c>
      <c r="J70" s="97">
        <v>4492</v>
      </c>
      <c r="K70" s="85"/>
      <c r="L70" s="95">
        <v>183.22868</v>
      </c>
      <c r="M70" s="96">
        <v>6.4467765334995077E-5</v>
      </c>
      <c r="N70" s="96">
        <f t="shared" si="0"/>
        <v>4.0836912940124277E-3</v>
      </c>
      <c r="O70" s="96">
        <f>L70/'סכום נכסי הקרן'!$C$42</f>
        <v>3.452891895907927E-4</v>
      </c>
    </row>
    <row r="71" spans="2:15" s="143" customFormat="1">
      <c r="B71" s="88" t="s">
        <v>791</v>
      </c>
      <c r="C71" s="85" t="s">
        <v>792</v>
      </c>
      <c r="D71" s="98" t="s">
        <v>128</v>
      </c>
      <c r="E71" s="98" t="s">
        <v>319</v>
      </c>
      <c r="F71" s="85" t="s">
        <v>793</v>
      </c>
      <c r="G71" s="98" t="s">
        <v>673</v>
      </c>
      <c r="H71" s="98" t="s">
        <v>172</v>
      </c>
      <c r="I71" s="95">
        <v>1683</v>
      </c>
      <c r="J71" s="97">
        <v>9438</v>
      </c>
      <c r="K71" s="85"/>
      <c r="L71" s="95">
        <v>158.84154000000001</v>
      </c>
      <c r="M71" s="96">
        <v>6.0326247789112916E-5</v>
      </c>
      <c r="N71" s="96">
        <f t="shared" si="0"/>
        <v>3.5401652952230336E-3</v>
      </c>
      <c r="O71" s="96">
        <f>L71/'סכום נכסי הקרן'!$C$42</f>
        <v>2.9933232406604405E-4</v>
      </c>
    </row>
    <row r="72" spans="2:15" s="143" customFormat="1">
      <c r="B72" s="88" t="s">
        <v>794</v>
      </c>
      <c r="C72" s="85" t="s">
        <v>795</v>
      </c>
      <c r="D72" s="98" t="s">
        <v>128</v>
      </c>
      <c r="E72" s="98" t="s">
        <v>319</v>
      </c>
      <c r="F72" s="85" t="s">
        <v>796</v>
      </c>
      <c r="G72" s="98" t="s">
        <v>633</v>
      </c>
      <c r="H72" s="98" t="s">
        <v>172</v>
      </c>
      <c r="I72" s="95">
        <v>11512</v>
      </c>
      <c r="J72" s="97">
        <v>2275</v>
      </c>
      <c r="K72" s="85"/>
      <c r="L72" s="95">
        <v>261.89800000000002</v>
      </c>
      <c r="M72" s="96">
        <v>1.1742200557948326E-4</v>
      </c>
      <c r="N72" s="96">
        <f t="shared" si="0"/>
        <v>5.8370260732068082E-3</v>
      </c>
      <c r="O72" s="96">
        <f>L72/'סכום נכסי הקרן'!$C$42</f>
        <v>4.9353926566217388E-4</v>
      </c>
    </row>
    <row r="73" spans="2:15" s="143" customFormat="1">
      <c r="B73" s="88" t="s">
        <v>797</v>
      </c>
      <c r="C73" s="85" t="s">
        <v>798</v>
      </c>
      <c r="D73" s="98" t="s">
        <v>128</v>
      </c>
      <c r="E73" s="98" t="s">
        <v>319</v>
      </c>
      <c r="F73" s="85" t="s">
        <v>799</v>
      </c>
      <c r="G73" s="98" t="s">
        <v>200</v>
      </c>
      <c r="H73" s="98" t="s">
        <v>172</v>
      </c>
      <c r="I73" s="95">
        <v>2650</v>
      </c>
      <c r="J73" s="97">
        <v>3085</v>
      </c>
      <c r="K73" s="85"/>
      <c r="L73" s="95">
        <v>81.752499999999998</v>
      </c>
      <c r="M73" s="96">
        <v>5.3257303073484991E-5</v>
      </c>
      <c r="N73" s="96">
        <f t="shared" si="0"/>
        <v>1.8220508520486584E-3</v>
      </c>
      <c r="O73" s="96">
        <f>L73/'סכום נכסי הקרן'!$C$42</f>
        <v>1.5406024030747414E-4</v>
      </c>
    </row>
    <row r="74" spans="2:15" s="143" customFormat="1">
      <c r="B74" s="88" t="s">
        <v>800</v>
      </c>
      <c r="C74" s="85" t="s">
        <v>801</v>
      </c>
      <c r="D74" s="98" t="s">
        <v>128</v>
      </c>
      <c r="E74" s="98" t="s">
        <v>319</v>
      </c>
      <c r="F74" s="85" t="s">
        <v>802</v>
      </c>
      <c r="G74" s="98" t="s">
        <v>725</v>
      </c>
      <c r="H74" s="98" t="s">
        <v>172</v>
      </c>
      <c r="I74" s="95">
        <v>4540</v>
      </c>
      <c r="J74" s="97">
        <v>933.7</v>
      </c>
      <c r="K74" s="85"/>
      <c r="L74" s="95">
        <v>42.389980000000001</v>
      </c>
      <c r="M74" s="96">
        <v>6.8515703270984949E-5</v>
      </c>
      <c r="N74" s="96">
        <f t="shared" si="0"/>
        <v>9.4476253542491776E-4</v>
      </c>
      <c r="O74" s="96">
        <f>L74/'סכום נכסי הקרן'!$C$42</f>
        <v>7.9882700901244886E-5</v>
      </c>
    </row>
    <row r="75" spans="2:15" s="143" customFormat="1">
      <c r="B75" s="88" t="s">
        <v>803</v>
      </c>
      <c r="C75" s="85" t="s">
        <v>804</v>
      </c>
      <c r="D75" s="98" t="s">
        <v>128</v>
      </c>
      <c r="E75" s="98" t="s">
        <v>319</v>
      </c>
      <c r="F75" s="85" t="s">
        <v>805</v>
      </c>
      <c r="G75" s="98" t="s">
        <v>159</v>
      </c>
      <c r="H75" s="98" t="s">
        <v>172</v>
      </c>
      <c r="I75" s="95">
        <v>1538</v>
      </c>
      <c r="J75" s="97">
        <v>9753</v>
      </c>
      <c r="K75" s="85"/>
      <c r="L75" s="95">
        <v>150.00114000000002</v>
      </c>
      <c r="M75" s="96">
        <v>1.4118028924885477E-4</v>
      </c>
      <c r="N75" s="96">
        <f t="shared" si="0"/>
        <v>3.3431357444147899E-3</v>
      </c>
      <c r="O75" s="96">
        <f>L75/'סכום נכסי הקרן'!$C$42</f>
        <v>2.8267284394721965E-4</v>
      </c>
    </row>
    <row r="76" spans="2:15" s="143" customFormat="1">
      <c r="B76" s="88" t="s">
        <v>806</v>
      </c>
      <c r="C76" s="85" t="s">
        <v>807</v>
      </c>
      <c r="D76" s="98" t="s">
        <v>128</v>
      </c>
      <c r="E76" s="98" t="s">
        <v>319</v>
      </c>
      <c r="F76" s="85" t="s">
        <v>808</v>
      </c>
      <c r="G76" s="98" t="s">
        <v>195</v>
      </c>
      <c r="H76" s="98" t="s">
        <v>172</v>
      </c>
      <c r="I76" s="95">
        <v>73</v>
      </c>
      <c r="J76" s="97">
        <v>6216</v>
      </c>
      <c r="K76" s="85"/>
      <c r="L76" s="95">
        <v>4.5376799999999999</v>
      </c>
      <c r="M76" s="96">
        <v>5.4169528808950827E-6</v>
      </c>
      <c r="N76" s="96">
        <f t="shared" ref="N76:N86" si="1">L76/$L$11</f>
        <v>1.0113309941988509E-4</v>
      </c>
      <c r="O76" s="96">
        <f>L76/'סכום נכסי הקרן'!$C$42</f>
        <v>8.5511277482452436E-6</v>
      </c>
    </row>
    <row r="77" spans="2:15" s="143" customFormat="1">
      <c r="B77" s="88" t="s">
        <v>809</v>
      </c>
      <c r="C77" s="85" t="s">
        <v>810</v>
      </c>
      <c r="D77" s="98" t="s">
        <v>128</v>
      </c>
      <c r="E77" s="98" t="s">
        <v>319</v>
      </c>
      <c r="F77" s="85" t="s">
        <v>811</v>
      </c>
      <c r="G77" s="98" t="s">
        <v>771</v>
      </c>
      <c r="H77" s="98" t="s">
        <v>172</v>
      </c>
      <c r="I77" s="95">
        <v>890</v>
      </c>
      <c r="J77" s="97">
        <v>12780</v>
      </c>
      <c r="K77" s="85"/>
      <c r="L77" s="95">
        <v>113.742</v>
      </c>
      <c r="M77" s="96">
        <v>6.0425906229041887E-5</v>
      </c>
      <c r="N77" s="96">
        <f t="shared" si="1"/>
        <v>2.5350137061706797E-3</v>
      </c>
      <c r="O77" s="96">
        <f>L77/'סכום נכסי הקרן'!$C$42</f>
        <v>2.1434353509743097E-4</v>
      </c>
    </row>
    <row r="78" spans="2:15" s="143" customFormat="1">
      <c r="B78" s="88" t="s">
        <v>812</v>
      </c>
      <c r="C78" s="85" t="s">
        <v>813</v>
      </c>
      <c r="D78" s="98" t="s">
        <v>128</v>
      </c>
      <c r="E78" s="98" t="s">
        <v>319</v>
      </c>
      <c r="F78" s="85" t="s">
        <v>814</v>
      </c>
      <c r="G78" s="98" t="s">
        <v>414</v>
      </c>
      <c r="H78" s="98" t="s">
        <v>172</v>
      </c>
      <c r="I78" s="95">
        <v>770</v>
      </c>
      <c r="J78" s="97">
        <v>16140</v>
      </c>
      <c r="K78" s="85"/>
      <c r="L78" s="95">
        <v>124.27800000000001</v>
      </c>
      <c r="M78" s="96">
        <v>8.0645541375090263E-5</v>
      </c>
      <c r="N78" s="96">
        <f t="shared" si="1"/>
        <v>2.7698337762258425E-3</v>
      </c>
      <c r="O78" s="96">
        <f>L78/'סכום נכסי הקרן'!$C$42</f>
        <v>2.3419832475988223E-4</v>
      </c>
    </row>
    <row r="79" spans="2:15" s="143" customFormat="1">
      <c r="B79" s="88" t="s">
        <v>815</v>
      </c>
      <c r="C79" s="85" t="s">
        <v>816</v>
      </c>
      <c r="D79" s="98" t="s">
        <v>128</v>
      </c>
      <c r="E79" s="98" t="s">
        <v>319</v>
      </c>
      <c r="F79" s="85" t="s">
        <v>817</v>
      </c>
      <c r="G79" s="98" t="s">
        <v>734</v>
      </c>
      <c r="H79" s="98" t="s">
        <v>172</v>
      </c>
      <c r="I79" s="95">
        <v>277</v>
      </c>
      <c r="J79" s="97">
        <v>33640</v>
      </c>
      <c r="K79" s="85"/>
      <c r="L79" s="95">
        <v>93.1828</v>
      </c>
      <c r="M79" s="96">
        <v>1.1597144506700596E-4</v>
      </c>
      <c r="N79" s="96">
        <f t="shared" si="1"/>
        <v>2.0768025459316805E-3</v>
      </c>
      <c r="O79" s="96">
        <f>L79/'סכום נכסי הקרן'!$C$42</f>
        <v>1.7560031265739031E-4</v>
      </c>
    </row>
    <row r="80" spans="2:15" s="143" customFormat="1">
      <c r="B80" s="88" t="s">
        <v>818</v>
      </c>
      <c r="C80" s="85" t="s">
        <v>819</v>
      </c>
      <c r="D80" s="98" t="s">
        <v>128</v>
      </c>
      <c r="E80" s="98" t="s">
        <v>319</v>
      </c>
      <c r="F80" s="85" t="s">
        <v>820</v>
      </c>
      <c r="G80" s="98" t="s">
        <v>821</v>
      </c>
      <c r="H80" s="98" t="s">
        <v>172</v>
      </c>
      <c r="I80" s="95">
        <v>1975</v>
      </c>
      <c r="J80" s="97">
        <v>1609</v>
      </c>
      <c r="K80" s="85"/>
      <c r="L80" s="95">
        <v>31.777750000000001</v>
      </c>
      <c r="M80" s="96">
        <v>4.9052700457958492E-5</v>
      </c>
      <c r="N80" s="96">
        <f t="shared" si="1"/>
        <v>7.0824349669660572E-4</v>
      </c>
      <c r="O80" s="96">
        <f>L80/'סכום נכסי הקרן'!$C$42</f>
        <v>5.9884257991264323E-5</v>
      </c>
    </row>
    <row r="81" spans="2:15" s="143" customFormat="1">
      <c r="B81" s="88" t="s">
        <v>822</v>
      </c>
      <c r="C81" s="85" t="s">
        <v>823</v>
      </c>
      <c r="D81" s="98" t="s">
        <v>128</v>
      </c>
      <c r="E81" s="98" t="s">
        <v>319</v>
      </c>
      <c r="F81" s="85" t="s">
        <v>824</v>
      </c>
      <c r="G81" s="98" t="s">
        <v>555</v>
      </c>
      <c r="H81" s="98" t="s">
        <v>172</v>
      </c>
      <c r="I81" s="95">
        <v>1658</v>
      </c>
      <c r="J81" s="97">
        <v>10320</v>
      </c>
      <c r="K81" s="85"/>
      <c r="L81" s="95">
        <v>171.10560000000001</v>
      </c>
      <c r="M81" s="96">
        <v>1.31822342917141E-4</v>
      </c>
      <c r="N81" s="96">
        <f t="shared" si="1"/>
        <v>3.813499333601993E-3</v>
      </c>
      <c r="O81" s="96">
        <f>L81/'סכום נכסי הקרן'!$C$42</f>
        <v>3.2244359321066083E-4</v>
      </c>
    </row>
    <row r="82" spans="2:15" s="143" customFormat="1">
      <c r="B82" s="88" t="s">
        <v>825</v>
      </c>
      <c r="C82" s="85" t="s">
        <v>826</v>
      </c>
      <c r="D82" s="98" t="s">
        <v>128</v>
      </c>
      <c r="E82" s="98" t="s">
        <v>319</v>
      </c>
      <c r="F82" s="85" t="s">
        <v>408</v>
      </c>
      <c r="G82" s="98" t="s">
        <v>355</v>
      </c>
      <c r="H82" s="98" t="s">
        <v>172</v>
      </c>
      <c r="I82" s="95">
        <v>17112</v>
      </c>
      <c r="J82" s="97">
        <v>1439</v>
      </c>
      <c r="K82" s="85"/>
      <c r="L82" s="95">
        <v>246.24168</v>
      </c>
      <c r="M82" s="96">
        <v>9.9323413227503523E-5</v>
      </c>
      <c r="N82" s="96">
        <f t="shared" si="1"/>
        <v>5.4880873716876312E-3</v>
      </c>
      <c r="O82" s="96">
        <f>L82/'סכום נכסי הקרן'!$C$42</f>
        <v>4.6403537989072078E-4</v>
      </c>
    </row>
    <row r="83" spans="2:15" s="143" customFormat="1">
      <c r="B83" s="88" t="s">
        <v>827</v>
      </c>
      <c r="C83" s="85" t="s">
        <v>828</v>
      </c>
      <c r="D83" s="98" t="s">
        <v>128</v>
      </c>
      <c r="E83" s="98" t="s">
        <v>319</v>
      </c>
      <c r="F83" s="85" t="s">
        <v>829</v>
      </c>
      <c r="G83" s="98" t="s">
        <v>159</v>
      </c>
      <c r="H83" s="98" t="s">
        <v>172</v>
      </c>
      <c r="I83" s="95">
        <v>687</v>
      </c>
      <c r="J83" s="97">
        <v>17620</v>
      </c>
      <c r="K83" s="85"/>
      <c r="L83" s="95">
        <v>121.04939999999999</v>
      </c>
      <c r="M83" s="96">
        <v>5.0969046208893407E-5</v>
      </c>
      <c r="N83" s="96">
        <f t="shared" si="1"/>
        <v>2.6978766693370702E-3</v>
      </c>
      <c r="O83" s="96">
        <f>L83/'סכום נכסי הקרן'!$C$42</f>
        <v>2.2811412070671306E-4</v>
      </c>
    </row>
    <row r="84" spans="2:15" s="143" customFormat="1">
      <c r="B84" s="88" t="s">
        <v>830</v>
      </c>
      <c r="C84" s="85" t="s">
        <v>831</v>
      </c>
      <c r="D84" s="98" t="s">
        <v>128</v>
      </c>
      <c r="E84" s="98" t="s">
        <v>319</v>
      </c>
      <c r="F84" s="85" t="s">
        <v>832</v>
      </c>
      <c r="G84" s="98" t="s">
        <v>633</v>
      </c>
      <c r="H84" s="98" t="s">
        <v>172</v>
      </c>
      <c r="I84" s="95">
        <v>80609.13</v>
      </c>
      <c r="J84" s="97">
        <v>271.10000000000002</v>
      </c>
      <c r="K84" s="85"/>
      <c r="L84" s="95">
        <v>218.53134</v>
      </c>
      <c r="M84" s="96">
        <v>7.7175926791494818E-5</v>
      </c>
      <c r="N84" s="96">
        <f t="shared" si="1"/>
        <v>4.8704958777570726E-3</v>
      </c>
      <c r="O84" s="96">
        <f>L84/'סכום נכסי הקרן'!$C$42</f>
        <v>4.1181603932741303E-4</v>
      </c>
    </row>
    <row r="85" spans="2:15" s="143" customFormat="1">
      <c r="B85" s="88" t="s">
        <v>833</v>
      </c>
      <c r="C85" s="85" t="s">
        <v>834</v>
      </c>
      <c r="D85" s="98" t="s">
        <v>128</v>
      </c>
      <c r="E85" s="98" t="s">
        <v>319</v>
      </c>
      <c r="F85" s="85" t="s">
        <v>835</v>
      </c>
      <c r="G85" s="98" t="s">
        <v>355</v>
      </c>
      <c r="H85" s="98" t="s">
        <v>172</v>
      </c>
      <c r="I85" s="95">
        <v>50508</v>
      </c>
      <c r="J85" s="97">
        <v>577.5</v>
      </c>
      <c r="K85" s="85"/>
      <c r="L85" s="95">
        <v>291.68369999999999</v>
      </c>
      <c r="M85" s="96">
        <v>1.2464442172902603E-4</v>
      </c>
      <c r="N85" s="96">
        <f t="shared" si="1"/>
        <v>6.5008719502609126E-3</v>
      </c>
      <c r="O85" s="96">
        <f>L85/'סכום נכסי הקרן'!$C$42</f>
        <v>5.4966956259164181E-4</v>
      </c>
    </row>
    <row r="86" spans="2:15" s="143" customFormat="1">
      <c r="B86" s="88" t="s">
        <v>836</v>
      </c>
      <c r="C86" s="85" t="s">
        <v>837</v>
      </c>
      <c r="D86" s="98" t="s">
        <v>128</v>
      </c>
      <c r="E86" s="98" t="s">
        <v>319</v>
      </c>
      <c r="F86" s="85" t="s">
        <v>838</v>
      </c>
      <c r="G86" s="98" t="s">
        <v>355</v>
      </c>
      <c r="H86" s="98" t="s">
        <v>172</v>
      </c>
      <c r="I86" s="95">
        <v>22783</v>
      </c>
      <c r="J86" s="97">
        <v>1122</v>
      </c>
      <c r="K86" s="95">
        <v>3.8984399999999999</v>
      </c>
      <c r="L86" s="95">
        <v>259.52370000000002</v>
      </c>
      <c r="M86" s="96">
        <v>6.4974004537605607E-5</v>
      </c>
      <c r="N86" s="96">
        <f t="shared" si="1"/>
        <v>5.7841090940560893E-3</v>
      </c>
      <c r="O86" s="96">
        <f>L86/'סכום נכסי הקרן'!$C$42</f>
        <v>4.8906496544429622E-4</v>
      </c>
    </row>
    <row r="87" spans="2:15" s="143" customFormat="1">
      <c r="B87" s="84"/>
      <c r="C87" s="85"/>
      <c r="D87" s="85"/>
      <c r="E87" s="85"/>
      <c r="F87" s="85"/>
      <c r="G87" s="85"/>
      <c r="H87" s="85"/>
      <c r="I87" s="95"/>
      <c r="J87" s="97"/>
      <c r="K87" s="85"/>
      <c r="L87" s="85"/>
      <c r="M87" s="85"/>
      <c r="N87" s="96"/>
      <c r="O87" s="85"/>
    </row>
    <row r="88" spans="2:15" s="143" customFormat="1">
      <c r="B88" s="103" t="s">
        <v>29</v>
      </c>
      <c r="C88" s="83"/>
      <c r="D88" s="83"/>
      <c r="E88" s="83"/>
      <c r="F88" s="83"/>
      <c r="G88" s="83"/>
      <c r="H88" s="83"/>
      <c r="I88" s="92"/>
      <c r="J88" s="94"/>
      <c r="K88" s="92" t="str">
        <f>K96</f>
        <v>ENERGY</v>
      </c>
      <c r="L88" s="92">
        <v>393.90512000000001</v>
      </c>
      <c r="M88" s="83"/>
      <c r="N88" s="93">
        <f t="shared" ref="N88:N100" si="2">L88/$L$11</f>
        <v>8.7791218558738761E-3</v>
      </c>
      <c r="O88" s="93">
        <f>L88/'סכום נכסי הקרן'!$C$42</f>
        <v>7.4230289526980146E-4</v>
      </c>
    </row>
    <row r="89" spans="2:15" s="143" customFormat="1">
      <c r="B89" s="88" t="s">
        <v>839</v>
      </c>
      <c r="C89" s="85" t="s">
        <v>840</v>
      </c>
      <c r="D89" s="98" t="s">
        <v>128</v>
      </c>
      <c r="E89" s="98" t="s">
        <v>319</v>
      </c>
      <c r="F89" s="85" t="s">
        <v>841</v>
      </c>
      <c r="G89" s="98" t="s">
        <v>159</v>
      </c>
      <c r="H89" s="98" t="s">
        <v>172</v>
      </c>
      <c r="I89" s="95">
        <v>6171</v>
      </c>
      <c r="J89" s="97">
        <v>619.6</v>
      </c>
      <c r="K89" s="85"/>
      <c r="L89" s="95">
        <v>38.235519999999994</v>
      </c>
      <c r="M89" s="96">
        <v>1.1223499691267368E-4</v>
      </c>
      <c r="N89" s="96">
        <f t="shared" si="2"/>
        <v>8.5217041429342842E-4</v>
      </c>
      <c r="O89" s="96">
        <f>L89/'סכום נכסי הקרן'!$C$42</f>
        <v>7.2053740246246078E-5</v>
      </c>
    </row>
    <row r="90" spans="2:15" s="143" customFormat="1">
      <c r="B90" s="88" t="s">
        <v>842</v>
      </c>
      <c r="C90" s="85" t="s">
        <v>843</v>
      </c>
      <c r="D90" s="98" t="s">
        <v>128</v>
      </c>
      <c r="E90" s="98" t="s">
        <v>319</v>
      </c>
      <c r="F90" s="85" t="s">
        <v>844</v>
      </c>
      <c r="G90" s="98" t="s">
        <v>596</v>
      </c>
      <c r="H90" s="98" t="s">
        <v>172</v>
      </c>
      <c r="I90" s="95">
        <v>434</v>
      </c>
      <c r="J90" s="97">
        <v>2243</v>
      </c>
      <c r="K90" s="85"/>
      <c r="L90" s="95">
        <v>9.7346200000000014</v>
      </c>
      <c r="M90" s="96">
        <v>3.2693652640336373E-5</v>
      </c>
      <c r="N90" s="96">
        <f t="shared" si="2"/>
        <v>2.1695939164392421E-4</v>
      </c>
      <c r="O90" s="96">
        <f>L90/'סכום נכסי הקרן'!$C$42</f>
        <v>1.8344612048584987E-5</v>
      </c>
    </row>
    <row r="91" spans="2:15" s="143" customFormat="1">
      <c r="B91" s="88" t="s">
        <v>845</v>
      </c>
      <c r="C91" s="85" t="s">
        <v>846</v>
      </c>
      <c r="D91" s="98" t="s">
        <v>128</v>
      </c>
      <c r="E91" s="98" t="s">
        <v>319</v>
      </c>
      <c r="F91" s="85" t="s">
        <v>847</v>
      </c>
      <c r="G91" s="98" t="s">
        <v>821</v>
      </c>
      <c r="H91" s="98" t="s">
        <v>172</v>
      </c>
      <c r="I91" s="95">
        <v>84</v>
      </c>
      <c r="J91" s="97">
        <v>2171</v>
      </c>
      <c r="K91" s="85"/>
      <c r="L91" s="95">
        <v>1.8236400000000001</v>
      </c>
      <c r="M91" s="96">
        <v>3.2213813820263027E-6</v>
      </c>
      <c r="N91" s="96">
        <f t="shared" si="2"/>
        <v>4.0644198230390699E-5</v>
      </c>
      <c r="O91" s="96">
        <f>L91/'סכום נכסי הקרן'!$C$42</f>
        <v>3.4365972494336219E-6</v>
      </c>
    </row>
    <row r="92" spans="2:15" s="143" customFormat="1">
      <c r="B92" s="88" t="s">
        <v>848</v>
      </c>
      <c r="C92" s="85" t="s">
        <v>849</v>
      </c>
      <c r="D92" s="98" t="s">
        <v>128</v>
      </c>
      <c r="E92" s="98" t="s">
        <v>319</v>
      </c>
      <c r="F92" s="85" t="s">
        <v>850</v>
      </c>
      <c r="G92" s="98" t="s">
        <v>559</v>
      </c>
      <c r="H92" s="98" t="s">
        <v>172</v>
      </c>
      <c r="I92" s="95">
        <v>3443</v>
      </c>
      <c r="J92" s="97">
        <v>920.4</v>
      </c>
      <c r="K92" s="85"/>
      <c r="L92" s="95">
        <v>31.68937</v>
      </c>
      <c r="M92" s="96">
        <v>6.3339829943134709E-5</v>
      </c>
      <c r="N92" s="96">
        <f t="shared" si="2"/>
        <v>7.0627373608617714E-4</v>
      </c>
      <c r="O92" s="96">
        <f>L92/'סכום נכסי הקרן'!$C$42</f>
        <v>5.9717708417387378E-5</v>
      </c>
    </row>
    <row r="93" spans="2:15" s="143" customFormat="1">
      <c r="B93" s="88" t="s">
        <v>851</v>
      </c>
      <c r="C93" s="85" t="s">
        <v>852</v>
      </c>
      <c r="D93" s="98" t="s">
        <v>128</v>
      </c>
      <c r="E93" s="98" t="s">
        <v>319</v>
      </c>
      <c r="F93" s="85" t="s">
        <v>853</v>
      </c>
      <c r="G93" s="98" t="s">
        <v>200</v>
      </c>
      <c r="H93" s="98" t="s">
        <v>172</v>
      </c>
      <c r="I93" s="95">
        <v>10</v>
      </c>
      <c r="J93" s="97">
        <v>1923</v>
      </c>
      <c r="K93" s="85"/>
      <c r="L93" s="95">
        <v>0.1923</v>
      </c>
      <c r="M93" s="96">
        <v>2.9865668404709195E-7</v>
      </c>
      <c r="N93" s="96">
        <f t="shared" si="2"/>
        <v>4.2858674517471268E-6</v>
      </c>
      <c r="O93" s="96">
        <f>L93/'סכום נכסי הקרן'!$C$42</f>
        <v>3.6238383182321366E-7</v>
      </c>
    </row>
    <row r="94" spans="2:15" s="143" customFormat="1">
      <c r="B94" s="88" t="s">
        <v>854</v>
      </c>
      <c r="C94" s="85" t="s">
        <v>855</v>
      </c>
      <c r="D94" s="98" t="s">
        <v>128</v>
      </c>
      <c r="E94" s="98" t="s">
        <v>319</v>
      </c>
      <c r="F94" s="85" t="s">
        <v>856</v>
      </c>
      <c r="G94" s="98" t="s">
        <v>459</v>
      </c>
      <c r="H94" s="98" t="s">
        <v>172</v>
      </c>
      <c r="I94" s="95">
        <v>2306</v>
      </c>
      <c r="J94" s="97">
        <v>2906</v>
      </c>
      <c r="K94" s="85"/>
      <c r="L94" s="95">
        <v>67.012360000000001</v>
      </c>
      <c r="M94" s="96">
        <v>8.2375459628987509E-5</v>
      </c>
      <c r="N94" s="96">
        <f t="shared" si="2"/>
        <v>1.4935314227184665E-3</v>
      </c>
      <c r="O94" s="96">
        <f>L94/'סכום נכסי הקרן'!$C$42</f>
        <v>1.2628286945562481E-4</v>
      </c>
    </row>
    <row r="95" spans="2:15" s="143" customFormat="1">
      <c r="B95" s="88" t="s">
        <v>857</v>
      </c>
      <c r="C95" s="85" t="s">
        <v>858</v>
      </c>
      <c r="D95" s="98" t="s">
        <v>128</v>
      </c>
      <c r="E95" s="98" t="s">
        <v>319</v>
      </c>
      <c r="F95" s="85" t="s">
        <v>859</v>
      </c>
      <c r="G95" s="98" t="s">
        <v>614</v>
      </c>
      <c r="H95" s="98" t="s">
        <v>172</v>
      </c>
      <c r="I95" s="95">
        <v>3009</v>
      </c>
      <c r="J95" s="97">
        <v>1514</v>
      </c>
      <c r="K95" s="85"/>
      <c r="L95" s="95">
        <v>45.556260000000002</v>
      </c>
      <c r="M95" s="96">
        <v>2.3411239308847933E-4</v>
      </c>
      <c r="N95" s="96">
        <f t="shared" si="2"/>
        <v>1.0153306914057701E-3</v>
      </c>
      <c r="O95" s="96">
        <f>L95/'סכום נכסי הקרן'!$C$42</f>
        <v>8.584946470272801E-5</v>
      </c>
    </row>
    <row r="96" spans="2:15" s="143" customFormat="1">
      <c r="B96" s="88" t="s">
        <v>860</v>
      </c>
      <c r="C96" s="85" t="s">
        <v>861</v>
      </c>
      <c r="D96" s="98" t="s">
        <v>128</v>
      </c>
      <c r="E96" s="98" t="s">
        <v>319</v>
      </c>
      <c r="F96" s="85" t="s">
        <v>862</v>
      </c>
      <c r="G96" s="98" t="s">
        <v>159</v>
      </c>
      <c r="H96" s="98" t="s">
        <v>172</v>
      </c>
      <c r="I96" s="95">
        <v>25196</v>
      </c>
      <c r="J96" s="97">
        <v>146.19999999999999</v>
      </c>
      <c r="K96" s="98" t="s">
        <v>614</v>
      </c>
      <c r="L96" s="95">
        <v>37.430440000000004</v>
      </c>
      <c r="M96" s="96">
        <v>7.1988571428571429E-5</v>
      </c>
      <c r="N96" s="96">
        <f t="shared" si="2"/>
        <v>8.3422727249388325E-4</v>
      </c>
      <c r="O96" s="96">
        <f>L96/'סכום נכסי הקרן'!$C$42</f>
        <v>7.0536590088553775E-5</v>
      </c>
    </row>
    <row r="97" spans="2:15" s="143" customFormat="1">
      <c r="B97" s="88" t="s">
        <v>863</v>
      </c>
      <c r="C97" s="85" t="s">
        <v>864</v>
      </c>
      <c r="D97" s="98" t="s">
        <v>128</v>
      </c>
      <c r="E97" s="98" t="s">
        <v>319</v>
      </c>
      <c r="F97" s="85" t="s">
        <v>865</v>
      </c>
      <c r="G97" s="98" t="s">
        <v>414</v>
      </c>
      <c r="H97" s="98" t="s">
        <v>172</v>
      </c>
      <c r="I97" s="95">
        <v>2733</v>
      </c>
      <c r="J97" s="97">
        <v>2043</v>
      </c>
      <c r="K97" s="85"/>
      <c r="L97" s="95">
        <v>55.835190000000004</v>
      </c>
      <c r="M97" s="96">
        <v>1.0623705588158544E-4</v>
      </c>
      <c r="N97" s="96">
        <f t="shared" si="2"/>
        <v>1.2444213389657655E-3</v>
      </c>
      <c r="O97" s="96">
        <f>L97/'סכום נכסי הקרן'!$C$42</f>
        <v>1.0521981332697444E-4</v>
      </c>
    </row>
    <row r="98" spans="2:15" s="143" customFormat="1">
      <c r="B98" s="88" t="s">
        <v>866</v>
      </c>
      <c r="C98" s="85" t="s">
        <v>867</v>
      </c>
      <c r="D98" s="98" t="s">
        <v>128</v>
      </c>
      <c r="E98" s="98" t="s">
        <v>319</v>
      </c>
      <c r="F98" s="85" t="s">
        <v>868</v>
      </c>
      <c r="G98" s="98" t="s">
        <v>195</v>
      </c>
      <c r="H98" s="98" t="s">
        <v>172</v>
      </c>
      <c r="I98" s="95">
        <v>570</v>
      </c>
      <c r="J98" s="97">
        <v>9604</v>
      </c>
      <c r="K98" s="85"/>
      <c r="L98" s="95">
        <v>54.742800000000003</v>
      </c>
      <c r="M98" s="96">
        <v>1.069309048136729E-4</v>
      </c>
      <c r="N98" s="96">
        <f t="shared" si="2"/>
        <v>1.2200748036271588E-3</v>
      </c>
      <c r="O98" s="96">
        <f>L98/'סכום נכסי הקרן'!$C$42</f>
        <v>1.0316123571883423E-4</v>
      </c>
    </row>
    <row r="99" spans="2:15" s="143" customFormat="1">
      <c r="B99" s="88" t="s">
        <v>869</v>
      </c>
      <c r="C99" s="85" t="s">
        <v>870</v>
      </c>
      <c r="D99" s="98" t="s">
        <v>128</v>
      </c>
      <c r="E99" s="98" t="s">
        <v>319</v>
      </c>
      <c r="F99" s="85" t="s">
        <v>871</v>
      </c>
      <c r="G99" s="98" t="s">
        <v>414</v>
      </c>
      <c r="H99" s="98" t="s">
        <v>172</v>
      </c>
      <c r="I99" s="95">
        <v>6925</v>
      </c>
      <c r="J99" s="97">
        <v>593.20000000000005</v>
      </c>
      <c r="K99" s="85"/>
      <c r="L99" s="95">
        <v>41.079099999999997</v>
      </c>
      <c r="M99" s="96">
        <v>8.875155601983478E-5</v>
      </c>
      <c r="N99" s="96">
        <f t="shared" si="2"/>
        <v>9.1554642556976285E-4</v>
      </c>
      <c r="O99" s="96">
        <f>L99/'סכום נכסי הקרן'!$C$42</f>
        <v>7.7412385157820985E-5</v>
      </c>
    </row>
    <row r="100" spans="2:15" s="143" customFormat="1">
      <c r="B100" s="88" t="s">
        <v>872</v>
      </c>
      <c r="C100" s="85" t="s">
        <v>873</v>
      </c>
      <c r="D100" s="98" t="s">
        <v>128</v>
      </c>
      <c r="E100" s="98" t="s">
        <v>319</v>
      </c>
      <c r="F100" s="85" t="s">
        <v>874</v>
      </c>
      <c r="G100" s="98" t="s">
        <v>821</v>
      </c>
      <c r="H100" s="98" t="s">
        <v>172</v>
      </c>
      <c r="I100" s="95">
        <v>5967</v>
      </c>
      <c r="J100" s="97">
        <v>177.2</v>
      </c>
      <c r="K100" s="85"/>
      <c r="L100" s="95">
        <v>10.57352</v>
      </c>
      <c r="M100" s="96">
        <v>2.795640846761241E-5</v>
      </c>
      <c r="N100" s="96">
        <f t="shared" si="2"/>
        <v>2.3565629338740136E-4</v>
      </c>
      <c r="O100" s="96">
        <f>L100/'סכום נכסי הקרן'!$C$42</f>
        <v>1.992549502578984E-5</v>
      </c>
    </row>
    <row r="101" spans="2:15" s="143" customFormat="1">
      <c r="B101" s="84"/>
      <c r="C101" s="85"/>
      <c r="D101" s="85"/>
      <c r="E101" s="85"/>
      <c r="F101" s="85"/>
      <c r="G101" s="85"/>
      <c r="H101" s="85"/>
      <c r="I101" s="95"/>
      <c r="J101" s="97"/>
      <c r="K101" s="85"/>
      <c r="L101" s="85"/>
      <c r="M101" s="85"/>
      <c r="N101" s="96"/>
      <c r="O101" s="85"/>
    </row>
    <row r="102" spans="2:15" s="143" customFormat="1">
      <c r="B102" s="82" t="s">
        <v>240</v>
      </c>
      <c r="C102" s="83"/>
      <c r="D102" s="83"/>
      <c r="E102" s="83"/>
      <c r="F102" s="83"/>
      <c r="G102" s="83"/>
      <c r="H102" s="83"/>
      <c r="I102" s="92"/>
      <c r="J102" s="94"/>
      <c r="K102" s="92">
        <f>K103+K121</f>
        <v>6.9865899999999996</v>
      </c>
      <c r="L102" s="92">
        <f>L103+L121</f>
        <v>8674.5812100000003</v>
      </c>
      <c r="M102" s="83"/>
      <c r="N102" s="93">
        <f t="shared" ref="N102:N119" si="3">L102/$L$11</f>
        <v>0.19333388073570573</v>
      </c>
      <c r="O102" s="93">
        <f>L102/'סכום נכסי הקרן'!$C$42</f>
        <v>1.6346999367350231E-2</v>
      </c>
    </row>
    <row r="103" spans="2:15" s="143" customFormat="1">
      <c r="B103" s="103" t="s">
        <v>64</v>
      </c>
      <c r="C103" s="83"/>
      <c r="D103" s="83"/>
      <c r="E103" s="83"/>
      <c r="F103" s="83"/>
      <c r="G103" s="83"/>
      <c r="H103" s="83"/>
      <c r="I103" s="92"/>
      <c r="J103" s="94"/>
      <c r="K103" s="92">
        <f>SUM(K104:K119)</f>
        <v>1.39859</v>
      </c>
      <c r="L103" s="92">
        <f>SUM(L104:L119)</f>
        <v>1478.8889100000001</v>
      </c>
      <c r="M103" s="83"/>
      <c r="N103" s="93">
        <f t="shared" si="3"/>
        <v>3.2960592013098214E-2</v>
      </c>
      <c r="O103" s="93">
        <f>L103/'סכום נכסי הקרן'!$C$42</f>
        <v>2.7869237131911383E-3</v>
      </c>
    </row>
    <row r="104" spans="2:15" s="143" customFormat="1">
      <c r="B104" s="88" t="s">
        <v>875</v>
      </c>
      <c r="C104" s="85" t="s">
        <v>876</v>
      </c>
      <c r="D104" s="98" t="s">
        <v>877</v>
      </c>
      <c r="E104" s="98" t="s">
        <v>878</v>
      </c>
      <c r="F104" s="85" t="s">
        <v>879</v>
      </c>
      <c r="G104" s="98" t="s">
        <v>880</v>
      </c>
      <c r="H104" s="98" t="s">
        <v>171</v>
      </c>
      <c r="I104" s="95">
        <v>1048</v>
      </c>
      <c r="J104" s="97">
        <v>6672</v>
      </c>
      <c r="K104" s="95">
        <v>0.92066999999999999</v>
      </c>
      <c r="L104" s="95">
        <v>246.62854999999999</v>
      </c>
      <c r="M104" s="96">
        <v>7.307056748220299E-6</v>
      </c>
      <c r="N104" s="96">
        <f t="shared" si="3"/>
        <v>5.4967096989942217E-3</v>
      </c>
      <c r="O104" s="96">
        <f>L104/'סכום נכסי הקרן'!$C$42</f>
        <v>4.6476442530422798E-4</v>
      </c>
    </row>
    <row r="105" spans="2:15" s="143" customFormat="1">
      <c r="B105" s="88" t="s">
        <v>881</v>
      </c>
      <c r="C105" s="85" t="s">
        <v>882</v>
      </c>
      <c r="D105" s="98" t="s">
        <v>883</v>
      </c>
      <c r="E105" s="98" t="s">
        <v>878</v>
      </c>
      <c r="F105" s="85" t="s">
        <v>884</v>
      </c>
      <c r="G105" s="98" t="s">
        <v>885</v>
      </c>
      <c r="H105" s="98" t="s">
        <v>171</v>
      </c>
      <c r="I105" s="95">
        <v>543</v>
      </c>
      <c r="J105" s="97">
        <v>1965</v>
      </c>
      <c r="K105" s="85"/>
      <c r="L105" s="95">
        <v>37.494199999999999</v>
      </c>
      <c r="M105" s="96">
        <v>1.5808476953686112E-5</v>
      </c>
      <c r="N105" s="96">
        <f t="shared" si="3"/>
        <v>8.3564831726103551E-4</v>
      </c>
      <c r="O105" s="96">
        <f>L105/'סכום נכסי הקרן'!$C$42</f>
        <v>7.0656743978918032E-5</v>
      </c>
    </row>
    <row r="106" spans="2:15" s="143" customFormat="1">
      <c r="B106" s="88" t="s">
        <v>886</v>
      </c>
      <c r="C106" s="85" t="s">
        <v>887</v>
      </c>
      <c r="D106" s="98" t="s">
        <v>883</v>
      </c>
      <c r="E106" s="98" t="s">
        <v>878</v>
      </c>
      <c r="F106" s="85" t="s">
        <v>888</v>
      </c>
      <c r="G106" s="98" t="s">
        <v>880</v>
      </c>
      <c r="H106" s="98" t="s">
        <v>171</v>
      </c>
      <c r="I106" s="95">
        <v>645</v>
      </c>
      <c r="J106" s="97">
        <v>9934</v>
      </c>
      <c r="K106" s="85"/>
      <c r="L106" s="95">
        <v>225.15708999999998</v>
      </c>
      <c r="M106" s="96">
        <v>3.9463310962856999E-6</v>
      </c>
      <c r="N106" s="96">
        <f t="shared" si="3"/>
        <v>5.0181666331830391E-3</v>
      </c>
      <c r="O106" s="96">
        <f>L106/'סכום נכסי הקרן'!$C$42</f>
        <v>4.2430207507209664E-4</v>
      </c>
    </row>
    <row r="107" spans="2:15" s="143" customFormat="1">
      <c r="B107" s="88" t="s">
        <v>889</v>
      </c>
      <c r="C107" s="85" t="s">
        <v>890</v>
      </c>
      <c r="D107" s="98" t="s">
        <v>883</v>
      </c>
      <c r="E107" s="98" t="s">
        <v>878</v>
      </c>
      <c r="F107" s="85" t="s">
        <v>847</v>
      </c>
      <c r="G107" s="98" t="s">
        <v>821</v>
      </c>
      <c r="H107" s="98" t="s">
        <v>171</v>
      </c>
      <c r="I107" s="95">
        <v>658</v>
      </c>
      <c r="J107" s="97">
        <v>632.5</v>
      </c>
      <c r="K107" s="85"/>
      <c r="L107" s="95">
        <v>14.624739999999999</v>
      </c>
      <c r="M107" s="96">
        <v>2.5234154159206037E-5</v>
      </c>
      <c r="N107" s="96">
        <f t="shared" si="3"/>
        <v>3.2594746311109867E-4</v>
      </c>
      <c r="O107" s="96">
        <f>L107/'סכום נכסי הקרן'!$C$42</f>
        <v>2.7559902863329308E-5</v>
      </c>
    </row>
    <row r="108" spans="2:15" s="143" customFormat="1">
      <c r="B108" s="88" t="s">
        <v>891</v>
      </c>
      <c r="C108" s="85" t="s">
        <v>892</v>
      </c>
      <c r="D108" s="98" t="s">
        <v>883</v>
      </c>
      <c r="E108" s="98" t="s">
        <v>878</v>
      </c>
      <c r="F108" s="85" t="s">
        <v>893</v>
      </c>
      <c r="G108" s="98" t="s">
        <v>596</v>
      </c>
      <c r="H108" s="98" t="s">
        <v>171</v>
      </c>
      <c r="I108" s="95">
        <v>630</v>
      </c>
      <c r="J108" s="97">
        <v>3110</v>
      </c>
      <c r="K108" s="95">
        <v>0.47792000000000001</v>
      </c>
      <c r="L108" s="95">
        <v>69.324619999999996</v>
      </c>
      <c r="M108" s="96">
        <v>3.0045616399412497E-5</v>
      </c>
      <c r="N108" s="96">
        <f t="shared" si="3"/>
        <v>1.5450656914338945E-3</v>
      </c>
      <c r="O108" s="96">
        <f>L108/'סכום נכסי הקרן'!$C$42</f>
        <v>1.3064025707378157E-4</v>
      </c>
    </row>
    <row r="109" spans="2:15" s="143" customFormat="1">
      <c r="B109" s="88" t="s">
        <v>894</v>
      </c>
      <c r="C109" s="85" t="s">
        <v>895</v>
      </c>
      <c r="D109" s="98" t="s">
        <v>883</v>
      </c>
      <c r="E109" s="98" t="s">
        <v>878</v>
      </c>
      <c r="F109" s="85" t="s">
        <v>896</v>
      </c>
      <c r="G109" s="98" t="s">
        <v>28</v>
      </c>
      <c r="H109" s="98" t="s">
        <v>171</v>
      </c>
      <c r="I109" s="95">
        <v>1393</v>
      </c>
      <c r="J109" s="97">
        <v>1290</v>
      </c>
      <c r="K109" s="85"/>
      <c r="L109" s="95">
        <v>63.145530000000001</v>
      </c>
      <c r="M109" s="96">
        <v>4.0639111734626659E-5</v>
      </c>
      <c r="N109" s="96">
        <f t="shared" si="3"/>
        <v>1.4073498270947571E-3</v>
      </c>
      <c r="O109" s="96">
        <f>L109/'סכום נכסי הקרן'!$C$42</f>
        <v>1.1899593928189129E-4</v>
      </c>
    </row>
    <row r="110" spans="2:15" s="143" customFormat="1">
      <c r="B110" s="88" t="s">
        <v>897</v>
      </c>
      <c r="C110" s="85" t="s">
        <v>898</v>
      </c>
      <c r="D110" s="98" t="s">
        <v>883</v>
      </c>
      <c r="E110" s="98" t="s">
        <v>878</v>
      </c>
      <c r="F110" s="85" t="s">
        <v>899</v>
      </c>
      <c r="G110" s="98" t="s">
        <v>900</v>
      </c>
      <c r="H110" s="98" t="s">
        <v>171</v>
      </c>
      <c r="I110" s="95">
        <v>3007</v>
      </c>
      <c r="J110" s="97">
        <v>520</v>
      </c>
      <c r="K110" s="85"/>
      <c r="L110" s="95">
        <v>54.946309999999997</v>
      </c>
      <c r="M110" s="96">
        <v>1.1117381095505329E-4</v>
      </c>
      <c r="N110" s="96">
        <f t="shared" si="3"/>
        <v>1.2246105128580743E-3</v>
      </c>
      <c r="O110" s="96">
        <f>L110/'סכום נכסי הקרן'!$C$42</f>
        <v>1.03544744473979E-4</v>
      </c>
    </row>
    <row r="111" spans="2:15" s="143" customFormat="1">
      <c r="B111" s="88" t="s">
        <v>901</v>
      </c>
      <c r="C111" s="85" t="s">
        <v>902</v>
      </c>
      <c r="D111" s="98" t="s">
        <v>883</v>
      </c>
      <c r="E111" s="98" t="s">
        <v>878</v>
      </c>
      <c r="F111" s="85" t="s">
        <v>903</v>
      </c>
      <c r="G111" s="98" t="s">
        <v>673</v>
      </c>
      <c r="H111" s="98" t="s">
        <v>171</v>
      </c>
      <c r="I111" s="95">
        <v>526</v>
      </c>
      <c r="J111" s="97">
        <v>7285</v>
      </c>
      <c r="K111" s="85"/>
      <c r="L111" s="95">
        <v>134.65332000000001</v>
      </c>
      <c r="M111" s="96">
        <v>1.0091437827486103E-5</v>
      </c>
      <c r="N111" s="96">
        <f t="shared" si="3"/>
        <v>3.0010727064882499E-3</v>
      </c>
      <c r="O111" s="96">
        <f>L111/'סכום נכסי הקרן'!$C$42</f>
        <v>2.5375031757315328E-4</v>
      </c>
    </row>
    <row r="112" spans="2:15" s="143" customFormat="1">
      <c r="B112" s="88" t="s">
        <v>904</v>
      </c>
      <c r="C112" s="85" t="s">
        <v>905</v>
      </c>
      <c r="D112" s="98" t="s">
        <v>883</v>
      </c>
      <c r="E112" s="98" t="s">
        <v>878</v>
      </c>
      <c r="F112" s="85" t="s">
        <v>793</v>
      </c>
      <c r="G112" s="98" t="s">
        <v>673</v>
      </c>
      <c r="H112" s="98" t="s">
        <v>171</v>
      </c>
      <c r="I112" s="95">
        <v>466</v>
      </c>
      <c r="J112" s="97">
        <v>2713</v>
      </c>
      <c r="K112" s="85"/>
      <c r="L112" s="95">
        <v>44.426029999999997</v>
      </c>
      <c r="M112" s="96">
        <v>1.6703524343271905E-5</v>
      </c>
      <c r="N112" s="96">
        <f t="shared" si="3"/>
        <v>9.9014080076620598E-4</v>
      </c>
      <c r="O112" s="96">
        <f>L112/'סכום נכסי הקרן'!$C$42</f>
        <v>8.3719578700431856E-5</v>
      </c>
    </row>
    <row r="113" spans="2:15" s="143" customFormat="1">
      <c r="B113" s="88" t="s">
        <v>906</v>
      </c>
      <c r="C113" s="85" t="s">
        <v>907</v>
      </c>
      <c r="D113" s="98" t="s">
        <v>883</v>
      </c>
      <c r="E113" s="98" t="s">
        <v>878</v>
      </c>
      <c r="F113" s="85" t="s">
        <v>908</v>
      </c>
      <c r="G113" s="98" t="s">
        <v>909</v>
      </c>
      <c r="H113" s="98" t="s">
        <v>171</v>
      </c>
      <c r="I113" s="95">
        <v>322</v>
      </c>
      <c r="J113" s="97">
        <v>6218</v>
      </c>
      <c r="K113" s="85"/>
      <c r="L113" s="95">
        <v>70.357160000000007</v>
      </c>
      <c r="M113" s="96">
        <v>6.6449662430555717E-6</v>
      </c>
      <c r="N113" s="96">
        <f t="shared" si="3"/>
        <v>1.5680783257481276E-3</v>
      </c>
      <c r="O113" s="96">
        <f>L113/'סכום נכסי הקרן'!$C$42</f>
        <v>1.3258604907435747E-4</v>
      </c>
    </row>
    <row r="114" spans="2:15" s="143" customFormat="1">
      <c r="B114" s="88" t="s">
        <v>914</v>
      </c>
      <c r="C114" s="85" t="s">
        <v>915</v>
      </c>
      <c r="D114" s="98" t="s">
        <v>883</v>
      </c>
      <c r="E114" s="98" t="s">
        <v>878</v>
      </c>
      <c r="F114" s="85" t="s">
        <v>874</v>
      </c>
      <c r="G114" s="98" t="s">
        <v>821</v>
      </c>
      <c r="H114" s="98" t="s">
        <v>171</v>
      </c>
      <c r="I114" s="95">
        <v>563</v>
      </c>
      <c r="J114" s="97">
        <v>515</v>
      </c>
      <c r="K114" s="85"/>
      <c r="L114" s="95">
        <v>10.18866</v>
      </c>
      <c r="M114" s="96">
        <v>2.6377506724038758E-5</v>
      </c>
      <c r="N114" s="96">
        <f t="shared" si="3"/>
        <v>2.2707876375932339E-4</v>
      </c>
      <c r="O114" s="96">
        <f>L114/'סכום נכסי הקרן'!$C$42</f>
        <v>1.9200237399604287E-5</v>
      </c>
    </row>
    <row r="115" spans="2:15" s="143" customFormat="1">
      <c r="B115" s="88" t="s">
        <v>918</v>
      </c>
      <c r="C115" s="85" t="s">
        <v>919</v>
      </c>
      <c r="D115" s="98" t="s">
        <v>883</v>
      </c>
      <c r="E115" s="98" t="s">
        <v>878</v>
      </c>
      <c r="F115" s="85" t="s">
        <v>697</v>
      </c>
      <c r="G115" s="98" t="s">
        <v>698</v>
      </c>
      <c r="H115" s="98" t="s">
        <v>171</v>
      </c>
      <c r="I115" s="95">
        <v>265</v>
      </c>
      <c r="J115" s="97">
        <v>9183</v>
      </c>
      <c r="K115" s="85"/>
      <c r="L115" s="95">
        <v>85.513019999999997</v>
      </c>
      <c r="M115" s="96">
        <v>1.1715282214296207E-5</v>
      </c>
      <c r="N115" s="96">
        <f t="shared" si="3"/>
        <v>1.9058630739396832E-3</v>
      </c>
      <c r="O115" s="96">
        <f>L115/'סכום נכסי הקרן'!$C$42</f>
        <v>1.6114683233684404E-4</v>
      </c>
    </row>
    <row r="116" spans="2:15" s="143" customFormat="1">
      <c r="B116" s="88" t="s">
        <v>920</v>
      </c>
      <c r="C116" s="85" t="s">
        <v>921</v>
      </c>
      <c r="D116" s="98" t="s">
        <v>883</v>
      </c>
      <c r="E116" s="98" t="s">
        <v>878</v>
      </c>
      <c r="F116" s="85" t="s">
        <v>922</v>
      </c>
      <c r="G116" s="98" t="s">
        <v>923</v>
      </c>
      <c r="H116" s="98" t="s">
        <v>171</v>
      </c>
      <c r="I116" s="95">
        <v>597</v>
      </c>
      <c r="J116" s="97">
        <v>5260</v>
      </c>
      <c r="K116" s="85"/>
      <c r="L116" s="95">
        <v>110.34733</v>
      </c>
      <c r="M116" s="96">
        <v>1.3601811679294707E-5</v>
      </c>
      <c r="N116" s="96">
        <f t="shared" si="3"/>
        <v>2.4593553303910521E-3</v>
      </c>
      <c r="O116" s="96">
        <f>L116/'סכום נכסי הקרן'!$C$42</f>
        <v>2.0794637689475123E-4</v>
      </c>
    </row>
    <row r="117" spans="2:15" s="143" customFormat="1">
      <c r="B117" s="88" t="s">
        <v>924</v>
      </c>
      <c r="C117" s="85" t="s">
        <v>925</v>
      </c>
      <c r="D117" s="98" t="s">
        <v>883</v>
      </c>
      <c r="E117" s="98" t="s">
        <v>878</v>
      </c>
      <c r="F117" s="85" t="s">
        <v>672</v>
      </c>
      <c r="G117" s="98" t="s">
        <v>673</v>
      </c>
      <c r="H117" s="98" t="s">
        <v>171</v>
      </c>
      <c r="I117" s="95">
        <v>1394</v>
      </c>
      <c r="J117" s="97">
        <v>2691</v>
      </c>
      <c r="K117" s="85"/>
      <c r="L117" s="95">
        <v>131.81907000000001</v>
      </c>
      <c r="M117" s="96">
        <v>1.4158362010364306E-5</v>
      </c>
      <c r="N117" s="96">
        <f t="shared" si="3"/>
        <v>2.9379046366748633E-3</v>
      </c>
      <c r="O117" s="96">
        <f>L117/'סכום נכסי הקרן'!$C$42</f>
        <v>2.4840925477884781E-4</v>
      </c>
    </row>
    <row r="118" spans="2:15" s="143" customFormat="1">
      <c r="B118" s="88" t="s">
        <v>926</v>
      </c>
      <c r="C118" s="85" t="s">
        <v>927</v>
      </c>
      <c r="D118" s="98" t="s">
        <v>883</v>
      </c>
      <c r="E118" s="98" t="s">
        <v>878</v>
      </c>
      <c r="F118" s="85" t="s">
        <v>928</v>
      </c>
      <c r="G118" s="98" t="s">
        <v>880</v>
      </c>
      <c r="H118" s="98" t="s">
        <v>171</v>
      </c>
      <c r="I118" s="95">
        <v>517</v>
      </c>
      <c r="J118" s="97">
        <v>4260</v>
      </c>
      <c r="K118" s="85"/>
      <c r="L118" s="95">
        <v>77.393039999999999</v>
      </c>
      <c r="M118" s="96">
        <v>8.0988645470230655E-6</v>
      </c>
      <c r="N118" s="96">
        <f t="shared" si="3"/>
        <v>1.7248898134569082E-3</v>
      </c>
      <c r="O118" s="96">
        <f>L118/'סכום נכסי הקרן'!$C$42</f>
        <v>1.458449630350871E-4</v>
      </c>
    </row>
    <row r="119" spans="2:15" s="143" customFormat="1">
      <c r="B119" s="88" t="s">
        <v>929</v>
      </c>
      <c r="C119" s="85" t="s">
        <v>930</v>
      </c>
      <c r="D119" s="98" t="s">
        <v>883</v>
      </c>
      <c r="E119" s="98" t="s">
        <v>878</v>
      </c>
      <c r="F119" s="85" t="s">
        <v>931</v>
      </c>
      <c r="G119" s="98" t="s">
        <v>880</v>
      </c>
      <c r="H119" s="98" t="s">
        <v>171</v>
      </c>
      <c r="I119" s="95">
        <v>368</v>
      </c>
      <c r="J119" s="97">
        <v>7955</v>
      </c>
      <c r="K119" s="85"/>
      <c r="L119" s="95">
        <v>102.87024000000001</v>
      </c>
      <c r="M119" s="96">
        <v>7.8484247379788477E-6</v>
      </c>
      <c r="N119" s="96">
        <f t="shared" si="3"/>
        <v>2.2927104179376778E-3</v>
      </c>
      <c r="O119" s="96">
        <f>L119/'סכום נכסי הקרן'!$C$42</f>
        <v>1.9385601534983689E-4</v>
      </c>
    </row>
    <row r="120" spans="2:15" s="143" customFormat="1">
      <c r="B120" s="84"/>
      <c r="C120" s="85"/>
      <c r="D120" s="85"/>
      <c r="E120" s="85"/>
      <c r="F120" s="85"/>
      <c r="G120" s="85"/>
      <c r="H120" s="85"/>
      <c r="I120" s="95"/>
      <c r="J120" s="97"/>
      <c r="K120" s="85"/>
      <c r="L120" s="85"/>
      <c r="M120" s="85"/>
      <c r="N120" s="96"/>
      <c r="O120" s="85"/>
    </row>
    <row r="121" spans="2:15" s="143" customFormat="1">
      <c r="B121" s="103" t="s">
        <v>63</v>
      </c>
      <c r="C121" s="83"/>
      <c r="D121" s="83"/>
      <c r="E121" s="83"/>
      <c r="F121" s="83"/>
      <c r="G121" s="83"/>
      <c r="H121" s="83"/>
      <c r="I121" s="92"/>
      <c r="J121" s="94"/>
      <c r="K121" s="92">
        <f>SUM(K122:K203)</f>
        <v>5.5880000000000001</v>
      </c>
      <c r="L121" s="92">
        <f>SUM(L122:L204)</f>
        <v>7195.6922999999997</v>
      </c>
      <c r="M121" s="83"/>
      <c r="N121" s="93">
        <f t="shared" ref="N121:N186" si="4">L121/$L$11</f>
        <v>0.1603732887226075</v>
      </c>
      <c r="O121" s="93">
        <f>L121/'סכום נכסי הקרן'!$C$42</f>
        <v>1.3560075654159093E-2</v>
      </c>
    </row>
    <row r="122" spans="2:15" s="143" customFormat="1">
      <c r="B122" s="88" t="s">
        <v>932</v>
      </c>
      <c r="C122" s="85" t="s">
        <v>933</v>
      </c>
      <c r="D122" s="98" t="s">
        <v>147</v>
      </c>
      <c r="E122" s="98" t="s">
        <v>878</v>
      </c>
      <c r="F122" s="85"/>
      <c r="G122" s="98" t="s">
        <v>934</v>
      </c>
      <c r="H122" s="98" t="s">
        <v>935</v>
      </c>
      <c r="I122" s="95">
        <v>422</v>
      </c>
      <c r="J122" s="97">
        <v>2272</v>
      </c>
      <c r="K122" s="85"/>
      <c r="L122" s="95">
        <v>35.230519999999999</v>
      </c>
      <c r="M122" s="96">
        <v>1.9463613582470392E-7</v>
      </c>
      <c r="N122" s="96">
        <f t="shared" si="4"/>
        <v>7.8519677054667805E-4</v>
      </c>
      <c r="O122" s="96">
        <f>L122/'סכום נכסי הקרן'!$C$42</f>
        <v>6.639090397672577E-5</v>
      </c>
    </row>
    <row r="123" spans="2:15" s="143" customFormat="1">
      <c r="B123" s="88" t="s">
        <v>936</v>
      </c>
      <c r="C123" s="85" t="s">
        <v>937</v>
      </c>
      <c r="D123" s="98" t="s">
        <v>28</v>
      </c>
      <c r="E123" s="98" t="s">
        <v>878</v>
      </c>
      <c r="F123" s="85"/>
      <c r="G123" s="98" t="s">
        <v>698</v>
      </c>
      <c r="H123" s="98" t="s">
        <v>173</v>
      </c>
      <c r="I123" s="95">
        <v>153</v>
      </c>
      <c r="J123" s="97">
        <v>19810</v>
      </c>
      <c r="K123" s="85"/>
      <c r="L123" s="95">
        <v>131.20289000000002</v>
      </c>
      <c r="M123" s="96">
        <v>7.3130097113996713E-7</v>
      </c>
      <c r="N123" s="96">
        <f t="shared" si="4"/>
        <v>2.9241715851594319E-3</v>
      </c>
      <c r="O123" s="96">
        <f>L123/'סכום נכסי הקרן'!$C$42</f>
        <v>2.4724808125054404E-4</v>
      </c>
    </row>
    <row r="124" spans="2:15" s="143" customFormat="1">
      <c r="B124" s="88" t="s">
        <v>938</v>
      </c>
      <c r="C124" s="85" t="s">
        <v>939</v>
      </c>
      <c r="D124" s="98" t="s">
        <v>877</v>
      </c>
      <c r="E124" s="98" t="s">
        <v>878</v>
      </c>
      <c r="F124" s="85"/>
      <c r="G124" s="98" t="s">
        <v>592</v>
      </c>
      <c r="H124" s="98" t="s">
        <v>171</v>
      </c>
      <c r="I124" s="95">
        <v>76</v>
      </c>
      <c r="J124" s="97">
        <v>12489</v>
      </c>
      <c r="K124" s="95">
        <v>0.24193000000000001</v>
      </c>
      <c r="L124" s="95">
        <v>33.593989999999998</v>
      </c>
      <c r="M124" s="96">
        <v>7.5069990171856645E-7</v>
      </c>
      <c r="N124" s="96">
        <f t="shared" si="4"/>
        <v>7.4872276815038201E-4</v>
      </c>
      <c r="O124" s="96">
        <f>L124/'סכום נכסי הקרן'!$C$42</f>
        <v>6.3306910153045873E-5</v>
      </c>
    </row>
    <row r="125" spans="2:15" s="143" customFormat="1">
      <c r="B125" s="88" t="s">
        <v>940</v>
      </c>
      <c r="C125" s="85" t="s">
        <v>941</v>
      </c>
      <c r="D125" s="98" t="s">
        <v>28</v>
      </c>
      <c r="E125" s="98" t="s">
        <v>878</v>
      </c>
      <c r="F125" s="85"/>
      <c r="G125" s="98" t="s">
        <v>942</v>
      </c>
      <c r="H125" s="98" t="s">
        <v>173</v>
      </c>
      <c r="I125" s="95">
        <v>75</v>
      </c>
      <c r="J125" s="97">
        <v>18416</v>
      </c>
      <c r="K125" s="85"/>
      <c r="L125" s="95">
        <v>59.789379999999994</v>
      </c>
      <c r="M125" s="96">
        <v>1.7035788826051662E-7</v>
      </c>
      <c r="N125" s="96">
        <f t="shared" si="4"/>
        <v>1.3325499620496133E-3</v>
      </c>
      <c r="O125" s="96">
        <f>L125/'סכום נכסי הקרן'!$C$42</f>
        <v>1.1267137091385447E-4</v>
      </c>
    </row>
    <row r="126" spans="2:15" s="143" customFormat="1">
      <c r="B126" s="88" t="s">
        <v>943</v>
      </c>
      <c r="C126" s="85" t="s">
        <v>944</v>
      </c>
      <c r="D126" s="98" t="s">
        <v>883</v>
      </c>
      <c r="E126" s="98" t="s">
        <v>878</v>
      </c>
      <c r="F126" s="85"/>
      <c r="G126" s="98" t="s">
        <v>880</v>
      </c>
      <c r="H126" s="98" t="s">
        <v>171</v>
      </c>
      <c r="I126" s="95">
        <v>103</v>
      </c>
      <c r="J126" s="97">
        <v>103179</v>
      </c>
      <c r="K126" s="85"/>
      <c r="L126" s="95">
        <v>373.44814000000002</v>
      </c>
      <c r="M126" s="96">
        <v>2.9441717828535422E-7</v>
      </c>
      <c r="N126" s="96">
        <f t="shared" si="4"/>
        <v>8.3231889138923789E-3</v>
      </c>
      <c r="O126" s="96">
        <f>L126/'סכום נכסי הקרן'!$C$42</f>
        <v>7.0375230348648972E-4</v>
      </c>
    </row>
    <row r="127" spans="2:15" s="143" customFormat="1">
      <c r="B127" s="88" t="s">
        <v>945</v>
      </c>
      <c r="C127" s="85" t="s">
        <v>946</v>
      </c>
      <c r="D127" s="98" t="s">
        <v>883</v>
      </c>
      <c r="E127" s="98" t="s">
        <v>878</v>
      </c>
      <c r="F127" s="85"/>
      <c r="G127" s="98" t="s">
        <v>947</v>
      </c>
      <c r="H127" s="98" t="s">
        <v>171</v>
      </c>
      <c r="I127" s="95">
        <v>34</v>
      </c>
      <c r="J127" s="97">
        <v>144734</v>
      </c>
      <c r="K127" s="85"/>
      <c r="L127" s="95">
        <v>172.92239000000001</v>
      </c>
      <c r="M127" s="96">
        <v>7.0232380749450681E-8</v>
      </c>
      <c r="N127" s="96">
        <f t="shared" si="4"/>
        <v>3.8539908631270042E-3</v>
      </c>
      <c r="O127" s="96">
        <f>L127/'סכום נכסי הקרן'!$C$42</f>
        <v>3.2586728183165976E-4</v>
      </c>
    </row>
    <row r="128" spans="2:15" s="143" customFormat="1">
      <c r="B128" s="88" t="s">
        <v>948</v>
      </c>
      <c r="C128" s="85" t="s">
        <v>949</v>
      </c>
      <c r="D128" s="98" t="s">
        <v>877</v>
      </c>
      <c r="E128" s="98" t="s">
        <v>878</v>
      </c>
      <c r="F128" s="85"/>
      <c r="G128" s="98" t="s">
        <v>950</v>
      </c>
      <c r="H128" s="98" t="s">
        <v>171</v>
      </c>
      <c r="I128" s="95">
        <v>381</v>
      </c>
      <c r="J128" s="97">
        <v>9328</v>
      </c>
      <c r="K128" s="85"/>
      <c r="L128" s="95">
        <v>124.88644000000001</v>
      </c>
      <c r="M128" s="96">
        <v>4.4294874410934409E-7</v>
      </c>
      <c r="N128" s="96">
        <f t="shared" si="4"/>
        <v>2.7833943232478966E-3</v>
      </c>
      <c r="O128" s="96">
        <f>L128/'סכום נכסי הקרן'!$C$42</f>
        <v>2.3534491248029053E-4</v>
      </c>
    </row>
    <row r="129" spans="2:15" s="143" customFormat="1">
      <c r="B129" s="88" t="s">
        <v>951</v>
      </c>
      <c r="C129" s="85" t="s">
        <v>952</v>
      </c>
      <c r="D129" s="98" t="s">
        <v>883</v>
      </c>
      <c r="E129" s="98" t="s">
        <v>878</v>
      </c>
      <c r="F129" s="85"/>
      <c r="G129" s="98" t="s">
        <v>909</v>
      </c>
      <c r="H129" s="98" t="s">
        <v>171</v>
      </c>
      <c r="I129" s="95">
        <v>347</v>
      </c>
      <c r="J129" s="97">
        <v>16778</v>
      </c>
      <c r="K129" s="85"/>
      <c r="L129" s="95">
        <v>204.58387999999999</v>
      </c>
      <c r="M129" s="96">
        <v>6.8387684461983054E-8</v>
      </c>
      <c r="N129" s="96">
        <f t="shared" si="4"/>
        <v>4.5596432264385853E-3</v>
      </c>
      <c r="O129" s="96">
        <f>L129/'סכום נכסי הקרן'!$C$42</f>
        <v>3.8553245118908231E-4</v>
      </c>
    </row>
    <row r="130" spans="2:15" s="143" customFormat="1">
      <c r="B130" s="88" t="s">
        <v>953</v>
      </c>
      <c r="C130" s="85" t="s">
        <v>954</v>
      </c>
      <c r="D130" s="98" t="s">
        <v>877</v>
      </c>
      <c r="E130" s="98" t="s">
        <v>878</v>
      </c>
      <c r="F130" s="85"/>
      <c r="G130" s="98" t="s">
        <v>610</v>
      </c>
      <c r="H130" s="98" t="s">
        <v>171</v>
      </c>
      <c r="I130" s="95">
        <v>321</v>
      </c>
      <c r="J130" s="97">
        <v>8497</v>
      </c>
      <c r="K130" s="85"/>
      <c r="L130" s="95">
        <v>95.845649999999992</v>
      </c>
      <c r="M130" s="96">
        <v>1.211320754716981E-6</v>
      </c>
      <c r="N130" s="96">
        <f t="shared" si="4"/>
        <v>2.1361505550002444E-3</v>
      </c>
      <c r="O130" s="96">
        <f>L130/'סכום נכסי הקרן'!$C$42</f>
        <v>1.806183770701331E-4</v>
      </c>
    </row>
    <row r="131" spans="2:15" s="143" customFormat="1">
      <c r="B131" s="88" t="s">
        <v>955</v>
      </c>
      <c r="C131" s="85" t="s">
        <v>956</v>
      </c>
      <c r="D131" s="98" t="s">
        <v>131</v>
      </c>
      <c r="E131" s="98" t="s">
        <v>878</v>
      </c>
      <c r="F131" s="85"/>
      <c r="G131" s="98" t="s">
        <v>947</v>
      </c>
      <c r="H131" s="98" t="s">
        <v>174</v>
      </c>
      <c r="I131" s="95">
        <v>244</v>
      </c>
      <c r="J131" s="97">
        <v>6960</v>
      </c>
      <c r="K131" s="85"/>
      <c r="L131" s="95">
        <v>83.964380000000006</v>
      </c>
      <c r="M131" s="96">
        <v>2.917621634719248E-6</v>
      </c>
      <c r="N131" s="96">
        <f t="shared" si="4"/>
        <v>1.8713479113267159E-3</v>
      </c>
      <c r="O131" s="96">
        <f>L131/'סכום נכסי הקרן'!$C$42</f>
        <v>1.5822846469610197E-4</v>
      </c>
    </row>
    <row r="132" spans="2:15" s="143" customFormat="1">
      <c r="B132" s="88" t="s">
        <v>957</v>
      </c>
      <c r="C132" s="85" t="s">
        <v>958</v>
      </c>
      <c r="D132" s="98" t="s">
        <v>28</v>
      </c>
      <c r="E132" s="98" t="s">
        <v>878</v>
      </c>
      <c r="F132" s="85"/>
      <c r="G132" s="98" t="s">
        <v>942</v>
      </c>
      <c r="H132" s="98" t="s">
        <v>173</v>
      </c>
      <c r="I132" s="95">
        <v>760</v>
      </c>
      <c r="J132" s="97">
        <v>1562.5</v>
      </c>
      <c r="K132" s="85"/>
      <c r="L132" s="95">
        <v>51.404499999999999</v>
      </c>
      <c r="M132" s="96">
        <v>4.8661543064624918E-7</v>
      </c>
      <c r="N132" s="96">
        <f t="shared" si="4"/>
        <v>1.1456727687120915E-3</v>
      </c>
      <c r="O132" s="96">
        <f>L132/'סכום נכסי הקרן'!$C$42</f>
        <v>9.6870305163579762E-5</v>
      </c>
    </row>
    <row r="133" spans="2:15" s="143" customFormat="1">
      <c r="B133" s="88" t="s">
        <v>959</v>
      </c>
      <c r="C133" s="85" t="s">
        <v>960</v>
      </c>
      <c r="D133" s="98" t="s">
        <v>28</v>
      </c>
      <c r="E133" s="98" t="s">
        <v>878</v>
      </c>
      <c r="F133" s="85"/>
      <c r="G133" s="98" t="s">
        <v>942</v>
      </c>
      <c r="H133" s="98" t="s">
        <v>173</v>
      </c>
      <c r="I133" s="95">
        <v>570</v>
      </c>
      <c r="J133" s="97">
        <v>2160</v>
      </c>
      <c r="K133" s="85"/>
      <c r="L133" s="95">
        <v>53.296190000000003</v>
      </c>
      <c r="M133" s="96">
        <v>2.3497916282904298E-7</v>
      </c>
      <c r="N133" s="96">
        <f t="shared" si="4"/>
        <v>1.1878336246652665E-3</v>
      </c>
      <c r="O133" s="96">
        <f>L133/'סכום נכסי הקרן'!$C$42</f>
        <v>1.0043514068527324E-4</v>
      </c>
    </row>
    <row r="134" spans="2:15" s="143" customFormat="1">
      <c r="B134" s="88" t="s">
        <v>962</v>
      </c>
      <c r="C134" s="85" t="s">
        <v>963</v>
      </c>
      <c r="D134" s="98" t="s">
        <v>28</v>
      </c>
      <c r="E134" s="98" t="s">
        <v>878</v>
      </c>
      <c r="F134" s="85"/>
      <c r="G134" s="98" t="s">
        <v>964</v>
      </c>
      <c r="H134" s="98" t="s">
        <v>173</v>
      </c>
      <c r="I134" s="95">
        <v>172</v>
      </c>
      <c r="J134" s="97">
        <v>6810</v>
      </c>
      <c r="K134" s="85"/>
      <c r="L134" s="95">
        <v>50.704099999999997</v>
      </c>
      <c r="M134" s="96">
        <v>1.5941378583171236E-6</v>
      </c>
      <c r="N134" s="96">
        <f t="shared" si="4"/>
        <v>1.1300626721795709E-3</v>
      </c>
      <c r="O134" s="96">
        <f>L134/'סכום נכסי הקרן'!$C$42</f>
        <v>9.5550421462025007E-5</v>
      </c>
    </row>
    <row r="135" spans="2:15" s="143" customFormat="1">
      <c r="B135" s="88" t="s">
        <v>965</v>
      </c>
      <c r="C135" s="85" t="s">
        <v>966</v>
      </c>
      <c r="D135" s="98" t="s">
        <v>877</v>
      </c>
      <c r="E135" s="98" t="s">
        <v>878</v>
      </c>
      <c r="F135" s="85"/>
      <c r="G135" s="98" t="s">
        <v>967</v>
      </c>
      <c r="H135" s="98" t="s">
        <v>171</v>
      </c>
      <c r="I135" s="95">
        <v>412</v>
      </c>
      <c r="J135" s="97">
        <v>1188</v>
      </c>
      <c r="K135" s="95">
        <v>1.461E-2</v>
      </c>
      <c r="L135" s="95">
        <v>17.213990000000003</v>
      </c>
      <c r="M135" s="96">
        <v>1.3488380773065808E-7</v>
      </c>
      <c r="N135" s="96">
        <f t="shared" si="4"/>
        <v>3.8365511937441779E-4</v>
      </c>
      <c r="O135" s="96">
        <f>L135/'סכום נכסי הקרן'!$C$42</f>
        <v>3.2439270188073235E-5</v>
      </c>
    </row>
    <row r="136" spans="2:15" s="143" customFormat="1">
      <c r="B136" s="88" t="s">
        <v>968</v>
      </c>
      <c r="C136" s="85" t="s">
        <v>969</v>
      </c>
      <c r="D136" s="98" t="s">
        <v>877</v>
      </c>
      <c r="E136" s="98" t="s">
        <v>878</v>
      </c>
      <c r="F136" s="85"/>
      <c r="G136" s="98" t="s">
        <v>967</v>
      </c>
      <c r="H136" s="98" t="s">
        <v>171</v>
      </c>
      <c r="I136" s="95">
        <v>2940</v>
      </c>
      <c r="J136" s="97">
        <v>2999</v>
      </c>
      <c r="K136" s="85"/>
      <c r="L136" s="95">
        <v>309.83148999999997</v>
      </c>
      <c r="M136" s="96">
        <v>2.8755804853755779E-7</v>
      </c>
      <c r="N136" s="96">
        <f t="shared" si="4"/>
        <v>6.9053390458518743E-3</v>
      </c>
      <c r="O136" s="96">
        <f>L136/'סכום נכסי הקרן'!$C$42</f>
        <v>5.8386855208370099E-4</v>
      </c>
    </row>
    <row r="137" spans="2:15" s="143" customFormat="1">
      <c r="B137" s="88" t="s">
        <v>970</v>
      </c>
      <c r="C137" s="85" t="s">
        <v>971</v>
      </c>
      <c r="D137" s="98" t="s">
        <v>131</v>
      </c>
      <c r="E137" s="98" t="s">
        <v>878</v>
      </c>
      <c r="F137" s="85"/>
      <c r="G137" s="98" t="s">
        <v>967</v>
      </c>
      <c r="H137" s="98" t="s">
        <v>174</v>
      </c>
      <c r="I137" s="95">
        <v>4851</v>
      </c>
      <c r="J137" s="97">
        <v>206.5</v>
      </c>
      <c r="K137" s="95">
        <v>0.48192000000000002</v>
      </c>
      <c r="L137" s="95">
        <v>50.007330000000003</v>
      </c>
      <c r="M137" s="96">
        <v>2.8424282215677116E-7</v>
      </c>
      <c r="N137" s="96">
        <f t="shared" si="4"/>
        <v>1.1145334789172006E-3</v>
      </c>
      <c r="O137" s="96">
        <f>L137/'סכום נכסי הקרן'!$C$42</f>
        <v>9.4237378391304996E-5</v>
      </c>
    </row>
    <row r="138" spans="2:15" s="143" customFormat="1">
      <c r="B138" s="88" t="s">
        <v>972</v>
      </c>
      <c r="C138" s="85" t="s">
        <v>973</v>
      </c>
      <c r="D138" s="98" t="s">
        <v>877</v>
      </c>
      <c r="E138" s="98" t="s">
        <v>878</v>
      </c>
      <c r="F138" s="85"/>
      <c r="G138" s="98" t="s">
        <v>900</v>
      </c>
      <c r="H138" s="98" t="s">
        <v>171</v>
      </c>
      <c r="I138" s="95">
        <v>46</v>
      </c>
      <c r="J138" s="97">
        <v>21670</v>
      </c>
      <c r="K138" s="85"/>
      <c r="L138" s="95">
        <v>35.02825</v>
      </c>
      <c r="M138" s="96">
        <v>1.7277483811823982E-7</v>
      </c>
      <c r="N138" s="96">
        <f t="shared" si="4"/>
        <v>7.8068869769454654E-4</v>
      </c>
      <c r="O138" s="96">
        <f>L138/'סכום נכסי הקרן'!$C$42</f>
        <v>6.6009731965998363E-5</v>
      </c>
    </row>
    <row r="139" spans="2:15" s="143" customFormat="1">
      <c r="B139" s="88" t="s">
        <v>974</v>
      </c>
      <c r="C139" s="85" t="s">
        <v>975</v>
      </c>
      <c r="D139" s="98" t="s">
        <v>131</v>
      </c>
      <c r="E139" s="98" t="s">
        <v>878</v>
      </c>
      <c r="F139" s="85"/>
      <c r="G139" s="98" t="s">
        <v>614</v>
      </c>
      <c r="H139" s="98" t="s">
        <v>174</v>
      </c>
      <c r="I139" s="95">
        <v>754</v>
      </c>
      <c r="J139" s="97">
        <v>1403.6</v>
      </c>
      <c r="K139" s="85"/>
      <c r="L139" s="95">
        <v>52.325160000000004</v>
      </c>
      <c r="M139" s="96">
        <v>3.5699543994100094E-7</v>
      </c>
      <c r="N139" s="96">
        <f t="shared" si="4"/>
        <v>1.1661918884631342E-3</v>
      </c>
      <c r="O139" s="96">
        <f>L139/'סכום נכסי הקרן'!$C$42</f>
        <v>9.860526251462688E-5</v>
      </c>
    </row>
    <row r="140" spans="2:15" s="143" customFormat="1">
      <c r="B140" s="88" t="s">
        <v>976</v>
      </c>
      <c r="C140" s="85" t="s">
        <v>977</v>
      </c>
      <c r="D140" s="98" t="s">
        <v>877</v>
      </c>
      <c r="E140" s="98" t="s">
        <v>878</v>
      </c>
      <c r="F140" s="85"/>
      <c r="G140" s="98" t="s">
        <v>950</v>
      </c>
      <c r="H140" s="98" t="s">
        <v>171</v>
      </c>
      <c r="I140" s="95">
        <v>34</v>
      </c>
      <c r="J140" s="97">
        <v>54172</v>
      </c>
      <c r="K140" s="85"/>
      <c r="L140" s="95">
        <v>64.722539999999995</v>
      </c>
      <c r="M140" s="96">
        <v>2.1154971998003544E-7</v>
      </c>
      <c r="N140" s="96">
        <f t="shared" si="4"/>
        <v>1.44249728330942E-3</v>
      </c>
      <c r="O140" s="96">
        <f>L140/'סכום נכסי הקרן'!$C$42</f>
        <v>1.2196776937353728E-4</v>
      </c>
    </row>
    <row r="141" spans="2:15" s="143" customFormat="1">
      <c r="B141" s="88" t="s">
        <v>978</v>
      </c>
      <c r="C141" s="85" t="s">
        <v>979</v>
      </c>
      <c r="D141" s="98" t="s">
        <v>28</v>
      </c>
      <c r="E141" s="98" t="s">
        <v>878</v>
      </c>
      <c r="F141" s="85"/>
      <c r="G141" s="98" t="s">
        <v>967</v>
      </c>
      <c r="H141" s="98" t="s">
        <v>173</v>
      </c>
      <c r="I141" s="95">
        <v>168</v>
      </c>
      <c r="J141" s="97">
        <v>6017</v>
      </c>
      <c r="K141" s="85"/>
      <c r="L141" s="95">
        <v>43.757930000000002</v>
      </c>
      <c r="M141" s="96">
        <v>1.3443465230616933E-7</v>
      </c>
      <c r="N141" s="96">
        <f t="shared" si="4"/>
        <v>9.7525058732620469E-4</v>
      </c>
      <c r="O141" s="96">
        <f>L141/'סכום נכסי הקרן'!$C$42</f>
        <v>8.2460563422007054E-5</v>
      </c>
    </row>
    <row r="142" spans="2:15" s="143" customFormat="1">
      <c r="B142" s="88" t="s">
        <v>980</v>
      </c>
      <c r="C142" s="85" t="s">
        <v>981</v>
      </c>
      <c r="D142" s="98" t="s">
        <v>883</v>
      </c>
      <c r="E142" s="98" t="s">
        <v>878</v>
      </c>
      <c r="F142" s="85"/>
      <c r="G142" s="98" t="s">
        <v>947</v>
      </c>
      <c r="H142" s="98" t="s">
        <v>171</v>
      </c>
      <c r="I142" s="95">
        <v>6</v>
      </c>
      <c r="J142" s="97">
        <v>208039</v>
      </c>
      <c r="K142" s="85"/>
      <c r="L142" s="95">
        <v>43.862940000000002</v>
      </c>
      <c r="M142" s="96">
        <v>1.2425294984786468E-7</v>
      </c>
      <c r="N142" s="96">
        <f t="shared" si="4"/>
        <v>9.7759098743597063E-4</v>
      </c>
      <c r="O142" s="96">
        <f>L142/'סכום נכסי הקרן'!$C$42</f>
        <v>8.2658451753675057E-5</v>
      </c>
    </row>
    <row r="143" spans="2:15" s="143" customFormat="1">
      <c r="B143" s="88" t="s">
        <v>982</v>
      </c>
      <c r="C143" s="85" t="s">
        <v>983</v>
      </c>
      <c r="D143" s="98" t="s">
        <v>877</v>
      </c>
      <c r="E143" s="98" t="s">
        <v>878</v>
      </c>
      <c r="F143" s="85"/>
      <c r="G143" s="98" t="s">
        <v>592</v>
      </c>
      <c r="H143" s="98" t="s">
        <v>171</v>
      </c>
      <c r="I143" s="95">
        <v>76</v>
      </c>
      <c r="J143" s="97">
        <v>12322</v>
      </c>
      <c r="K143" s="95">
        <v>0.21365000000000001</v>
      </c>
      <c r="L143" s="95">
        <v>33.121269999999996</v>
      </c>
      <c r="M143" s="96">
        <v>4.9242057823004731E-7</v>
      </c>
      <c r="N143" s="96">
        <f t="shared" si="4"/>
        <v>7.3818706736104292E-4</v>
      </c>
      <c r="O143" s="96">
        <f>L143/'סכום נכסי הקרן'!$C$42</f>
        <v>6.2416082878061625E-5</v>
      </c>
    </row>
    <row r="144" spans="2:15" s="143" customFormat="1">
      <c r="B144" s="88" t="s">
        <v>984</v>
      </c>
      <c r="C144" s="85" t="s">
        <v>985</v>
      </c>
      <c r="D144" s="98" t="s">
        <v>131</v>
      </c>
      <c r="E144" s="98" t="s">
        <v>878</v>
      </c>
      <c r="F144" s="85"/>
      <c r="G144" s="98" t="s">
        <v>614</v>
      </c>
      <c r="H144" s="98" t="s">
        <v>174</v>
      </c>
      <c r="I144" s="95">
        <v>1801</v>
      </c>
      <c r="J144" s="97">
        <v>479.25</v>
      </c>
      <c r="K144" s="85"/>
      <c r="L144" s="95">
        <v>42.674819999999997</v>
      </c>
      <c r="M144" s="96">
        <v>9.026248136526561E-8</v>
      </c>
      <c r="N144" s="96">
        <f t="shared" si="4"/>
        <v>9.5111087908043325E-4</v>
      </c>
      <c r="O144" s="96">
        <f>L144/'סכום נכסי הקרן'!$C$42</f>
        <v>8.0419473707571057E-5</v>
      </c>
    </row>
    <row r="145" spans="2:15" s="143" customFormat="1">
      <c r="B145" s="88" t="s">
        <v>986</v>
      </c>
      <c r="C145" s="85" t="s">
        <v>987</v>
      </c>
      <c r="D145" s="98" t="s">
        <v>28</v>
      </c>
      <c r="E145" s="98" t="s">
        <v>878</v>
      </c>
      <c r="F145" s="85"/>
      <c r="G145" s="98" t="s">
        <v>988</v>
      </c>
      <c r="H145" s="98" t="s">
        <v>173</v>
      </c>
      <c r="I145" s="95">
        <v>794</v>
      </c>
      <c r="J145" s="97">
        <v>1685</v>
      </c>
      <c r="K145" s="85"/>
      <c r="L145" s="95">
        <v>57.914580000000001</v>
      </c>
      <c r="M145" s="96">
        <v>1.0249422259494664E-6</v>
      </c>
      <c r="N145" s="96">
        <f t="shared" si="4"/>
        <v>1.2907655403203596E-3</v>
      </c>
      <c r="O145" s="96">
        <f>L145/'סכום נכסי הקרן'!$C$42</f>
        <v>1.0913836411249119E-4</v>
      </c>
    </row>
    <row r="146" spans="2:15" s="143" customFormat="1">
      <c r="B146" s="88" t="s">
        <v>989</v>
      </c>
      <c r="C146" s="85" t="s">
        <v>990</v>
      </c>
      <c r="D146" s="98" t="s">
        <v>877</v>
      </c>
      <c r="E146" s="98" t="s">
        <v>878</v>
      </c>
      <c r="F146" s="85"/>
      <c r="G146" s="98" t="s">
        <v>885</v>
      </c>
      <c r="H146" s="98" t="s">
        <v>171</v>
      </c>
      <c r="I146" s="95">
        <v>248</v>
      </c>
      <c r="J146" s="97">
        <v>3773</v>
      </c>
      <c r="K146" s="85"/>
      <c r="L146" s="95">
        <v>32.88064</v>
      </c>
      <c r="M146" s="96">
        <v>1.0627406148669236E-6</v>
      </c>
      <c r="N146" s="96">
        <f t="shared" si="4"/>
        <v>7.3282404975878658E-4</v>
      </c>
      <c r="O146" s="96">
        <f>L146/'סכום נכסי הקרן'!$C$42</f>
        <v>6.1962622548100013E-5</v>
      </c>
    </row>
    <row r="147" spans="2:15" s="143" customFormat="1">
      <c r="B147" s="88" t="s">
        <v>991</v>
      </c>
      <c r="C147" s="85" t="s">
        <v>992</v>
      </c>
      <c r="D147" s="98" t="s">
        <v>877</v>
      </c>
      <c r="E147" s="98" t="s">
        <v>878</v>
      </c>
      <c r="F147" s="85"/>
      <c r="G147" s="98" t="s">
        <v>614</v>
      </c>
      <c r="H147" s="98" t="s">
        <v>171</v>
      </c>
      <c r="I147" s="95">
        <v>456</v>
      </c>
      <c r="J147" s="97">
        <v>11404</v>
      </c>
      <c r="K147" s="85"/>
      <c r="L147" s="95">
        <v>182.73587000000001</v>
      </c>
      <c r="M147" s="96">
        <v>2.3871180356202989E-7</v>
      </c>
      <c r="N147" s="96">
        <f t="shared" si="4"/>
        <v>4.0727078393119828E-3</v>
      </c>
      <c r="O147" s="96">
        <f>L147/'סכום נכסי הקרן'!$C$42</f>
        <v>3.4436050328730445E-4</v>
      </c>
    </row>
    <row r="148" spans="2:15" s="143" customFormat="1">
      <c r="B148" s="88" t="s">
        <v>993</v>
      </c>
      <c r="C148" s="85" t="s">
        <v>994</v>
      </c>
      <c r="D148" s="98" t="s">
        <v>995</v>
      </c>
      <c r="E148" s="98" t="s">
        <v>878</v>
      </c>
      <c r="F148" s="85"/>
      <c r="G148" s="98" t="s">
        <v>321</v>
      </c>
      <c r="H148" s="98" t="s">
        <v>176</v>
      </c>
      <c r="I148" s="95">
        <v>13145</v>
      </c>
      <c r="J148" s="97">
        <v>806</v>
      </c>
      <c r="K148" s="85"/>
      <c r="L148" s="95">
        <v>47.43853</v>
      </c>
      <c r="M148" s="96">
        <v>9.9158829371773463E-6</v>
      </c>
      <c r="N148" s="96">
        <f t="shared" si="4"/>
        <v>1.0572816000297954E-3</v>
      </c>
      <c r="O148" s="96">
        <f>L148/'סכום נכסי הקרן'!$C$42</f>
        <v>8.939654850473467E-5</v>
      </c>
    </row>
    <row r="149" spans="2:15" s="143" customFormat="1">
      <c r="B149" s="88" t="s">
        <v>996</v>
      </c>
      <c r="C149" s="85" t="s">
        <v>997</v>
      </c>
      <c r="D149" s="98" t="s">
        <v>883</v>
      </c>
      <c r="E149" s="98" t="s">
        <v>878</v>
      </c>
      <c r="F149" s="85"/>
      <c r="G149" s="98" t="s">
        <v>909</v>
      </c>
      <c r="H149" s="98" t="s">
        <v>171</v>
      </c>
      <c r="I149" s="95">
        <v>470</v>
      </c>
      <c r="J149" s="97">
        <v>4289</v>
      </c>
      <c r="K149" s="85"/>
      <c r="L149" s="95">
        <v>70.836259999999996</v>
      </c>
      <c r="M149" s="96">
        <v>9.7560623034676276E-8</v>
      </c>
      <c r="N149" s="96">
        <f t="shared" si="4"/>
        <v>1.5787562201637906E-3</v>
      </c>
      <c r="O149" s="96">
        <f>L149/'סכום נכסי הקרן'!$C$42</f>
        <v>1.3348889927626331E-4</v>
      </c>
    </row>
    <row r="150" spans="2:15" s="143" customFormat="1">
      <c r="B150" s="88" t="s">
        <v>998</v>
      </c>
      <c r="C150" s="85" t="s">
        <v>999</v>
      </c>
      <c r="D150" s="98" t="s">
        <v>877</v>
      </c>
      <c r="E150" s="98" t="s">
        <v>878</v>
      </c>
      <c r="F150" s="85"/>
      <c r="G150" s="98" t="s">
        <v>967</v>
      </c>
      <c r="H150" s="98" t="s">
        <v>171</v>
      </c>
      <c r="I150" s="95">
        <v>444</v>
      </c>
      <c r="J150" s="97">
        <v>6750</v>
      </c>
      <c r="K150" s="85"/>
      <c r="L150" s="95">
        <v>105.31458000000001</v>
      </c>
      <c r="M150" s="96">
        <v>1.7341544839674529E-7</v>
      </c>
      <c r="N150" s="96">
        <f t="shared" si="4"/>
        <v>2.3471884067416482E-3</v>
      </c>
      <c r="O150" s="96">
        <f>L150/'סכום נכסי הקרן'!$C$42</f>
        <v>1.9846230393786993E-4</v>
      </c>
    </row>
    <row r="151" spans="2:15" s="143" customFormat="1">
      <c r="B151" s="88" t="s">
        <v>1000</v>
      </c>
      <c r="C151" s="85" t="s">
        <v>1001</v>
      </c>
      <c r="D151" s="98" t="s">
        <v>28</v>
      </c>
      <c r="E151" s="98" t="s">
        <v>878</v>
      </c>
      <c r="F151" s="85"/>
      <c r="G151" s="98" t="s">
        <v>934</v>
      </c>
      <c r="H151" s="98" t="s">
        <v>173</v>
      </c>
      <c r="I151" s="95">
        <v>377</v>
      </c>
      <c r="J151" s="97">
        <v>4286</v>
      </c>
      <c r="K151" s="85"/>
      <c r="L151" s="95">
        <v>69.945700000000002</v>
      </c>
      <c r="M151" s="96">
        <v>6.8101177323037735E-7</v>
      </c>
      <c r="N151" s="96">
        <f t="shared" si="4"/>
        <v>1.5589079512203278E-3</v>
      </c>
      <c r="O151" s="96">
        <f>L151/'סכום נכסי הקרן'!$C$42</f>
        <v>1.3181066451147663E-4</v>
      </c>
    </row>
    <row r="152" spans="2:15" s="143" customFormat="1">
      <c r="B152" s="88" t="s">
        <v>1002</v>
      </c>
      <c r="C152" s="85" t="s">
        <v>1003</v>
      </c>
      <c r="D152" s="98" t="s">
        <v>28</v>
      </c>
      <c r="E152" s="98" t="s">
        <v>878</v>
      </c>
      <c r="F152" s="85"/>
      <c r="G152" s="98" t="s">
        <v>1004</v>
      </c>
      <c r="H152" s="98" t="s">
        <v>173</v>
      </c>
      <c r="I152" s="95">
        <v>188</v>
      </c>
      <c r="J152" s="97">
        <v>6573</v>
      </c>
      <c r="K152" s="85"/>
      <c r="L152" s="95">
        <v>53.492019999999997</v>
      </c>
      <c r="M152" s="96">
        <v>2.8029981345152843E-7</v>
      </c>
      <c r="N152" s="96">
        <f t="shared" si="4"/>
        <v>1.1921981666469389E-3</v>
      </c>
      <c r="O152" s="96">
        <f>L152/'סכום נכסי הקרן'!$C$42</f>
        <v>1.0080417670080074E-4</v>
      </c>
    </row>
    <row r="153" spans="2:15" s="143" customFormat="1">
      <c r="B153" s="88" t="s">
        <v>1005</v>
      </c>
      <c r="C153" s="85" t="s">
        <v>1006</v>
      </c>
      <c r="D153" s="98" t="s">
        <v>28</v>
      </c>
      <c r="E153" s="98" t="s">
        <v>878</v>
      </c>
      <c r="F153" s="85"/>
      <c r="G153" s="98" t="s">
        <v>880</v>
      </c>
      <c r="H153" s="98" t="s">
        <v>173</v>
      </c>
      <c r="I153" s="95">
        <v>139</v>
      </c>
      <c r="J153" s="97">
        <v>3930</v>
      </c>
      <c r="K153" s="85"/>
      <c r="L153" s="95">
        <v>23.646930000000001</v>
      </c>
      <c r="M153" s="96">
        <v>7.556183034041349E-7</v>
      </c>
      <c r="N153" s="96">
        <f t="shared" si="4"/>
        <v>5.2702864077349299E-4</v>
      </c>
      <c r="O153" s="96">
        <f>L153/'סכום נכסי הקרן'!$C$42</f>
        <v>4.4561961020568418E-5</v>
      </c>
    </row>
    <row r="154" spans="2:15" s="143" customFormat="1">
      <c r="B154" s="88" t="s">
        <v>1007</v>
      </c>
      <c r="C154" s="85" t="s">
        <v>1008</v>
      </c>
      <c r="D154" s="98" t="s">
        <v>877</v>
      </c>
      <c r="E154" s="98" t="s">
        <v>878</v>
      </c>
      <c r="F154" s="85"/>
      <c r="G154" s="98" t="s">
        <v>1009</v>
      </c>
      <c r="H154" s="98" t="s">
        <v>171</v>
      </c>
      <c r="I154" s="95">
        <v>275</v>
      </c>
      <c r="J154" s="97">
        <v>5481</v>
      </c>
      <c r="K154" s="85"/>
      <c r="L154" s="95">
        <v>52.96564</v>
      </c>
      <c r="M154" s="96">
        <v>3.8901514151328288E-7</v>
      </c>
      <c r="N154" s="96">
        <f t="shared" si="4"/>
        <v>1.1804665238531239E-3</v>
      </c>
      <c r="O154" s="96">
        <f>L154/'סכום נכסי הקרן'!$C$42</f>
        <v>9.9812228695626007E-5</v>
      </c>
    </row>
    <row r="155" spans="2:15" s="143" customFormat="1">
      <c r="B155" s="88" t="s">
        <v>1010</v>
      </c>
      <c r="C155" s="85" t="s">
        <v>1011</v>
      </c>
      <c r="D155" s="98" t="s">
        <v>28</v>
      </c>
      <c r="E155" s="98" t="s">
        <v>878</v>
      </c>
      <c r="F155" s="85"/>
      <c r="G155" s="98" t="s">
        <v>150</v>
      </c>
      <c r="H155" s="98" t="s">
        <v>173</v>
      </c>
      <c r="I155" s="95">
        <v>525</v>
      </c>
      <c r="J155" s="97">
        <v>3565</v>
      </c>
      <c r="K155" s="85"/>
      <c r="L155" s="95">
        <v>81.018910000000005</v>
      </c>
      <c r="M155" s="96">
        <v>4.2541583249003151E-7</v>
      </c>
      <c r="N155" s="96">
        <f t="shared" si="4"/>
        <v>1.8057010366356206E-3</v>
      </c>
      <c r="O155" s="96">
        <f>L155/'סכום נכסי הקרן'!$C$42</f>
        <v>1.5267781100332858E-4</v>
      </c>
    </row>
    <row r="156" spans="2:15" s="143" customFormat="1">
      <c r="B156" s="88" t="s">
        <v>1012</v>
      </c>
      <c r="C156" s="85" t="s">
        <v>1013</v>
      </c>
      <c r="D156" s="98" t="s">
        <v>28</v>
      </c>
      <c r="E156" s="98" t="s">
        <v>878</v>
      </c>
      <c r="F156" s="85"/>
      <c r="G156" s="98" t="s">
        <v>934</v>
      </c>
      <c r="H156" s="98" t="s">
        <v>173</v>
      </c>
      <c r="I156" s="95">
        <v>161</v>
      </c>
      <c r="J156" s="97">
        <v>9248</v>
      </c>
      <c r="K156" s="85"/>
      <c r="L156" s="95">
        <v>64.452719999999999</v>
      </c>
      <c r="M156" s="96">
        <v>1.6427940126300861E-6</v>
      </c>
      <c r="N156" s="96">
        <f t="shared" si="4"/>
        <v>1.4364836964356272E-3</v>
      </c>
      <c r="O156" s="96">
        <f>L156/'סכום נכסי הקרן'!$C$42</f>
        <v>1.2145930132620219E-4</v>
      </c>
    </row>
    <row r="157" spans="2:15" s="143" customFormat="1">
      <c r="B157" s="88" t="s">
        <v>1014</v>
      </c>
      <c r="C157" s="85" t="s">
        <v>1015</v>
      </c>
      <c r="D157" s="98" t="s">
        <v>28</v>
      </c>
      <c r="E157" s="98" t="s">
        <v>878</v>
      </c>
      <c r="F157" s="85"/>
      <c r="G157" s="98" t="s">
        <v>614</v>
      </c>
      <c r="H157" s="98" t="s">
        <v>173</v>
      </c>
      <c r="I157" s="95">
        <v>955</v>
      </c>
      <c r="J157" s="97">
        <v>1428.8</v>
      </c>
      <c r="K157" s="85"/>
      <c r="L157" s="95">
        <v>59.066650000000003</v>
      </c>
      <c r="M157" s="96">
        <v>2.6278241566728244E-7</v>
      </c>
      <c r="N157" s="96">
        <f t="shared" si="4"/>
        <v>1.3164421878249582E-3</v>
      </c>
      <c r="O157" s="96">
        <f>L157/'סכום נכסי הקרן'!$C$42</f>
        <v>1.1130940696807397E-4</v>
      </c>
    </row>
    <row r="158" spans="2:15" s="143" customFormat="1">
      <c r="B158" s="88" t="s">
        <v>1016</v>
      </c>
      <c r="C158" s="85" t="s">
        <v>1017</v>
      </c>
      <c r="D158" s="98" t="s">
        <v>28</v>
      </c>
      <c r="E158" s="98" t="s">
        <v>878</v>
      </c>
      <c r="F158" s="85"/>
      <c r="G158" s="98" t="s">
        <v>909</v>
      </c>
      <c r="H158" s="98" t="s">
        <v>178</v>
      </c>
      <c r="I158" s="95">
        <v>1858</v>
      </c>
      <c r="J158" s="97">
        <v>5292</v>
      </c>
      <c r="K158" s="95">
        <v>0.78295999999999999</v>
      </c>
      <c r="L158" s="95">
        <v>42.177199999999999</v>
      </c>
      <c r="M158" s="96">
        <v>6.047398024133188E-7</v>
      </c>
      <c r="N158" s="96">
        <f t="shared" si="4"/>
        <v>9.4002022197518938E-4</v>
      </c>
      <c r="O158" s="96">
        <f>L158/'סכום נכסי הקרן'!$C$42</f>
        <v>7.948172309710893E-5</v>
      </c>
    </row>
    <row r="159" spans="2:15" s="143" customFormat="1">
      <c r="B159" s="88" t="s">
        <v>1018</v>
      </c>
      <c r="C159" s="85" t="s">
        <v>1019</v>
      </c>
      <c r="D159" s="98" t="s">
        <v>883</v>
      </c>
      <c r="E159" s="98" t="s">
        <v>878</v>
      </c>
      <c r="F159" s="85"/>
      <c r="G159" s="98" t="s">
        <v>947</v>
      </c>
      <c r="H159" s="98" t="s">
        <v>171</v>
      </c>
      <c r="I159" s="95">
        <v>69</v>
      </c>
      <c r="J159" s="97">
        <v>11041</v>
      </c>
      <c r="K159" s="85"/>
      <c r="L159" s="95">
        <v>26.770669999999999</v>
      </c>
      <c r="M159" s="96">
        <v>4.9628361610339062E-7</v>
      </c>
      <c r="N159" s="96">
        <f t="shared" si="4"/>
        <v>5.9664869066283549E-4</v>
      </c>
      <c r="O159" s="96">
        <f>L159/'סכום נכסי הקרן'!$C$42</f>
        <v>5.0448559412765218E-5</v>
      </c>
    </row>
    <row r="160" spans="2:15" s="143" customFormat="1">
      <c r="B160" s="88" t="s">
        <v>1020</v>
      </c>
      <c r="C160" s="85" t="s">
        <v>1021</v>
      </c>
      <c r="D160" s="98" t="s">
        <v>877</v>
      </c>
      <c r="E160" s="98" t="s">
        <v>878</v>
      </c>
      <c r="F160" s="85"/>
      <c r="G160" s="98" t="s">
        <v>614</v>
      </c>
      <c r="H160" s="98" t="s">
        <v>171</v>
      </c>
      <c r="I160" s="95">
        <v>621</v>
      </c>
      <c r="J160" s="97">
        <v>7461</v>
      </c>
      <c r="K160" s="85"/>
      <c r="L160" s="95">
        <v>162.81349</v>
      </c>
      <c r="M160" s="96">
        <v>1.4654998126202735E-7</v>
      </c>
      <c r="N160" s="96">
        <f t="shared" si="4"/>
        <v>3.6286897425707558E-3</v>
      </c>
      <c r="O160" s="96">
        <f>L160/'סכום נכסי הקרן'!$C$42</f>
        <v>3.0681734986328903E-4</v>
      </c>
    </row>
    <row r="161" spans="2:15" s="143" customFormat="1">
      <c r="B161" s="88" t="s">
        <v>1022</v>
      </c>
      <c r="C161" s="85" t="s">
        <v>1023</v>
      </c>
      <c r="D161" s="98" t="s">
        <v>883</v>
      </c>
      <c r="E161" s="98" t="s">
        <v>878</v>
      </c>
      <c r="F161" s="85"/>
      <c r="G161" s="98" t="s">
        <v>909</v>
      </c>
      <c r="H161" s="98" t="s">
        <v>171</v>
      </c>
      <c r="I161" s="95">
        <v>998</v>
      </c>
      <c r="J161" s="97">
        <v>15979</v>
      </c>
      <c r="K161" s="85"/>
      <c r="L161" s="95">
        <v>560.37906000000009</v>
      </c>
      <c r="M161" s="96">
        <v>4.165411695529015E-7</v>
      </c>
      <c r="N161" s="96">
        <f t="shared" si="4"/>
        <v>1.2489393519992984E-2</v>
      </c>
      <c r="O161" s="96">
        <f>L161/'סכום נכסי הקרן'!$C$42</f>
        <v>1.0560182581190358E-3</v>
      </c>
    </row>
    <row r="162" spans="2:15" s="143" customFormat="1">
      <c r="B162" s="88" t="s">
        <v>1024</v>
      </c>
      <c r="C162" s="85" t="s">
        <v>1025</v>
      </c>
      <c r="D162" s="98" t="s">
        <v>877</v>
      </c>
      <c r="E162" s="98" t="s">
        <v>878</v>
      </c>
      <c r="F162" s="85"/>
      <c r="G162" s="98" t="s">
        <v>950</v>
      </c>
      <c r="H162" s="98" t="s">
        <v>171</v>
      </c>
      <c r="I162" s="95">
        <v>342</v>
      </c>
      <c r="J162" s="97">
        <v>25186</v>
      </c>
      <c r="K162" s="85"/>
      <c r="L162" s="95">
        <v>302.68232</v>
      </c>
      <c r="M162" s="96">
        <v>9.0230367388427731E-7</v>
      </c>
      <c r="N162" s="96">
        <f t="shared" si="4"/>
        <v>6.7460026183427382E-3</v>
      </c>
      <c r="O162" s="96">
        <f>L162/'סכום נכסי הקרן'!$C$42</f>
        <v>5.7039614636890357E-4</v>
      </c>
    </row>
    <row r="163" spans="2:15" s="143" customFormat="1">
      <c r="B163" s="88" t="s">
        <v>1026</v>
      </c>
      <c r="C163" s="85" t="s">
        <v>1027</v>
      </c>
      <c r="D163" s="98" t="s">
        <v>995</v>
      </c>
      <c r="E163" s="98" t="s">
        <v>878</v>
      </c>
      <c r="F163" s="85"/>
      <c r="G163" s="98" t="s">
        <v>967</v>
      </c>
      <c r="H163" s="98" t="s">
        <v>176</v>
      </c>
      <c r="I163" s="95">
        <v>15858</v>
      </c>
      <c r="J163" s="97">
        <v>673</v>
      </c>
      <c r="K163" s="85"/>
      <c r="L163" s="95">
        <v>47.785820000000001</v>
      </c>
      <c r="M163" s="96">
        <v>1.827083883717918E-7</v>
      </c>
      <c r="N163" s="96">
        <f t="shared" si="4"/>
        <v>1.0650217919555222E-3</v>
      </c>
      <c r="O163" s="96">
        <f>L163/'סכום נכסי הקרן'!$C$42</f>
        <v>9.0051006544016436E-5</v>
      </c>
    </row>
    <row r="164" spans="2:15" s="143" customFormat="1">
      <c r="B164" s="88" t="s">
        <v>1028</v>
      </c>
      <c r="C164" s="85" t="s">
        <v>1029</v>
      </c>
      <c r="D164" s="98" t="s">
        <v>877</v>
      </c>
      <c r="E164" s="98" t="s">
        <v>878</v>
      </c>
      <c r="F164" s="85"/>
      <c r="G164" s="98" t="s">
        <v>327</v>
      </c>
      <c r="H164" s="98" t="s">
        <v>171</v>
      </c>
      <c r="I164" s="95">
        <v>314</v>
      </c>
      <c r="J164" s="97">
        <v>1560</v>
      </c>
      <c r="K164" s="95">
        <v>9.41E-3</v>
      </c>
      <c r="L164" s="95">
        <v>17.222330000000003</v>
      </c>
      <c r="M164" s="96">
        <v>9.7196670770353438E-8</v>
      </c>
      <c r="N164" s="96">
        <f t="shared" si="4"/>
        <v>3.8384099630914254E-4</v>
      </c>
      <c r="O164" s="96">
        <f>L164/'סכום נכסי הקרן'!$C$42</f>
        <v>3.2454986678751375E-5</v>
      </c>
    </row>
    <row r="165" spans="2:15" s="143" customFormat="1">
      <c r="B165" s="88" t="s">
        <v>1030</v>
      </c>
      <c r="C165" s="85" t="s">
        <v>1031</v>
      </c>
      <c r="D165" s="98" t="s">
        <v>877</v>
      </c>
      <c r="E165" s="98" t="s">
        <v>878</v>
      </c>
      <c r="F165" s="85"/>
      <c r="G165" s="98" t="s">
        <v>327</v>
      </c>
      <c r="H165" s="98" t="s">
        <v>171</v>
      </c>
      <c r="I165" s="95">
        <v>161</v>
      </c>
      <c r="J165" s="97">
        <v>10997</v>
      </c>
      <c r="K165" s="85"/>
      <c r="L165" s="95">
        <v>62.215960000000003</v>
      </c>
      <c r="M165" s="96">
        <v>4.7208387787890992E-8</v>
      </c>
      <c r="N165" s="96">
        <f t="shared" si="4"/>
        <v>1.3866321265897099E-3</v>
      </c>
      <c r="O165" s="96">
        <f>L165/'סכום נכסי הקרן'!$C$42</f>
        <v>1.1724419129152257E-4</v>
      </c>
    </row>
    <row r="166" spans="2:15" s="143" customFormat="1">
      <c r="B166" s="88" t="s">
        <v>1032</v>
      </c>
      <c r="C166" s="85" t="s">
        <v>1033</v>
      </c>
      <c r="D166" s="98" t="s">
        <v>131</v>
      </c>
      <c r="E166" s="98" t="s">
        <v>878</v>
      </c>
      <c r="F166" s="85"/>
      <c r="G166" s="98" t="s">
        <v>880</v>
      </c>
      <c r="H166" s="98" t="s">
        <v>174</v>
      </c>
      <c r="I166" s="95">
        <v>1000</v>
      </c>
      <c r="J166" s="97">
        <v>698.4</v>
      </c>
      <c r="K166" s="85"/>
      <c r="L166" s="95">
        <v>34.530290000000001</v>
      </c>
      <c r="M166" s="96">
        <v>1.4704588565391371E-6</v>
      </c>
      <c r="N166" s="96">
        <f t="shared" si="4"/>
        <v>7.6959046287253935E-4</v>
      </c>
      <c r="O166" s="96">
        <f>L166/'סכום נכסי הקרן'!$C$42</f>
        <v>6.507134063529276E-5</v>
      </c>
    </row>
    <row r="167" spans="2:15" s="143" customFormat="1">
      <c r="B167" s="88" t="s">
        <v>1034</v>
      </c>
      <c r="C167" s="85" t="s">
        <v>1035</v>
      </c>
      <c r="D167" s="98" t="s">
        <v>28</v>
      </c>
      <c r="E167" s="98" t="s">
        <v>878</v>
      </c>
      <c r="F167" s="85"/>
      <c r="G167" s="98" t="s">
        <v>150</v>
      </c>
      <c r="H167" s="98" t="s">
        <v>173</v>
      </c>
      <c r="I167" s="95">
        <v>350</v>
      </c>
      <c r="J167" s="97">
        <v>2335</v>
      </c>
      <c r="K167" s="85"/>
      <c r="L167" s="95">
        <v>35.377120000000005</v>
      </c>
      <c r="M167" s="96">
        <v>1.8286311389759666E-6</v>
      </c>
      <c r="N167" s="96">
        <f t="shared" si="4"/>
        <v>7.8846410371582088E-4</v>
      </c>
      <c r="O167" s="96">
        <f>L167/'סכום נכסי הקרן'!$C$42</f>
        <v>6.6667167469940981E-5</v>
      </c>
    </row>
    <row r="168" spans="2:15" s="143" customFormat="1">
      <c r="B168" s="88" t="s">
        <v>1036</v>
      </c>
      <c r="C168" s="85" t="s">
        <v>1037</v>
      </c>
      <c r="D168" s="98" t="s">
        <v>28</v>
      </c>
      <c r="E168" s="98" t="s">
        <v>878</v>
      </c>
      <c r="F168" s="85"/>
      <c r="G168" s="98" t="s">
        <v>459</v>
      </c>
      <c r="H168" s="98" t="s">
        <v>173</v>
      </c>
      <c r="I168" s="95">
        <v>478</v>
      </c>
      <c r="J168" s="97">
        <v>3116.5</v>
      </c>
      <c r="K168" s="85"/>
      <c r="L168" s="95">
        <v>64.485569999999996</v>
      </c>
      <c r="M168" s="96">
        <v>5.0801935817754675E-7</v>
      </c>
      <c r="N168" s="96">
        <f t="shared" si="4"/>
        <v>1.4372158375993811E-3</v>
      </c>
      <c r="O168" s="96">
        <f>L168/'סכום נכסי הקרן'!$C$42</f>
        <v>1.2152120620854952E-4</v>
      </c>
    </row>
    <row r="169" spans="2:15" s="143" customFormat="1">
      <c r="B169" s="88" t="s">
        <v>1038</v>
      </c>
      <c r="C169" s="85" t="s">
        <v>1039</v>
      </c>
      <c r="D169" s="98" t="s">
        <v>131</v>
      </c>
      <c r="E169" s="98" t="s">
        <v>878</v>
      </c>
      <c r="F169" s="85"/>
      <c r="G169" s="98" t="s">
        <v>327</v>
      </c>
      <c r="H169" s="98" t="s">
        <v>174</v>
      </c>
      <c r="I169" s="95">
        <v>14271</v>
      </c>
      <c r="J169" s="97">
        <v>64.66</v>
      </c>
      <c r="K169" s="85"/>
      <c r="L169" s="95">
        <v>45.623239999999996</v>
      </c>
      <c r="M169" s="96">
        <v>1.9775716994454443E-7</v>
      </c>
      <c r="N169" s="96">
        <f t="shared" si="4"/>
        <v>1.0168235016081517E-3</v>
      </c>
      <c r="O169" s="96">
        <f>L169/'סכום נכסי הקרן'!$C$42</f>
        <v>8.5975686590692221E-5</v>
      </c>
    </row>
    <row r="170" spans="2:15" s="143" customFormat="1">
      <c r="B170" s="88" t="s">
        <v>1040</v>
      </c>
      <c r="C170" s="85" t="s">
        <v>1041</v>
      </c>
      <c r="D170" s="98" t="s">
        <v>877</v>
      </c>
      <c r="E170" s="98" t="s">
        <v>878</v>
      </c>
      <c r="F170" s="85"/>
      <c r="G170" s="98" t="s">
        <v>880</v>
      </c>
      <c r="H170" s="98" t="s">
        <v>171</v>
      </c>
      <c r="I170" s="95">
        <v>216</v>
      </c>
      <c r="J170" s="97">
        <v>17516</v>
      </c>
      <c r="K170" s="85"/>
      <c r="L170" s="95">
        <v>132.95064000000002</v>
      </c>
      <c r="M170" s="96">
        <v>2.0824369153430016E-7</v>
      </c>
      <c r="N170" s="96">
        <f t="shared" si="4"/>
        <v>2.9631243924334361E-3</v>
      </c>
      <c r="O170" s="96">
        <f>L170/'סכום נכסי הקרן'!$C$42</f>
        <v>2.5054166597269183E-4</v>
      </c>
    </row>
    <row r="171" spans="2:15" s="143" customFormat="1">
      <c r="B171" s="88" t="s">
        <v>1042</v>
      </c>
      <c r="C171" s="85" t="s">
        <v>1043</v>
      </c>
      <c r="D171" s="98" t="s">
        <v>877</v>
      </c>
      <c r="E171" s="98" t="s">
        <v>878</v>
      </c>
      <c r="F171" s="85"/>
      <c r="G171" s="98" t="s">
        <v>900</v>
      </c>
      <c r="H171" s="98" t="s">
        <v>171</v>
      </c>
      <c r="I171" s="95">
        <v>219</v>
      </c>
      <c r="J171" s="97">
        <v>5447</v>
      </c>
      <c r="K171" s="95">
        <v>0.37181000000000003</v>
      </c>
      <c r="L171" s="95">
        <v>42.287649999999999</v>
      </c>
      <c r="M171" s="96">
        <v>8.1225714517408379E-8</v>
      </c>
      <c r="N171" s="96">
        <f t="shared" si="4"/>
        <v>9.4248186555316896E-4</v>
      </c>
      <c r="O171" s="96">
        <f>L171/'סכום נכסי הקרן'!$C$42</f>
        <v>7.9689862952672498E-5</v>
      </c>
    </row>
    <row r="172" spans="2:15" s="143" customFormat="1">
      <c r="B172" s="88" t="s">
        <v>1044</v>
      </c>
      <c r="C172" s="85" t="s">
        <v>1045</v>
      </c>
      <c r="D172" s="98" t="s">
        <v>883</v>
      </c>
      <c r="E172" s="98" t="s">
        <v>878</v>
      </c>
      <c r="F172" s="85"/>
      <c r="G172" s="98" t="s">
        <v>1046</v>
      </c>
      <c r="H172" s="98" t="s">
        <v>171</v>
      </c>
      <c r="I172" s="95">
        <v>758</v>
      </c>
      <c r="J172" s="97">
        <v>9127</v>
      </c>
      <c r="K172" s="85"/>
      <c r="L172" s="95">
        <v>243.10786999999999</v>
      </c>
      <c r="M172" s="96">
        <v>9.8444206820851236E-8</v>
      </c>
      <c r="N172" s="96">
        <f t="shared" si="4"/>
        <v>5.4182428876576793E-3</v>
      </c>
      <c r="O172" s="96">
        <f>L172/'סכום נכסי הקרן'!$C$42</f>
        <v>4.5812980487248929E-4</v>
      </c>
    </row>
    <row r="173" spans="2:15" s="143" customFormat="1">
      <c r="B173" s="88" t="s">
        <v>1047</v>
      </c>
      <c r="C173" s="85" t="s">
        <v>1048</v>
      </c>
      <c r="D173" s="98" t="s">
        <v>877</v>
      </c>
      <c r="E173" s="98" t="s">
        <v>878</v>
      </c>
      <c r="F173" s="85"/>
      <c r="G173" s="98" t="s">
        <v>950</v>
      </c>
      <c r="H173" s="98" t="s">
        <v>171</v>
      </c>
      <c r="I173" s="95">
        <v>83</v>
      </c>
      <c r="J173" s="97">
        <v>16130</v>
      </c>
      <c r="K173" s="85"/>
      <c r="L173" s="95">
        <v>47.045079999999999</v>
      </c>
      <c r="M173" s="96">
        <v>4.3430819808474586E-7</v>
      </c>
      <c r="N173" s="96">
        <f t="shared" si="4"/>
        <v>1.0485126216164312E-3</v>
      </c>
      <c r="O173" s="96">
        <f>L173/'סכום נכסי הקרן'!$C$42</f>
        <v>8.8655103270044897E-5</v>
      </c>
    </row>
    <row r="174" spans="2:15" s="143" customFormat="1">
      <c r="B174" s="88" t="s">
        <v>1049</v>
      </c>
      <c r="C174" s="85" t="s">
        <v>1050</v>
      </c>
      <c r="D174" s="98" t="s">
        <v>877</v>
      </c>
      <c r="E174" s="98" t="s">
        <v>878</v>
      </c>
      <c r="F174" s="85"/>
      <c r="G174" s="98" t="s">
        <v>885</v>
      </c>
      <c r="H174" s="98" t="s">
        <v>171</v>
      </c>
      <c r="I174" s="95">
        <v>365</v>
      </c>
      <c r="J174" s="97">
        <v>2428</v>
      </c>
      <c r="K174" s="85"/>
      <c r="L174" s="95">
        <v>31.141770000000001</v>
      </c>
      <c r="M174" s="96">
        <v>9.4702516614817086E-7</v>
      </c>
      <c r="N174" s="96">
        <f t="shared" si="4"/>
        <v>6.9406915461671934E-4</v>
      </c>
      <c r="O174" s="96">
        <f>L174/'סכום נכסי הקרן'!$C$42</f>
        <v>5.8685771931134693E-5</v>
      </c>
    </row>
    <row r="175" spans="2:15" s="143" customFormat="1">
      <c r="B175" s="88" t="s">
        <v>1051</v>
      </c>
      <c r="C175" s="85" t="s">
        <v>1052</v>
      </c>
      <c r="D175" s="98" t="s">
        <v>883</v>
      </c>
      <c r="E175" s="98" t="s">
        <v>878</v>
      </c>
      <c r="F175" s="85"/>
      <c r="G175" s="98" t="s">
        <v>1053</v>
      </c>
      <c r="H175" s="98" t="s">
        <v>171</v>
      </c>
      <c r="I175" s="95">
        <v>2715</v>
      </c>
      <c r="J175" s="97">
        <v>4117</v>
      </c>
      <c r="K175" s="85"/>
      <c r="L175" s="95">
        <v>392.78280000000001</v>
      </c>
      <c r="M175" s="96">
        <v>5.274080163559191E-6</v>
      </c>
      <c r="N175" s="96">
        <f t="shared" si="4"/>
        <v>8.754108258586071E-3</v>
      </c>
      <c r="O175" s="96">
        <f>L175/'סכום נכסי הקרן'!$C$42</f>
        <v>7.4018791543552253E-4</v>
      </c>
    </row>
    <row r="176" spans="2:15" s="143" customFormat="1">
      <c r="B176" s="88" t="s">
        <v>1054</v>
      </c>
      <c r="C176" s="85" t="s">
        <v>1055</v>
      </c>
      <c r="D176" s="98" t="s">
        <v>877</v>
      </c>
      <c r="E176" s="98" t="s">
        <v>878</v>
      </c>
      <c r="F176" s="85"/>
      <c r="G176" s="98" t="s">
        <v>698</v>
      </c>
      <c r="H176" s="98" t="s">
        <v>171</v>
      </c>
      <c r="I176" s="95">
        <v>151</v>
      </c>
      <c r="J176" s="97">
        <v>6644</v>
      </c>
      <c r="K176" s="95">
        <v>0.10612000000000001</v>
      </c>
      <c r="L176" s="95">
        <v>35.360120000000002</v>
      </c>
      <c r="M176" s="96">
        <v>1.1634403455258797E-7</v>
      </c>
      <c r="N176" s="96">
        <f t="shared" si="4"/>
        <v>7.8808521787765277E-4</v>
      </c>
      <c r="O176" s="96">
        <f>L176/'סכום נכסי הקרן'!$C$42</f>
        <v>6.6635131457767321E-5</v>
      </c>
    </row>
    <row r="177" spans="2:15" s="143" customFormat="1">
      <c r="B177" s="88" t="s">
        <v>1056</v>
      </c>
      <c r="C177" s="85" t="s">
        <v>1057</v>
      </c>
      <c r="D177" s="98" t="s">
        <v>28</v>
      </c>
      <c r="E177" s="98" t="s">
        <v>878</v>
      </c>
      <c r="F177" s="85"/>
      <c r="G177" s="98" t="s">
        <v>909</v>
      </c>
      <c r="H177" s="98" t="s">
        <v>173</v>
      </c>
      <c r="I177" s="95">
        <v>2585</v>
      </c>
      <c r="J177" s="97">
        <v>448.5</v>
      </c>
      <c r="K177" s="85"/>
      <c r="L177" s="95">
        <v>50.18694</v>
      </c>
      <c r="M177" s="96">
        <v>4.5902458374417063E-7</v>
      </c>
      <c r="N177" s="96">
        <f t="shared" si="4"/>
        <v>1.1185365192344563E-3</v>
      </c>
      <c r="O177" s="96">
        <f>L177/'סכום נכסי הקרן'!$C$42</f>
        <v>9.4575848282276218E-5</v>
      </c>
    </row>
    <row r="178" spans="2:15" s="143" customFormat="1">
      <c r="B178" s="88" t="s">
        <v>1058</v>
      </c>
      <c r="C178" s="85" t="s">
        <v>1059</v>
      </c>
      <c r="D178" s="98" t="s">
        <v>877</v>
      </c>
      <c r="E178" s="98" t="s">
        <v>878</v>
      </c>
      <c r="F178" s="85"/>
      <c r="G178" s="98" t="s">
        <v>885</v>
      </c>
      <c r="H178" s="98" t="s">
        <v>171</v>
      </c>
      <c r="I178" s="95">
        <v>198</v>
      </c>
      <c r="J178" s="97">
        <v>4726</v>
      </c>
      <c r="K178" s="95">
        <v>0.28012999999999999</v>
      </c>
      <c r="L178" s="95">
        <v>33.160489999999996</v>
      </c>
      <c r="M178" s="96">
        <v>3.073586919228851E-7</v>
      </c>
      <c r="N178" s="96">
        <f t="shared" si="4"/>
        <v>7.3906117927709865E-4</v>
      </c>
      <c r="O178" s="96">
        <f>L178/'סכום נכסי הקרן'!$C$42</f>
        <v>6.2489991842617563E-5</v>
      </c>
    </row>
    <row r="179" spans="2:15" s="143" customFormat="1">
      <c r="B179" s="88" t="s">
        <v>1060</v>
      </c>
      <c r="C179" s="85" t="s">
        <v>1061</v>
      </c>
      <c r="D179" s="98" t="s">
        <v>883</v>
      </c>
      <c r="E179" s="98" t="s">
        <v>878</v>
      </c>
      <c r="F179" s="85"/>
      <c r="G179" s="98" t="s">
        <v>880</v>
      </c>
      <c r="H179" s="98" t="s">
        <v>171</v>
      </c>
      <c r="I179" s="95">
        <v>379</v>
      </c>
      <c r="J179" s="97">
        <v>4575</v>
      </c>
      <c r="K179" s="85"/>
      <c r="L179" s="95">
        <v>60.930129999999998</v>
      </c>
      <c r="M179" s="96">
        <v>9.2839525043768085E-8</v>
      </c>
      <c r="N179" s="96">
        <f t="shared" si="4"/>
        <v>1.3579743161607966E-3</v>
      </c>
      <c r="O179" s="96">
        <f>L179/'סכום נכסי הקרן'!$C$42</f>
        <v>1.1482108155427221E-4</v>
      </c>
    </row>
    <row r="180" spans="2:15" s="143" customFormat="1">
      <c r="B180" s="88" t="s">
        <v>910</v>
      </c>
      <c r="C180" s="85" t="s">
        <v>911</v>
      </c>
      <c r="D180" s="98" t="s">
        <v>877</v>
      </c>
      <c r="E180" s="98" t="s">
        <v>878</v>
      </c>
      <c r="F180" s="85" t="s">
        <v>640</v>
      </c>
      <c r="G180" s="98" t="s">
        <v>641</v>
      </c>
      <c r="H180" s="98" t="s">
        <v>171</v>
      </c>
      <c r="I180" s="95">
        <v>52</v>
      </c>
      <c r="J180" s="97">
        <v>5638</v>
      </c>
      <c r="K180" s="85"/>
      <c r="L180" s="95">
        <v>10.302209999999999</v>
      </c>
      <c r="M180" s="96">
        <v>1.0258220923452543E-6</v>
      </c>
      <c r="N180" s="96">
        <f>L180/$L$11</f>
        <v>2.2960949828426295E-4</v>
      </c>
      <c r="O180" s="96">
        <f>L180/'סכום נכסי הקרן'!$C$42</f>
        <v>1.9414219116211284E-5</v>
      </c>
    </row>
    <row r="181" spans="2:15" s="143" customFormat="1">
      <c r="B181" s="88" t="s">
        <v>1062</v>
      </c>
      <c r="C181" s="85" t="s">
        <v>1063</v>
      </c>
      <c r="D181" s="98" t="s">
        <v>883</v>
      </c>
      <c r="E181" s="98" t="s">
        <v>878</v>
      </c>
      <c r="F181" s="85"/>
      <c r="G181" s="98" t="s">
        <v>909</v>
      </c>
      <c r="H181" s="98" t="s">
        <v>171</v>
      </c>
      <c r="I181" s="95">
        <v>212</v>
      </c>
      <c r="J181" s="97">
        <v>7587</v>
      </c>
      <c r="K181" s="85"/>
      <c r="L181" s="95">
        <v>56.520720000000004</v>
      </c>
      <c r="M181" s="96">
        <v>1.7664305464235007E-7</v>
      </c>
      <c r="N181" s="96">
        <f t="shared" si="4"/>
        <v>1.2597000218269002E-3</v>
      </c>
      <c r="O181" s="96">
        <f>L181/'סכום נכסי הקרן'!$C$42</f>
        <v>1.0651167494023376E-4</v>
      </c>
    </row>
    <row r="182" spans="2:15" s="143" customFormat="1">
      <c r="B182" s="88" t="s">
        <v>912</v>
      </c>
      <c r="C182" s="85" t="s">
        <v>913</v>
      </c>
      <c r="D182" s="98" t="s">
        <v>883</v>
      </c>
      <c r="E182" s="98" t="s">
        <v>878</v>
      </c>
      <c r="F182" s="85" t="s">
        <v>713</v>
      </c>
      <c r="G182" s="98" t="s">
        <v>414</v>
      </c>
      <c r="H182" s="98" t="s">
        <v>171</v>
      </c>
      <c r="I182" s="95">
        <v>227</v>
      </c>
      <c r="J182" s="97">
        <v>8334</v>
      </c>
      <c r="K182" s="85"/>
      <c r="L182" s="95">
        <v>66.47847999999999</v>
      </c>
      <c r="M182" s="96">
        <v>1.6113592564930004E-6</v>
      </c>
      <c r="N182" s="96">
        <f>L182/$L$11</f>
        <v>1.4816326244078122E-3</v>
      </c>
      <c r="O182" s="96">
        <f>L182/'סכום נכסי הקרן'!$C$42</f>
        <v>1.2527678791566756E-4</v>
      </c>
    </row>
    <row r="183" spans="2:15" s="143" customFormat="1">
      <c r="B183" s="88" t="s">
        <v>1064</v>
      </c>
      <c r="C183" s="85" t="s">
        <v>1065</v>
      </c>
      <c r="D183" s="98" t="s">
        <v>877</v>
      </c>
      <c r="E183" s="98" t="s">
        <v>878</v>
      </c>
      <c r="F183" s="85"/>
      <c r="G183" s="98" t="s">
        <v>900</v>
      </c>
      <c r="H183" s="98" t="s">
        <v>171</v>
      </c>
      <c r="I183" s="95">
        <v>1002</v>
      </c>
      <c r="J183" s="97">
        <v>3549</v>
      </c>
      <c r="K183" s="85"/>
      <c r="L183" s="95">
        <v>124.96128</v>
      </c>
      <c r="M183" s="96">
        <v>1.6832231907027246E-7</v>
      </c>
      <c r="N183" s="96">
        <f t="shared" si="4"/>
        <v>2.7850623124319254E-3</v>
      </c>
      <c r="O183" s="96">
        <f>L183/'סכום נכסי הקרן'!$C$42</f>
        <v>2.3548594631270678E-4</v>
      </c>
    </row>
    <row r="184" spans="2:15" s="143" customFormat="1">
      <c r="B184" s="88" t="s">
        <v>1066</v>
      </c>
      <c r="C184" s="85" t="s">
        <v>1067</v>
      </c>
      <c r="D184" s="98" t="s">
        <v>877</v>
      </c>
      <c r="E184" s="98" t="s">
        <v>878</v>
      </c>
      <c r="F184" s="85"/>
      <c r="G184" s="98" t="s">
        <v>321</v>
      </c>
      <c r="H184" s="98" t="s">
        <v>171</v>
      </c>
      <c r="I184" s="95">
        <v>447</v>
      </c>
      <c r="J184" s="97">
        <v>6299</v>
      </c>
      <c r="K184" s="85"/>
      <c r="L184" s="95">
        <v>98.942050000000009</v>
      </c>
      <c r="M184" s="96">
        <v>8.4409731931478911E-7</v>
      </c>
      <c r="N184" s="96">
        <f t="shared" si="4"/>
        <v>2.2051612673122042E-3</v>
      </c>
      <c r="O184" s="96">
        <f>L184/'סכום נכסי הקרן'!$C$42</f>
        <v>1.8645345401686948E-4</v>
      </c>
    </row>
    <row r="185" spans="2:15" s="143" customFormat="1">
      <c r="B185" s="88" t="s">
        <v>1068</v>
      </c>
      <c r="C185" s="85" t="s">
        <v>1069</v>
      </c>
      <c r="D185" s="98" t="s">
        <v>28</v>
      </c>
      <c r="E185" s="98" t="s">
        <v>878</v>
      </c>
      <c r="F185" s="85"/>
      <c r="G185" s="98" t="s">
        <v>964</v>
      </c>
      <c r="H185" s="98" t="s">
        <v>173</v>
      </c>
      <c r="I185" s="95">
        <v>175</v>
      </c>
      <c r="J185" s="97">
        <v>5658</v>
      </c>
      <c r="K185" s="85"/>
      <c r="L185" s="95">
        <v>42.861609999999999</v>
      </c>
      <c r="M185" s="96">
        <v>7.5821398666076301E-7</v>
      </c>
      <c r="N185" s="96">
        <f t="shared" si="4"/>
        <v>9.5527394294580951E-4</v>
      </c>
      <c r="O185" s="96">
        <f>L185/'סכום נכסי הקרן'!$C$42</f>
        <v>8.0771474102507405E-5</v>
      </c>
    </row>
    <row r="186" spans="2:15" s="143" customFormat="1">
      <c r="B186" s="88" t="s">
        <v>1070</v>
      </c>
      <c r="C186" s="85" t="s">
        <v>1071</v>
      </c>
      <c r="D186" s="98" t="s">
        <v>131</v>
      </c>
      <c r="E186" s="98" t="s">
        <v>878</v>
      </c>
      <c r="F186" s="85"/>
      <c r="G186" s="98" t="s">
        <v>885</v>
      </c>
      <c r="H186" s="98" t="s">
        <v>174</v>
      </c>
      <c r="I186" s="95">
        <v>168</v>
      </c>
      <c r="J186" s="97">
        <v>3611</v>
      </c>
      <c r="K186" s="95">
        <v>1.0800699999999999</v>
      </c>
      <c r="L186" s="95">
        <v>31.068960000000001</v>
      </c>
      <c r="M186" s="96">
        <v>1.263756896501921E-7</v>
      </c>
      <c r="N186" s="96">
        <f t="shared" si="4"/>
        <v>6.9244640885924821E-4</v>
      </c>
      <c r="O186" s="96">
        <f>L186/'סכום נכסי הקרן'!$C$42</f>
        <v>5.8548563575466218E-5</v>
      </c>
    </row>
    <row r="187" spans="2:15" s="143" customFormat="1">
      <c r="B187" s="88" t="s">
        <v>1072</v>
      </c>
      <c r="C187" s="85" t="s">
        <v>1073</v>
      </c>
      <c r="D187" s="98" t="s">
        <v>147</v>
      </c>
      <c r="E187" s="98" t="s">
        <v>878</v>
      </c>
      <c r="F187" s="85"/>
      <c r="G187" s="98" t="s">
        <v>900</v>
      </c>
      <c r="H187" s="98" t="s">
        <v>935</v>
      </c>
      <c r="I187" s="95">
        <v>69</v>
      </c>
      <c r="J187" s="97">
        <v>21910</v>
      </c>
      <c r="K187" s="85"/>
      <c r="L187" s="95">
        <v>55.550719999999998</v>
      </c>
      <c r="M187" s="96">
        <v>9.8211874897429077E-8</v>
      </c>
      <c r="N187" s="96">
        <f t="shared" ref="N187:N204" si="5">L187/$L$11</f>
        <v>1.2380812416490803E-3</v>
      </c>
      <c r="O187" s="96">
        <f>L187/'סכום נכסי הקרן'!$C$42</f>
        <v>1.0468373777503085E-4</v>
      </c>
    </row>
    <row r="188" spans="2:15" s="143" customFormat="1">
      <c r="B188" s="88" t="s">
        <v>1074</v>
      </c>
      <c r="C188" s="85" t="s">
        <v>1075</v>
      </c>
      <c r="D188" s="98" t="s">
        <v>131</v>
      </c>
      <c r="E188" s="98" t="s">
        <v>878</v>
      </c>
      <c r="F188" s="85"/>
      <c r="G188" s="98" t="s">
        <v>614</v>
      </c>
      <c r="H188" s="98" t="s">
        <v>174</v>
      </c>
      <c r="I188" s="95">
        <v>438</v>
      </c>
      <c r="J188" s="97">
        <v>2233.5</v>
      </c>
      <c r="K188" s="85"/>
      <c r="L188" s="95">
        <v>48.367779999999996</v>
      </c>
      <c r="M188" s="96">
        <v>9.5276710377105322E-8</v>
      </c>
      <c r="N188" s="96">
        <f t="shared" si="5"/>
        <v>1.077992168566124E-3</v>
      </c>
      <c r="O188" s="96">
        <f>L188/'סכום נכסי הקרן'!$C$42</f>
        <v>9.1147693464285995E-5</v>
      </c>
    </row>
    <row r="189" spans="2:15" s="143" customFormat="1">
      <c r="B189" s="88" t="s">
        <v>916</v>
      </c>
      <c r="C189" s="85" t="s">
        <v>917</v>
      </c>
      <c r="D189" s="98" t="s">
        <v>883</v>
      </c>
      <c r="E189" s="98" t="s">
        <v>878</v>
      </c>
      <c r="F189" s="85" t="s">
        <v>799</v>
      </c>
      <c r="G189" s="98" t="s">
        <v>200</v>
      </c>
      <c r="H189" s="98" t="s">
        <v>171</v>
      </c>
      <c r="I189" s="95">
        <v>1563</v>
      </c>
      <c r="J189" s="97">
        <v>853</v>
      </c>
      <c r="K189" s="85"/>
      <c r="L189" s="95">
        <v>46.850019999999994</v>
      </c>
      <c r="M189" s="96">
        <v>3.1411760265606432E-5</v>
      </c>
      <c r="N189" s="96">
        <f>L189/$L$11</f>
        <v>1.0441652409344873E-3</v>
      </c>
      <c r="O189" s="96">
        <f>L189/'סכום נכסי הקרן'!$C$42</f>
        <v>8.8287518297421708E-5</v>
      </c>
    </row>
    <row r="190" spans="2:15" s="143" customFormat="1">
      <c r="B190" s="88" t="s">
        <v>1076</v>
      </c>
      <c r="C190" s="85" t="s">
        <v>1077</v>
      </c>
      <c r="D190" s="98" t="s">
        <v>877</v>
      </c>
      <c r="E190" s="98" t="s">
        <v>878</v>
      </c>
      <c r="F190" s="85"/>
      <c r="G190" s="98" t="s">
        <v>950</v>
      </c>
      <c r="H190" s="98" t="s">
        <v>171</v>
      </c>
      <c r="I190" s="95">
        <v>77</v>
      </c>
      <c r="J190" s="97">
        <v>19106</v>
      </c>
      <c r="K190" s="85"/>
      <c r="L190" s="95">
        <v>51.696629999999999</v>
      </c>
      <c r="M190" s="96">
        <v>3.0879164791258688E-7</v>
      </c>
      <c r="N190" s="96">
        <f t="shared" si="5"/>
        <v>1.1521835875299743E-3</v>
      </c>
      <c r="O190" s="96">
        <f>L190/'סכום נכסי הקרן'!$C$42</f>
        <v>9.7420815765714527E-5</v>
      </c>
    </row>
    <row r="191" spans="2:15" s="143" customFormat="1">
      <c r="B191" s="88" t="s">
        <v>1078</v>
      </c>
      <c r="C191" s="85" t="s">
        <v>1079</v>
      </c>
      <c r="D191" s="98" t="s">
        <v>28</v>
      </c>
      <c r="E191" s="98" t="s">
        <v>878</v>
      </c>
      <c r="F191" s="85"/>
      <c r="G191" s="98" t="s">
        <v>934</v>
      </c>
      <c r="H191" s="98" t="s">
        <v>173</v>
      </c>
      <c r="I191" s="95">
        <v>125</v>
      </c>
      <c r="J191" s="97">
        <v>10374</v>
      </c>
      <c r="K191" s="85"/>
      <c r="L191" s="95">
        <v>56.133710000000001</v>
      </c>
      <c r="M191" s="96">
        <v>1.4705882352941175E-7</v>
      </c>
      <c r="N191" s="96">
        <f t="shared" si="5"/>
        <v>1.2510745742839949E-3</v>
      </c>
      <c r="O191" s="96">
        <f>L191/'סכום נכסי הקרן'!$C$42</f>
        <v>1.0578236570074388E-4</v>
      </c>
    </row>
    <row r="192" spans="2:15" s="143" customFormat="1">
      <c r="B192" s="88" t="s">
        <v>1080</v>
      </c>
      <c r="C192" s="85" t="s">
        <v>1081</v>
      </c>
      <c r="D192" s="98" t="s">
        <v>877</v>
      </c>
      <c r="E192" s="98" t="s">
        <v>878</v>
      </c>
      <c r="F192" s="85"/>
      <c r="G192" s="98" t="s">
        <v>592</v>
      </c>
      <c r="H192" s="98" t="s">
        <v>171</v>
      </c>
      <c r="I192" s="95">
        <v>98</v>
      </c>
      <c r="J192" s="97">
        <v>9683</v>
      </c>
      <c r="K192" s="95">
        <v>0.28164999999999996</v>
      </c>
      <c r="L192" s="95">
        <v>33.625360000000001</v>
      </c>
      <c r="M192" s="96">
        <v>1.084945737988837E-6</v>
      </c>
      <c r="N192" s="96">
        <f t="shared" si="5"/>
        <v>7.4942192395881322E-4</v>
      </c>
      <c r="O192" s="96">
        <f>L192/'סכום נכסי הקרן'!$C$42</f>
        <v>6.3366026017862807E-5</v>
      </c>
    </row>
    <row r="193" spans="2:15" s="143" customFormat="1">
      <c r="B193" s="88" t="s">
        <v>1082</v>
      </c>
      <c r="C193" s="85" t="s">
        <v>1083</v>
      </c>
      <c r="D193" s="98" t="s">
        <v>877</v>
      </c>
      <c r="E193" s="98" t="s">
        <v>878</v>
      </c>
      <c r="F193" s="85"/>
      <c r="G193" s="98" t="s">
        <v>1009</v>
      </c>
      <c r="H193" s="98" t="s">
        <v>171</v>
      </c>
      <c r="I193" s="95">
        <v>312</v>
      </c>
      <c r="J193" s="97">
        <v>5728</v>
      </c>
      <c r="K193" s="85"/>
      <c r="L193" s="95">
        <v>62.799959999999999</v>
      </c>
      <c r="M193" s="96">
        <v>5.3065649063905882E-7</v>
      </c>
      <c r="N193" s="96">
        <f t="shared" si="5"/>
        <v>1.3996479695008919E-3</v>
      </c>
      <c r="O193" s="96">
        <f>L193/'סכום נכסי הקרן'!$C$42</f>
        <v>1.1834472253325297E-4</v>
      </c>
    </row>
    <row r="194" spans="2:15" s="143" customFormat="1">
      <c r="B194" s="88" t="s">
        <v>1084</v>
      </c>
      <c r="C194" s="85" t="s">
        <v>1085</v>
      </c>
      <c r="D194" s="98" t="s">
        <v>877</v>
      </c>
      <c r="E194" s="98" t="s">
        <v>878</v>
      </c>
      <c r="F194" s="85"/>
      <c r="G194" s="98" t="s">
        <v>950</v>
      </c>
      <c r="H194" s="98" t="s">
        <v>171</v>
      </c>
      <c r="I194" s="95">
        <v>529</v>
      </c>
      <c r="J194" s="97">
        <v>3353</v>
      </c>
      <c r="K194" s="85"/>
      <c r="L194" s="95">
        <v>62.329120000000003</v>
      </c>
      <c r="M194" s="96">
        <v>6.9585403392206862E-7</v>
      </c>
      <c r="N194" s="96">
        <f t="shared" si="5"/>
        <v>1.3891541690277738E-3</v>
      </c>
      <c r="O194" s="96">
        <f>L194/'סכום נכסי הקרן'!$C$42</f>
        <v>1.1745743806432089E-4</v>
      </c>
    </row>
    <row r="195" spans="2:15" s="143" customFormat="1">
      <c r="B195" s="88" t="s">
        <v>1086</v>
      </c>
      <c r="C195" s="85" t="s">
        <v>1087</v>
      </c>
      <c r="D195" s="98" t="s">
        <v>28</v>
      </c>
      <c r="E195" s="98" t="s">
        <v>878</v>
      </c>
      <c r="F195" s="85"/>
      <c r="G195" s="98" t="s">
        <v>614</v>
      </c>
      <c r="H195" s="98" t="s">
        <v>173</v>
      </c>
      <c r="I195" s="95">
        <v>324</v>
      </c>
      <c r="J195" s="97">
        <v>4613</v>
      </c>
      <c r="K195" s="95">
        <v>0.87132000000000009</v>
      </c>
      <c r="L195" s="95">
        <v>65.568339999999992</v>
      </c>
      <c r="M195" s="96">
        <v>1.2301544470070731E-7</v>
      </c>
      <c r="N195" s="96">
        <f t="shared" si="5"/>
        <v>1.4613479681283889E-3</v>
      </c>
      <c r="O195" s="96">
        <f>L195/'סכום נכסי הקרן'!$C$42</f>
        <v>1.2356165520274203E-4</v>
      </c>
    </row>
    <row r="196" spans="2:15" s="143" customFormat="1">
      <c r="B196" s="88" t="s">
        <v>1088</v>
      </c>
      <c r="C196" s="85" t="s">
        <v>1089</v>
      </c>
      <c r="D196" s="98" t="s">
        <v>877</v>
      </c>
      <c r="E196" s="98" t="s">
        <v>878</v>
      </c>
      <c r="F196" s="85"/>
      <c r="G196" s="98" t="s">
        <v>1009</v>
      </c>
      <c r="H196" s="98" t="s">
        <v>171</v>
      </c>
      <c r="I196" s="95">
        <v>121</v>
      </c>
      <c r="J196" s="97">
        <v>6947</v>
      </c>
      <c r="K196" s="85"/>
      <c r="L196" s="95">
        <v>29.538229999999999</v>
      </c>
      <c r="M196" s="96">
        <v>4.2500796459656958E-7</v>
      </c>
      <c r="N196" s="96">
        <f t="shared" si="5"/>
        <v>6.5833041362049164E-4</v>
      </c>
      <c r="O196" s="96">
        <f>L196/'סכום נכסי הקרן'!$C$42</f>
        <v>5.5663946815784736E-5</v>
      </c>
    </row>
    <row r="197" spans="2:15" s="143" customFormat="1">
      <c r="B197" s="88" t="s">
        <v>1090</v>
      </c>
      <c r="C197" s="85" t="s">
        <v>1091</v>
      </c>
      <c r="D197" s="98" t="s">
        <v>877</v>
      </c>
      <c r="E197" s="98" t="s">
        <v>878</v>
      </c>
      <c r="F197" s="85"/>
      <c r="G197" s="98" t="s">
        <v>967</v>
      </c>
      <c r="H197" s="98" t="s">
        <v>171</v>
      </c>
      <c r="I197" s="95">
        <v>429</v>
      </c>
      <c r="J197" s="97">
        <v>5050</v>
      </c>
      <c r="K197" s="95">
        <v>0.45224999999999999</v>
      </c>
      <c r="L197" s="95">
        <v>76.581299999999999</v>
      </c>
      <c r="M197" s="96">
        <v>2.5986913321193981E-7</v>
      </c>
      <c r="N197" s="96">
        <f t="shared" si="5"/>
        <v>1.70679823755841E-3</v>
      </c>
      <c r="O197" s="96">
        <f>L197/'סכום נכסי הקרן'!$C$42</f>
        <v>1.4431526229850792E-4</v>
      </c>
    </row>
    <row r="198" spans="2:15" s="143" customFormat="1">
      <c r="B198" s="88" t="s">
        <v>1092</v>
      </c>
      <c r="C198" s="85" t="s">
        <v>1093</v>
      </c>
      <c r="D198" s="98" t="s">
        <v>28</v>
      </c>
      <c r="E198" s="98" t="s">
        <v>878</v>
      </c>
      <c r="F198" s="85"/>
      <c r="G198" s="98" t="s">
        <v>934</v>
      </c>
      <c r="H198" s="98" t="s">
        <v>173</v>
      </c>
      <c r="I198" s="95">
        <v>256</v>
      </c>
      <c r="J198" s="97">
        <v>7990</v>
      </c>
      <c r="K198" s="85"/>
      <c r="L198" s="95">
        <v>88.543000000000006</v>
      </c>
      <c r="M198" s="96">
        <v>4.3248229354983002E-7</v>
      </c>
      <c r="N198" s="96">
        <f t="shared" si="5"/>
        <v>1.9733934569945186E-3</v>
      </c>
      <c r="O198" s="96">
        <f>L198/'סכום נכסי הקרן'!$C$42</f>
        <v>1.6685674269954661E-4</v>
      </c>
    </row>
    <row r="199" spans="2:15" s="143" customFormat="1">
      <c r="B199" s="88" t="s">
        <v>1094</v>
      </c>
      <c r="C199" s="85" t="s">
        <v>1095</v>
      </c>
      <c r="D199" s="98" t="s">
        <v>877</v>
      </c>
      <c r="E199" s="98" t="s">
        <v>878</v>
      </c>
      <c r="F199" s="85"/>
      <c r="G199" s="98" t="s">
        <v>880</v>
      </c>
      <c r="H199" s="98" t="s">
        <v>171</v>
      </c>
      <c r="I199" s="95">
        <v>294</v>
      </c>
      <c r="J199" s="97">
        <v>11962</v>
      </c>
      <c r="K199" s="85"/>
      <c r="L199" s="95">
        <v>123.58134</v>
      </c>
      <c r="M199" s="96">
        <v>1.6309552393110664E-7</v>
      </c>
      <c r="N199" s="96">
        <f t="shared" si="5"/>
        <v>2.7543070345777184E-3</v>
      </c>
      <c r="O199" s="96">
        <f>L199/'סכום נכסי הקרן'!$C$42</f>
        <v>2.3288548898100567E-4</v>
      </c>
    </row>
    <row r="200" spans="2:15" s="143" customFormat="1">
      <c r="B200" s="88" t="s">
        <v>1096</v>
      </c>
      <c r="C200" s="85" t="s">
        <v>1097</v>
      </c>
      <c r="D200" s="98" t="s">
        <v>28</v>
      </c>
      <c r="E200" s="98" t="s">
        <v>878</v>
      </c>
      <c r="F200" s="85"/>
      <c r="G200" s="98" t="s">
        <v>610</v>
      </c>
      <c r="H200" s="98" t="s">
        <v>173</v>
      </c>
      <c r="I200" s="95">
        <v>31</v>
      </c>
      <c r="J200" s="97">
        <v>16160</v>
      </c>
      <c r="K200" s="85"/>
      <c r="L200" s="95">
        <v>21.685549999999999</v>
      </c>
      <c r="M200" s="96">
        <v>1.5033550641691349E-7</v>
      </c>
      <c r="N200" s="96">
        <f t="shared" si="5"/>
        <v>4.8331457575785181E-4</v>
      </c>
      <c r="O200" s="96">
        <f>L200/'סכום נכסי הקרן'!$C$42</f>
        <v>4.0865796693675979E-5</v>
      </c>
    </row>
    <row r="201" spans="2:15" s="143" customFormat="1">
      <c r="B201" s="88" t="s">
        <v>1098</v>
      </c>
      <c r="C201" s="85" t="s">
        <v>1099</v>
      </c>
      <c r="D201" s="98" t="s">
        <v>877</v>
      </c>
      <c r="E201" s="98" t="s">
        <v>878</v>
      </c>
      <c r="F201" s="85"/>
      <c r="G201" s="98" t="s">
        <v>988</v>
      </c>
      <c r="H201" s="98" t="s">
        <v>171</v>
      </c>
      <c r="I201" s="95">
        <v>219</v>
      </c>
      <c r="J201" s="97">
        <v>8897</v>
      </c>
      <c r="K201" s="95">
        <v>0.40017000000000003</v>
      </c>
      <c r="L201" s="95">
        <v>68.868460000000013</v>
      </c>
      <c r="M201" s="96">
        <v>7.4219756724596162E-8</v>
      </c>
      <c r="N201" s="96">
        <f t="shared" si="5"/>
        <v>1.5348990700257358E-3</v>
      </c>
      <c r="O201" s="96">
        <f>L201/'סכום נכסי הקרן'!$C$42</f>
        <v>1.297806366435971E-4</v>
      </c>
    </row>
    <row r="202" spans="2:15" s="143" customFormat="1">
      <c r="B202" s="88" t="s">
        <v>1100</v>
      </c>
      <c r="C202" s="85" t="s">
        <v>1101</v>
      </c>
      <c r="D202" s="98" t="s">
        <v>877</v>
      </c>
      <c r="E202" s="98" t="s">
        <v>878</v>
      </c>
      <c r="F202" s="85"/>
      <c r="G202" s="98" t="s">
        <v>967</v>
      </c>
      <c r="H202" s="98" t="s">
        <v>171</v>
      </c>
      <c r="I202" s="95">
        <v>1334</v>
      </c>
      <c r="J202" s="97">
        <v>5241</v>
      </c>
      <c r="K202" s="85"/>
      <c r="L202" s="95">
        <v>245.68110000000001</v>
      </c>
      <c r="M202" s="96">
        <v>2.73579692609434E-7</v>
      </c>
      <c r="N202" s="96">
        <f t="shared" si="5"/>
        <v>5.4755934997370312E-3</v>
      </c>
      <c r="O202" s="96">
        <f>L202/'סכום נכסי הקרן'!$C$42</f>
        <v>4.6297898296693784E-4</v>
      </c>
    </row>
    <row r="203" spans="2:15" s="143" customFormat="1">
      <c r="B203" s="88" t="s">
        <v>1102</v>
      </c>
      <c r="C203" s="85" t="s">
        <v>1103</v>
      </c>
      <c r="D203" s="98" t="s">
        <v>131</v>
      </c>
      <c r="E203" s="98" t="s">
        <v>878</v>
      </c>
      <c r="F203" s="85"/>
      <c r="G203" s="98" t="s">
        <v>964</v>
      </c>
      <c r="H203" s="98" t="s">
        <v>174</v>
      </c>
      <c r="I203" s="95">
        <v>593</v>
      </c>
      <c r="J203" s="97">
        <v>1132.5</v>
      </c>
      <c r="K203" s="85"/>
      <c r="L203" s="95">
        <v>33.20391</v>
      </c>
      <c r="M203" s="96">
        <v>4.6842935669876027E-7</v>
      </c>
      <c r="N203" s="96">
        <f t="shared" si="5"/>
        <v>7.4002889828258427E-4</v>
      </c>
      <c r="O203" s="96">
        <f>L203/'סכום נכסי הקרן'!$C$42</f>
        <v>6.2571815586651703E-5</v>
      </c>
    </row>
    <row r="204" spans="2:15" s="143" customFormat="1">
      <c r="B204" s="88" t="s">
        <v>1104</v>
      </c>
      <c r="C204" s="85" t="s">
        <v>1105</v>
      </c>
      <c r="D204" s="98" t="s">
        <v>28</v>
      </c>
      <c r="E204" s="98" t="s">
        <v>878</v>
      </c>
      <c r="F204" s="85"/>
      <c r="G204" s="98" t="s">
        <v>947</v>
      </c>
      <c r="H204" s="98" t="s">
        <v>173</v>
      </c>
      <c r="I204" s="95">
        <v>302</v>
      </c>
      <c r="J204" s="97">
        <v>4422</v>
      </c>
      <c r="K204" s="85"/>
      <c r="L204" s="95">
        <v>57.808699999999995</v>
      </c>
      <c r="M204" s="96">
        <v>1.2178423190834142E-6</v>
      </c>
      <c r="N204" s="96">
        <f t="shared" si="5"/>
        <v>1.2884057501706403E-3</v>
      </c>
      <c r="O204" s="96">
        <f>L204/'סכום נכסי הקרן'!$C$42</f>
        <v>1.0893883629078842E-4</v>
      </c>
    </row>
    <row r="205" spans="2:15" s="143" customFormat="1">
      <c r="B205" s="145"/>
      <c r="C205" s="145"/>
      <c r="D205" s="145"/>
    </row>
    <row r="206" spans="2:15" s="143" customFormat="1">
      <c r="B206" s="145"/>
      <c r="C206" s="145"/>
      <c r="D206" s="145"/>
    </row>
    <row r="207" spans="2:15" s="143" customFormat="1">
      <c r="B207" s="145"/>
      <c r="C207" s="145"/>
      <c r="D207" s="145"/>
    </row>
    <row r="208" spans="2:15" s="143" customFormat="1">
      <c r="B208" s="146" t="s">
        <v>262</v>
      </c>
      <c r="C208" s="145"/>
      <c r="D208" s="145"/>
    </row>
    <row r="209" spans="2:4" s="143" customFormat="1">
      <c r="B209" s="146" t="s">
        <v>119</v>
      </c>
      <c r="C209" s="145"/>
      <c r="D209" s="145"/>
    </row>
    <row r="210" spans="2:4" s="143" customFormat="1">
      <c r="B210" s="146" t="s">
        <v>245</v>
      </c>
      <c r="C210" s="145"/>
      <c r="D210" s="145"/>
    </row>
    <row r="211" spans="2:4" s="143" customFormat="1">
      <c r="B211" s="146" t="s">
        <v>253</v>
      </c>
      <c r="C211" s="145"/>
      <c r="D211" s="145"/>
    </row>
    <row r="212" spans="2:4" s="143" customFormat="1">
      <c r="B212" s="146" t="s">
        <v>259</v>
      </c>
      <c r="C212" s="145"/>
      <c r="D212" s="145"/>
    </row>
    <row r="213" spans="2:4" s="143" customFormat="1">
      <c r="B213" s="145"/>
      <c r="C213" s="145"/>
      <c r="D213" s="145"/>
    </row>
    <row r="214" spans="2:4" s="143" customFormat="1">
      <c r="B214" s="145"/>
      <c r="C214" s="145"/>
      <c r="D214" s="145"/>
    </row>
    <row r="215" spans="2:4" s="143" customFormat="1">
      <c r="B215" s="145"/>
      <c r="C215" s="145"/>
      <c r="D215" s="145"/>
    </row>
    <row r="216" spans="2:4" s="143" customFormat="1">
      <c r="B216" s="145"/>
      <c r="C216" s="145"/>
      <c r="D216" s="145"/>
    </row>
    <row r="217" spans="2:4" s="143" customFormat="1">
      <c r="B217" s="145"/>
      <c r="C217" s="145"/>
      <c r="D217" s="145"/>
    </row>
    <row r="218" spans="2:4" s="143" customFormat="1">
      <c r="B218" s="145"/>
      <c r="C218" s="145"/>
      <c r="D218" s="145"/>
    </row>
    <row r="219" spans="2:4" s="143" customFormat="1">
      <c r="B219" s="145"/>
      <c r="C219" s="145"/>
      <c r="D219" s="145"/>
    </row>
    <row r="220" spans="2:4" s="143" customFormat="1">
      <c r="B220" s="145"/>
      <c r="C220" s="145"/>
      <c r="D220" s="145"/>
    </row>
    <row r="221" spans="2:4" s="143" customFormat="1">
      <c r="B221" s="145"/>
      <c r="C221" s="145"/>
      <c r="D221" s="145"/>
    </row>
    <row r="222" spans="2:4" s="143" customFormat="1">
      <c r="B222" s="145"/>
      <c r="C222" s="145"/>
      <c r="D222" s="145"/>
    </row>
    <row r="223" spans="2:4" s="143" customFormat="1">
      <c r="B223" s="145"/>
      <c r="C223" s="145"/>
      <c r="D223" s="145"/>
    </row>
    <row r="224" spans="2:4" s="143" customFormat="1">
      <c r="B224" s="145"/>
      <c r="C224" s="145"/>
      <c r="D224" s="145"/>
    </row>
    <row r="225" spans="2:4" s="143" customFormat="1">
      <c r="B225" s="145"/>
      <c r="C225" s="145"/>
      <c r="D225" s="145"/>
    </row>
    <row r="226" spans="2:4" s="143" customFormat="1">
      <c r="B226" s="145"/>
      <c r="C226" s="145"/>
      <c r="D226" s="145"/>
    </row>
    <row r="227" spans="2:4" s="143" customFormat="1">
      <c r="B227" s="145"/>
      <c r="C227" s="145"/>
      <c r="D227" s="145"/>
    </row>
    <row r="228" spans="2:4" s="143" customFormat="1">
      <c r="B228" s="145"/>
      <c r="C228" s="145"/>
      <c r="D228" s="145"/>
    </row>
    <row r="229" spans="2:4" s="143" customFormat="1">
      <c r="B229" s="145"/>
      <c r="C229" s="145"/>
      <c r="D229" s="145"/>
    </row>
    <row r="230" spans="2:4" s="143" customFormat="1">
      <c r="B230" s="145"/>
      <c r="C230" s="145"/>
      <c r="D230" s="145"/>
    </row>
    <row r="231" spans="2:4" s="143" customFormat="1">
      <c r="B231" s="145"/>
      <c r="C231" s="145"/>
      <c r="D231" s="145"/>
    </row>
    <row r="232" spans="2:4" s="143" customFormat="1">
      <c r="B232" s="145"/>
      <c r="C232" s="145"/>
      <c r="D232" s="145"/>
    </row>
    <row r="233" spans="2:4" s="143" customFormat="1">
      <c r="B233" s="145"/>
      <c r="C233" s="145"/>
      <c r="D233" s="145"/>
    </row>
    <row r="234" spans="2:4" s="143" customFormat="1">
      <c r="B234" s="145"/>
      <c r="C234" s="145"/>
      <c r="D234" s="145"/>
    </row>
    <row r="235" spans="2:4" s="143" customFormat="1">
      <c r="B235" s="145"/>
      <c r="C235" s="145"/>
      <c r="D235" s="145"/>
    </row>
    <row r="236" spans="2:4" s="143" customFormat="1">
      <c r="B236" s="145"/>
      <c r="C236" s="145"/>
      <c r="D236" s="145"/>
    </row>
    <row r="237" spans="2:4" s="143" customFormat="1">
      <c r="B237" s="145"/>
      <c r="C237" s="145"/>
      <c r="D237" s="145"/>
    </row>
    <row r="238" spans="2:4" s="143" customFormat="1">
      <c r="B238" s="145"/>
      <c r="C238" s="145"/>
      <c r="D238" s="145"/>
    </row>
    <row r="239" spans="2:4" s="143" customFormat="1">
      <c r="B239" s="145"/>
      <c r="C239" s="145"/>
      <c r="D239" s="145"/>
    </row>
    <row r="240" spans="2:4" s="143" customFormat="1">
      <c r="B240" s="145"/>
      <c r="C240" s="145"/>
      <c r="D240" s="145"/>
    </row>
    <row r="241" spans="2:19" s="143" customFormat="1">
      <c r="B241" s="145"/>
      <c r="C241" s="145"/>
      <c r="D241" s="145"/>
    </row>
    <row r="242" spans="2:19" s="143" customFormat="1">
      <c r="B242" s="145"/>
      <c r="C242" s="145"/>
      <c r="D242" s="145"/>
    </row>
    <row r="243" spans="2:19" s="143" customFormat="1">
      <c r="B243" s="145"/>
      <c r="C243" s="145"/>
      <c r="D243" s="145"/>
    </row>
    <row r="244" spans="2:19">
      <c r="E244" s="1"/>
      <c r="F244" s="1"/>
      <c r="G244" s="1"/>
    </row>
    <row r="245" spans="2:19">
      <c r="E245" s="1"/>
      <c r="F245" s="1"/>
      <c r="G245" s="1"/>
    </row>
    <row r="246" spans="2:19">
      <c r="E246" s="1"/>
      <c r="F246" s="1"/>
      <c r="G246" s="1"/>
    </row>
    <row r="247" spans="2:19">
      <c r="E247" s="1"/>
      <c r="F247" s="1"/>
      <c r="G247" s="1"/>
    </row>
    <row r="248" spans="2:19">
      <c r="E248" s="1"/>
      <c r="F248" s="1"/>
      <c r="G248" s="1"/>
    </row>
    <row r="249" spans="2:19">
      <c r="E249" s="1"/>
      <c r="F249" s="1"/>
      <c r="G249" s="1"/>
    </row>
    <row r="250" spans="2:19">
      <c r="E250" s="1"/>
      <c r="F250" s="1"/>
      <c r="G250" s="1"/>
    </row>
    <row r="251" spans="2:19">
      <c r="E251" s="1"/>
      <c r="F251" s="1"/>
      <c r="G251" s="1"/>
    </row>
    <row r="252" spans="2:19">
      <c r="E252" s="1"/>
      <c r="F252" s="1"/>
      <c r="G252" s="1"/>
    </row>
    <row r="253" spans="2:19">
      <c r="E253" s="1"/>
      <c r="F253" s="1"/>
      <c r="G253" s="1"/>
    </row>
    <row r="254" spans="2:19">
      <c r="E254" s="1"/>
      <c r="F254" s="1"/>
      <c r="G254" s="1"/>
    </row>
    <row r="255" spans="2:19">
      <c r="E255" s="1"/>
      <c r="F255" s="1"/>
      <c r="G255" s="1"/>
    </row>
    <row r="256" spans="2:19">
      <c r="E256" s="1"/>
      <c r="F256" s="1"/>
      <c r="G256" s="1"/>
      <c r="S256" s="90">
        <f>P256/'סכום נכסי הקרן'!$C$42</f>
        <v>0</v>
      </c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5" type="noConversion"/>
  <dataValidations count="4">
    <dataValidation allowBlank="1" showInputMessage="1" showErrorMessage="1" sqref="A1 B34 K9 B36:I36 B210 B212"/>
    <dataValidation type="list" allowBlank="1" showInputMessage="1" showErrorMessage="1" sqref="E12:E35 E37:E113 E114 E115:E357">
      <formula1>$BF$6:$BF$23</formula1>
    </dataValidation>
    <dataValidation type="list" allowBlank="1" showInputMessage="1" showErrorMessage="1" sqref="H12:H35 H37:H113 H114 H115:H357">
      <formula1>$BJ$6:$BJ$19</formula1>
    </dataValidation>
    <dataValidation type="list" allowBlank="1" showInputMessage="1" showErrorMessage="1" sqref="G12:G35 K96 G37:G113 G114 G115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47.140625" style="2" bestFit="1" customWidth="1"/>
    <col min="3" max="3" width="41.7109375" style="2" bestFit="1" customWidth="1"/>
    <col min="4" max="4" width="9.7109375" style="2" bestFit="1" customWidth="1"/>
    <col min="5" max="5" width="11.28515625" style="2" bestFit="1" customWidth="1"/>
    <col min="6" max="6" width="5.28515625" style="2" bestFit="1" customWidth="1"/>
    <col min="7" max="7" width="12.28515625" style="2" bestFit="1" customWidth="1"/>
    <col min="8" max="8" width="13.140625" style="1" bestFit="1" customWidth="1"/>
    <col min="9" max="9" width="10.7109375" style="1" bestFit="1" customWidth="1"/>
    <col min="10" max="10" width="8.28515625" style="1" bestFit="1" customWidth="1"/>
    <col min="11" max="11" width="10.140625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187</v>
      </c>
      <c r="C1" s="79" t="s" vm="1">
        <v>263</v>
      </c>
    </row>
    <row r="2" spans="2:63">
      <c r="B2" s="57" t="s">
        <v>186</v>
      </c>
      <c r="C2" s="79" t="s">
        <v>264</v>
      </c>
    </row>
    <row r="3" spans="2:63">
      <c r="B3" s="57" t="s">
        <v>188</v>
      </c>
      <c r="C3" s="79" t="s">
        <v>265</v>
      </c>
    </row>
    <row r="4" spans="2:63">
      <c r="B4" s="57" t="s">
        <v>189</v>
      </c>
      <c r="C4" s="79">
        <v>8803</v>
      </c>
    </row>
    <row r="6" spans="2:63" ht="26.25" customHeight="1">
      <c r="B6" s="225" t="s">
        <v>217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7"/>
      <c r="BK6" s="3"/>
    </row>
    <row r="7" spans="2:63" ht="26.25" customHeight="1">
      <c r="B7" s="225" t="s">
        <v>96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7"/>
      <c r="BH7" s="3"/>
      <c r="BK7" s="3"/>
    </row>
    <row r="8" spans="2:63" s="3" customFormat="1" ht="74.25" customHeight="1">
      <c r="B8" s="22" t="s">
        <v>122</v>
      </c>
      <c r="C8" s="30" t="s">
        <v>46</v>
      </c>
      <c r="D8" s="30" t="s">
        <v>127</v>
      </c>
      <c r="E8" s="30" t="s">
        <v>124</v>
      </c>
      <c r="F8" s="30" t="s">
        <v>65</v>
      </c>
      <c r="G8" s="30" t="s">
        <v>107</v>
      </c>
      <c r="H8" s="30" t="s">
        <v>247</v>
      </c>
      <c r="I8" s="30" t="s">
        <v>246</v>
      </c>
      <c r="J8" s="30" t="s">
        <v>261</v>
      </c>
      <c r="K8" s="30" t="s">
        <v>62</v>
      </c>
      <c r="L8" s="30" t="s">
        <v>59</v>
      </c>
      <c r="M8" s="30" t="s">
        <v>190</v>
      </c>
      <c r="N8" s="14" t="s">
        <v>192</v>
      </c>
      <c r="O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32" t="s">
        <v>254</v>
      </c>
      <c r="I9" s="32"/>
      <c r="J9" s="16" t="s">
        <v>250</v>
      </c>
      <c r="K9" s="32" t="s">
        <v>250</v>
      </c>
      <c r="L9" s="32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5"/>
      <c r="BH10" s="1"/>
      <c r="BI10" s="3"/>
      <c r="BK10" s="1"/>
    </row>
    <row r="11" spans="2:63" s="4" customFormat="1" ht="18" customHeight="1">
      <c r="B11" s="80" t="s">
        <v>31</v>
      </c>
      <c r="C11" s="81"/>
      <c r="D11" s="81"/>
      <c r="E11" s="81"/>
      <c r="F11" s="81"/>
      <c r="G11" s="81"/>
      <c r="H11" s="89"/>
      <c r="I11" s="91"/>
      <c r="J11" s="89">
        <v>1.25427</v>
      </c>
      <c r="K11" s="89">
        <v>81766.651490000542</v>
      </c>
      <c r="L11" s="81"/>
      <c r="M11" s="90">
        <v>1</v>
      </c>
      <c r="N11" s="90">
        <f>K11/'סכום נכסי הקרן'!$C$42</f>
        <v>0.1540869083842937</v>
      </c>
      <c r="O11" s="5"/>
      <c r="BH11" s="1"/>
      <c r="BI11" s="3"/>
      <c r="BK11" s="1"/>
    </row>
    <row r="12" spans="2:63" ht="20.25">
      <c r="B12" s="82" t="s">
        <v>241</v>
      </c>
      <c r="C12" s="83"/>
      <c r="D12" s="83"/>
      <c r="E12" s="83"/>
      <c r="F12" s="83"/>
      <c r="G12" s="83"/>
      <c r="H12" s="92"/>
      <c r="I12" s="94"/>
      <c r="J12" s="83"/>
      <c r="K12" s="92">
        <v>35526.715549999994</v>
      </c>
      <c r="L12" s="83"/>
      <c r="M12" s="93">
        <v>0.43448906005823962</v>
      </c>
      <c r="N12" s="93">
        <f>K12/'סכום נכסי הקרן'!$C$42</f>
        <v>6.6949075991171864E-2</v>
      </c>
      <c r="BI12" s="4"/>
    </row>
    <row r="13" spans="2:63">
      <c r="B13" s="103" t="s">
        <v>67</v>
      </c>
      <c r="C13" s="83"/>
      <c r="D13" s="83"/>
      <c r="E13" s="83"/>
      <c r="F13" s="83"/>
      <c r="G13" s="83"/>
      <c r="H13" s="92"/>
      <c r="I13" s="94"/>
      <c r="J13" s="83"/>
      <c r="K13" s="92">
        <v>2463.9841800000004</v>
      </c>
      <c r="L13" s="83"/>
      <c r="M13" s="93">
        <v>3.0134341263825967E-2</v>
      </c>
      <c r="N13" s="93">
        <f>K13/'סכום נכסי הקרן'!$C$42</f>
        <v>4.6433074815401933E-3</v>
      </c>
    </row>
    <row r="14" spans="2:63">
      <c r="B14" s="88" t="s">
        <v>1106</v>
      </c>
      <c r="C14" s="85" t="s">
        <v>1107</v>
      </c>
      <c r="D14" s="98" t="s">
        <v>128</v>
      </c>
      <c r="E14" s="85" t="s">
        <v>1108</v>
      </c>
      <c r="F14" s="98" t="s">
        <v>1109</v>
      </c>
      <c r="G14" s="98" t="s">
        <v>172</v>
      </c>
      <c r="H14" s="95">
        <v>108774</v>
      </c>
      <c r="I14" s="97">
        <v>1303</v>
      </c>
      <c r="J14" s="85"/>
      <c r="K14" s="95">
        <v>1417.3252199999999</v>
      </c>
      <c r="L14" s="96">
        <v>5.2682283235451228E-4</v>
      </c>
      <c r="M14" s="96">
        <v>1.7333780877321708E-2</v>
      </c>
      <c r="N14" s="96">
        <f>K14/'סכום נכסי הקרן'!$C$42</f>
        <v>2.6709087059972924E-3</v>
      </c>
    </row>
    <row r="15" spans="2:63">
      <c r="B15" s="88" t="s">
        <v>1110</v>
      </c>
      <c r="C15" s="85" t="s">
        <v>1111</v>
      </c>
      <c r="D15" s="98" t="s">
        <v>128</v>
      </c>
      <c r="E15" s="85" t="s">
        <v>1112</v>
      </c>
      <c r="F15" s="98" t="s">
        <v>1109</v>
      </c>
      <c r="G15" s="98" t="s">
        <v>172</v>
      </c>
      <c r="H15" s="95">
        <v>11528</v>
      </c>
      <c r="I15" s="97">
        <v>1299</v>
      </c>
      <c r="J15" s="85"/>
      <c r="K15" s="95">
        <v>149.74871999999999</v>
      </c>
      <c r="L15" s="96">
        <v>4.5207843137254901E-5</v>
      </c>
      <c r="M15" s="96">
        <v>1.8314155865648131E-3</v>
      </c>
      <c r="N15" s="96">
        <f>K15/'סכום נכסי הקרן'!$C$42</f>
        <v>2.8219716570057987E-4</v>
      </c>
    </row>
    <row r="16" spans="2:63" ht="20.25">
      <c r="B16" s="88" t="s">
        <v>1113</v>
      </c>
      <c r="C16" s="85" t="s">
        <v>1114</v>
      </c>
      <c r="D16" s="98" t="s">
        <v>128</v>
      </c>
      <c r="E16" s="85" t="s">
        <v>1112</v>
      </c>
      <c r="F16" s="98" t="s">
        <v>1109</v>
      </c>
      <c r="G16" s="98" t="s">
        <v>172</v>
      </c>
      <c r="H16" s="95">
        <v>25197</v>
      </c>
      <c r="I16" s="97">
        <v>1302</v>
      </c>
      <c r="J16" s="85"/>
      <c r="K16" s="95">
        <v>328.06493999999998</v>
      </c>
      <c r="L16" s="96">
        <v>1.7254693665981165E-4</v>
      </c>
      <c r="M16" s="96">
        <v>4.0122095502482438E-3</v>
      </c>
      <c r="N16" s="96">
        <f>K16/'סכום נכסי הקרן'!$C$42</f>
        <v>6.1822896538768946E-4</v>
      </c>
      <c r="BH16" s="4"/>
    </row>
    <row r="17" spans="2:14">
      <c r="B17" s="88" t="s">
        <v>1115</v>
      </c>
      <c r="C17" s="85" t="s">
        <v>1116</v>
      </c>
      <c r="D17" s="98" t="s">
        <v>128</v>
      </c>
      <c r="E17" s="85" t="s">
        <v>1112</v>
      </c>
      <c r="F17" s="98" t="s">
        <v>1109</v>
      </c>
      <c r="G17" s="98" t="s">
        <v>172</v>
      </c>
      <c r="H17" s="95">
        <v>12015</v>
      </c>
      <c r="I17" s="97">
        <v>1834</v>
      </c>
      <c r="J17" s="85"/>
      <c r="K17" s="95">
        <v>220.35509999999999</v>
      </c>
      <c r="L17" s="96">
        <v>1.6827731092436974E-4</v>
      </c>
      <c r="M17" s="96">
        <v>2.69492630534036E-3</v>
      </c>
      <c r="N17" s="96">
        <f>K17/'סכום נכסי הקרן'!$C$42</f>
        <v>4.1525286271340317E-4</v>
      </c>
    </row>
    <row r="18" spans="2:14">
      <c r="B18" s="88" t="s">
        <v>1117</v>
      </c>
      <c r="C18" s="85" t="s">
        <v>1118</v>
      </c>
      <c r="D18" s="98" t="s">
        <v>128</v>
      </c>
      <c r="E18" s="85" t="s">
        <v>1119</v>
      </c>
      <c r="F18" s="98" t="s">
        <v>1109</v>
      </c>
      <c r="G18" s="98" t="s">
        <v>172</v>
      </c>
      <c r="H18" s="95">
        <v>552</v>
      </c>
      <c r="I18" s="97">
        <v>13010</v>
      </c>
      <c r="J18" s="85"/>
      <c r="K18" s="95">
        <v>71.81519999999999</v>
      </c>
      <c r="L18" s="96">
        <v>5.3771056750694136E-6</v>
      </c>
      <c r="M18" s="96">
        <v>8.7829449648898074E-4</v>
      </c>
      <c r="N18" s="96">
        <f>K18/'סכום נכסי הקרן'!$C$42</f>
        <v>1.3533368361492694E-4</v>
      </c>
    </row>
    <row r="19" spans="2:14">
      <c r="B19" s="88" t="s">
        <v>1120</v>
      </c>
      <c r="C19" s="85" t="s">
        <v>1121</v>
      </c>
      <c r="D19" s="98" t="s">
        <v>128</v>
      </c>
      <c r="E19" s="85" t="s">
        <v>1122</v>
      </c>
      <c r="F19" s="98" t="s">
        <v>1109</v>
      </c>
      <c r="G19" s="98" t="s">
        <v>172</v>
      </c>
      <c r="H19" s="95">
        <v>2125</v>
      </c>
      <c r="I19" s="97">
        <v>13020</v>
      </c>
      <c r="J19" s="85"/>
      <c r="K19" s="95">
        <v>276.67500000000001</v>
      </c>
      <c r="L19" s="96">
        <v>5.1394856402771212E-5</v>
      </c>
      <c r="M19" s="96">
        <v>3.3837144478618564E-3</v>
      </c>
      <c r="N19" s="96">
        <f>K19/'סכום נכסי הקרן'!$C$42</f>
        <v>5.213860981263008E-4</v>
      </c>
    </row>
    <row r="20" spans="2:14">
      <c r="B20" s="84"/>
      <c r="C20" s="85"/>
      <c r="D20" s="85"/>
      <c r="E20" s="85"/>
      <c r="F20" s="85"/>
      <c r="G20" s="85"/>
      <c r="H20" s="95"/>
      <c r="I20" s="97"/>
      <c r="J20" s="85"/>
      <c r="K20" s="85"/>
      <c r="L20" s="85"/>
      <c r="M20" s="96"/>
      <c r="N20" s="85"/>
    </row>
    <row r="21" spans="2:14">
      <c r="B21" s="103" t="s">
        <v>68</v>
      </c>
      <c r="C21" s="83"/>
      <c r="D21" s="83"/>
      <c r="E21" s="83"/>
      <c r="F21" s="83"/>
      <c r="G21" s="83"/>
      <c r="H21" s="92"/>
      <c r="I21" s="94"/>
      <c r="J21" s="83"/>
      <c r="K21" s="92">
        <v>33062.731369999994</v>
      </c>
      <c r="L21" s="83"/>
      <c r="M21" s="93">
        <v>0.40435471879441365</v>
      </c>
      <c r="N21" s="93">
        <f>K21/'סכום נכסי הקרן'!$C$42</f>
        <v>6.2305768509631668E-2</v>
      </c>
    </row>
    <row r="22" spans="2:14">
      <c r="B22" s="88" t="s">
        <v>1123</v>
      </c>
      <c r="C22" s="85" t="s">
        <v>1124</v>
      </c>
      <c r="D22" s="98" t="s">
        <v>128</v>
      </c>
      <c r="E22" s="85" t="s">
        <v>1108</v>
      </c>
      <c r="F22" s="98" t="s">
        <v>1125</v>
      </c>
      <c r="G22" s="98" t="s">
        <v>172</v>
      </c>
      <c r="H22" s="95">
        <v>820226</v>
      </c>
      <c r="I22" s="97">
        <v>311.2</v>
      </c>
      <c r="J22" s="85"/>
      <c r="K22" s="95">
        <v>2552.54331</v>
      </c>
      <c r="L22" s="96">
        <v>5.6607522767414724E-3</v>
      </c>
      <c r="M22" s="96">
        <v>3.12174127653027E-2</v>
      </c>
      <c r="N22" s="96">
        <f>K22/'סכום נכסי הקרן'!$C$42</f>
        <v>4.8101946207618779E-3</v>
      </c>
    </row>
    <row r="23" spans="2:14">
      <c r="B23" s="88" t="s">
        <v>1126</v>
      </c>
      <c r="C23" s="85" t="s">
        <v>1127</v>
      </c>
      <c r="D23" s="98" t="s">
        <v>128</v>
      </c>
      <c r="E23" s="85" t="s">
        <v>1108</v>
      </c>
      <c r="F23" s="98" t="s">
        <v>1125</v>
      </c>
      <c r="G23" s="98" t="s">
        <v>172</v>
      </c>
      <c r="H23" s="95">
        <v>1634350</v>
      </c>
      <c r="I23" s="97">
        <v>323.92</v>
      </c>
      <c r="J23" s="85"/>
      <c r="K23" s="95">
        <v>5293.9865199999995</v>
      </c>
      <c r="L23" s="96">
        <v>6.2630073515447388E-3</v>
      </c>
      <c r="M23" s="96">
        <v>6.4745057104942286E-2</v>
      </c>
      <c r="N23" s="96">
        <f>K23/'סכום נכסי הקרן'!$C$42</f>
        <v>9.9763656824651079E-3</v>
      </c>
    </row>
    <row r="24" spans="2:14">
      <c r="B24" s="88" t="s">
        <v>1128</v>
      </c>
      <c r="C24" s="85" t="s">
        <v>1129</v>
      </c>
      <c r="D24" s="98" t="s">
        <v>128</v>
      </c>
      <c r="E24" s="85" t="s">
        <v>1112</v>
      </c>
      <c r="F24" s="98" t="s">
        <v>1125</v>
      </c>
      <c r="G24" s="98" t="s">
        <v>172</v>
      </c>
      <c r="H24" s="95">
        <v>545000</v>
      </c>
      <c r="I24" s="97">
        <v>363.67</v>
      </c>
      <c r="J24" s="85"/>
      <c r="K24" s="95">
        <v>1982.0015000000001</v>
      </c>
      <c r="L24" s="96">
        <v>1.0545399244993917E-3</v>
      </c>
      <c r="M24" s="96">
        <v>2.4239729325865621E-2</v>
      </c>
      <c r="N24" s="96">
        <f>K24/'סכום נכסי הקרן'!$C$42</f>
        <v>3.7350249518947336E-3</v>
      </c>
    </row>
    <row r="25" spans="2:14">
      <c r="B25" s="88" t="s">
        <v>1130</v>
      </c>
      <c r="C25" s="85" t="s">
        <v>1131</v>
      </c>
      <c r="D25" s="98" t="s">
        <v>128</v>
      </c>
      <c r="E25" s="85" t="s">
        <v>1112</v>
      </c>
      <c r="F25" s="98" t="s">
        <v>1125</v>
      </c>
      <c r="G25" s="98" t="s">
        <v>172</v>
      </c>
      <c r="H25" s="95">
        <v>13000</v>
      </c>
      <c r="I25" s="97">
        <v>3213.45</v>
      </c>
      <c r="J25" s="85"/>
      <c r="K25" s="95">
        <v>417.74849999999998</v>
      </c>
      <c r="L25" s="96">
        <v>2.0451927178805158E-4</v>
      </c>
      <c r="M25" s="96">
        <v>5.1090327460833777E-3</v>
      </c>
      <c r="N25" s="96">
        <f>K25/'סכום נכסי הקרן'!$C$42</f>
        <v>7.8723506067810594E-4</v>
      </c>
    </row>
    <row r="26" spans="2:14">
      <c r="B26" s="88" t="s">
        <v>1132</v>
      </c>
      <c r="C26" s="85" t="s">
        <v>1133</v>
      </c>
      <c r="D26" s="98" t="s">
        <v>128</v>
      </c>
      <c r="E26" s="85" t="s">
        <v>1112</v>
      </c>
      <c r="F26" s="98" t="s">
        <v>1125</v>
      </c>
      <c r="G26" s="98" t="s">
        <v>172</v>
      </c>
      <c r="H26" s="95">
        <v>198420</v>
      </c>
      <c r="I26" s="97">
        <v>3318.24</v>
      </c>
      <c r="J26" s="85"/>
      <c r="K26" s="95">
        <v>6584.0518099999999</v>
      </c>
      <c r="L26" s="96">
        <v>6.7416417504756725E-3</v>
      </c>
      <c r="M26" s="96">
        <v>8.0522458606552827E-2</v>
      </c>
      <c r="N26" s="96">
        <f>K26/'סכום נכסי הקרן'!$C$42</f>
        <v>1.2407456702185989E-2</v>
      </c>
    </row>
    <row r="27" spans="2:14">
      <c r="B27" s="88" t="s">
        <v>1134</v>
      </c>
      <c r="C27" s="85" t="s">
        <v>1135</v>
      </c>
      <c r="D27" s="98" t="s">
        <v>128</v>
      </c>
      <c r="E27" s="85" t="s">
        <v>1119</v>
      </c>
      <c r="F27" s="98" t="s">
        <v>1125</v>
      </c>
      <c r="G27" s="98" t="s">
        <v>172</v>
      </c>
      <c r="H27" s="95">
        <v>32500</v>
      </c>
      <c r="I27" s="97">
        <v>3650.66</v>
      </c>
      <c r="J27" s="85"/>
      <c r="K27" s="95">
        <v>1186.4645</v>
      </c>
      <c r="L27" s="96">
        <v>1.4153892089507297E-3</v>
      </c>
      <c r="M27" s="96">
        <v>1.4510371629258854E-2</v>
      </c>
      <c r="N27" s="96">
        <f>K27/'סכום נכסי הקרן'!$C$42</f>
        <v>2.2358583038596638E-3</v>
      </c>
    </row>
    <row r="28" spans="2:14">
      <c r="B28" s="88" t="s">
        <v>1136</v>
      </c>
      <c r="C28" s="85" t="s">
        <v>1137</v>
      </c>
      <c r="D28" s="98" t="s">
        <v>128</v>
      </c>
      <c r="E28" s="85" t="s">
        <v>1119</v>
      </c>
      <c r="F28" s="98" t="s">
        <v>1125</v>
      </c>
      <c r="G28" s="98" t="s">
        <v>172</v>
      </c>
      <c r="H28" s="95">
        <v>200402</v>
      </c>
      <c r="I28" s="97">
        <v>3231</v>
      </c>
      <c r="J28" s="85"/>
      <c r="K28" s="95">
        <v>6474.9886200000001</v>
      </c>
      <c r="L28" s="96">
        <v>1.4314428571428571E-3</v>
      </c>
      <c r="M28" s="96">
        <v>7.9188623992898166E-2</v>
      </c>
      <c r="N28" s="96">
        <f>K28/'סכום נכסי הקרן'!$C$42</f>
        <v>1.2201930250271983E-2</v>
      </c>
    </row>
    <row r="29" spans="2:14">
      <c r="B29" s="88" t="s">
        <v>1138</v>
      </c>
      <c r="C29" s="85" t="s">
        <v>1139</v>
      </c>
      <c r="D29" s="98" t="s">
        <v>128</v>
      </c>
      <c r="E29" s="85" t="s">
        <v>1122</v>
      </c>
      <c r="F29" s="98" t="s">
        <v>1125</v>
      </c>
      <c r="G29" s="98" t="s">
        <v>172</v>
      </c>
      <c r="H29" s="95">
        <v>84000</v>
      </c>
      <c r="I29" s="97">
        <v>3354.72</v>
      </c>
      <c r="J29" s="85"/>
      <c r="K29" s="95">
        <v>2817.9647999999997</v>
      </c>
      <c r="L29" s="96">
        <v>5.8240000093183995E-4</v>
      </c>
      <c r="M29" s="96">
        <v>3.4463497631973053E-2</v>
      </c>
      <c r="N29" s="96">
        <f>K29/'סכום נכסי הקרן'!$C$42</f>
        <v>5.3103738022201559E-3</v>
      </c>
    </row>
    <row r="30" spans="2:14">
      <c r="B30" s="88" t="s">
        <v>1140</v>
      </c>
      <c r="C30" s="85" t="s">
        <v>1141</v>
      </c>
      <c r="D30" s="98" t="s">
        <v>128</v>
      </c>
      <c r="E30" s="85" t="s">
        <v>1122</v>
      </c>
      <c r="F30" s="98" t="s">
        <v>1125</v>
      </c>
      <c r="G30" s="98" t="s">
        <v>172</v>
      </c>
      <c r="H30" s="95">
        <v>40000</v>
      </c>
      <c r="I30" s="97">
        <v>332.69</v>
      </c>
      <c r="J30" s="85"/>
      <c r="K30" s="95">
        <v>133.07599999999999</v>
      </c>
      <c r="L30" s="96">
        <v>1.0810810810810811E-4</v>
      </c>
      <c r="M30" s="96">
        <v>1.6275094745230481E-3</v>
      </c>
      <c r="N30" s="96">
        <f>K30/'סכום נכסי הקרן'!$C$42</f>
        <v>2.5077790329540293E-4</v>
      </c>
    </row>
    <row r="31" spans="2:14">
      <c r="B31" s="88" t="s">
        <v>1142</v>
      </c>
      <c r="C31" s="85" t="s">
        <v>1143</v>
      </c>
      <c r="D31" s="98" t="s">
        <v>128</v>
      </c>
      <c r="E31" s="85" t="s">
        <v>1122</v>
      </c>
      <c r="F31" s="98" t="s">
        <v>1125</v>
      </c>
      <c r="G31" s="98" t="s">
        <v>172</v>
      </c>
      <c r="H31" s="95">
        <v>154146</v>
      </c>
      <c r="I31" s="97">
        <v>3244.53</v>
      </c>
      <c r="J31" s="85"/>
      <c r="K31" s="95">
        <v>5001.3132100000003</v>
      </c>
      <c r="L31" s="96">
        <v>1.029355592654424E-3</v>
      </c>
      <c r="M31" s="96">
        <v>6.1165684528632358E-2</v>
      </c>
      <c r="N31" s="96">
        <f>K31/'סכום נכסי הקרן'!$C$42</f>
        <v>9.4248312282259866E-3</v>
      </c>
    </row>
    <row r="32" spans="2:14">
      <c r="B32" s="88" t="s">
        <v>1144</v>
      </c>
      <c r="C32" s="85" t="s">
        <v>1145</v>
      </c>
      <c r="D32" s="98" t="s">
        <v>128</v>
      </c>
      <c r="E32" s="85" t="s">
        <v>1122</v>
      </c>
      <c r="F32" s="98" t="s">
        <v>1125</v>
      </c>
      <c r="G32" s="98" t="s">
        <v>172</v>
      </c>
      <c r="H32" s="95">
        <v>17000</v>
      </c>
      <c r="I32" s="97">
        <v>3638.78</v>
      </c>
      <c r="J32" s="85"/>
      <c r="K32" s="95">
        <v>618.59259999999995</v>
      </c>
      <c r="L32" s="96">
        <v>3.5148383449345744E-4</v>
      </c>
      <c r="M32" s="96">
        <v>7.5653409883814221E-3</v>
      </c>
      <c r="N32" s="96">
        <f>K32/'סכום נכסי הקרן'!$C$42</f>
        <v>1.1657200037726702E-3</v>
      </c>
    </row>
    <row r="33" spans="2:14">
      <c r="B33" s="84"/>
      <c r="C33" s="85"/>
      <c r="D33" s="85"/>
      <c r="E33" s="85"/>
      <c r="F33" s="85"/>
      <c r="G33" s="85"/>
      <c r="H33" s="95"/>
      <c r="I33" s="97"/>
      <c r="J33" s="85"/>
      <c r="K33" s="85"/>
      <c r="L33" s="85"/>
      <c r="M33" s="96"/>
      <c r="N33" s="85"/>
    </row>
    <row r="34" spans="2:14">
      <c r="B34" s="82" t="s">
        <v>240</v>
      </c>
      <c r="C34" s="83"/>
      <c r="D34" s="83"/>
      <c r="E34" s="83"/>
      <c r="F34" s="83"/>
      <c r="G34" s="83"/>
      <c r="H34" s="92"/>
      <c r="I34" s="94"/>
      <c r="J34" s="92">
        <v>1.25427</v>
      </c>
      <c r="K34" s="92">
        <v>46239.935940000491</v>
      </c>
      <c r="L34" s="83"/>
      <c r="M34" s="93">
        <v>0.56551093994175972</v>
      </c>
      <c r="N34" s="93">
        <f>K34/'סכום נכסי הקרן'!$C$42</f>
        <v>8.7137832393121742E-2</v>
      </c>
    </row>
    <row r="35" spans="2:14">
      <c r="B35" s="103" t="s">
        <v>69</v>
      </c>
      <c r="C35" s="83"/>
      <c r="D35" s="83"/>
      <c r="E35" s="83"/>
      <c r="F35" s="83"/>
      <c r="G35" s="83"/>
      <c r="H35" s="92"/>
      <c r="I35" s="94"/>
      <c r="J35" s="92">
        <v>1.25427</v>
      </c>
      <c r="K35" s="92">
        <v>26500.058220000494</v>
      </c>
      <c r="L35" s="83"/>
      <c r="M35" s="93">
        <v>0.324093719592287</v>
      </c>
      <c r="N35" s="93">
        <f>K35/'סכום נכסי הקרן'!$C$42</f>
        <v>4.993859927874171E-2</v>
      </c>
    </row>
    <row r="36" spans="2:14">
      <c r="B36" s="88" t="s">
        <v>1146</v>
      </c>
      <c r="C36" s="85" t="s">
        <v>1147</v>
      </c>
      <c r="D36" s="98" t="s">
        <v>28</v>
      </c>
      <c r="E36" s="85"/>
      <c r="F36" s="98" t="s">
        <v>1109</v>
      </c>
      <c r="G36" s="98" t="s">
        <v>171</v>
      </c>
      <c r="H36" s="95">
        <v>6010</v>
      </c>
      <c r="I36" s="97">
        <v>3558</v>
      </c>
      <c r="J36" s="85"/>
      <c r="K36" s="95">
        <v>751.41901000020005</v>
      </c>
      <c r="L36" s="96">
        <v>2.9072709249494542E-4</v>
      </c>
      <c r="M36" s="96">
        <v>9.1897979959726372E-3</v>
      </c>
      <c r="N36" s="96">
        <f>K36/'סכום נכסי הקרן'!$C$42</f>
        <v>1.4160275618756019E-3</v>
      </c>
    </row>
    <row r="37" spans="2:14">
      <c r="B37" s="88" t="s">
        <v>1148</v>
      </c>
      <c r="C37" s="85" t="s">
        <v>1149</v>
      </c>
      <c r="D37" s="98" t="s">
        <v>28</v>
      </c>
      <c r="E37" s="85"/>
      <c r="F37" s="98" t="s">
        <v>1109</v>
      </c>
      <c r="G37" s="98" t="s">
        <v>173</v>
      </c>
      <c r="H37" s="95">
        <v>191.00000000000003</v>
      </c>
      <c r="I37" s="97">
        <v>10230</v>
      </c>
      <c r="J37" s="85"/>
      <c r="K37" s="95">
        <v>84.581720000000004</v>
      </c>
      <c r="L37" s="96">
        <v>3.641750862294151E-4</v>
      </c>
      <c r="M37" s="96">
        <v>1.0344280762230275E-3</v>
      </c>
      <c r="N37" s="96">
        <f>K37/'סכום נכסי הקרן'!$C$42</f>
        <v>1.5939182421111884E-4</v>
      </c>
    </row>
    <row r="38" spans="2:14">
      <c r="B38" s="88" t="s">
        <v>1150</v>
      </c>
      <c r="C38" s="85" t="s">
        <v>1151</v>
      </c>
      <c r="D38" s="98" t="s">
        <v>877</v>
      </c>
      <c r="E38" s="85"/>
      <c r="F38" s="98" t="s">
        <v>1109</v>
      </c>
      <c r="G38" s="98" t="s">
        <v>171</v>
      </c>
      <c r="H38" s="95">
        <v>1530</v>
      </c>
      <c r="I38" s="97">
        <v>10129</v>
      </c>
      <c r="J38" s="85"/>
      <c r="K38" s="95">
        <v>544.57758000000001</v>
      </c>
      <c r="L38" s="96">
        <v>1.208022672801169E-5</v>
      </c>
      <c r="M38" s="96">
        <v>6.6601428586885187E-3</v>
      </c>
      <c r="N38" s="96">
        <f>K38/'סכום נכסי הקרן'!$C$42</f>
        <v>1.0262408224930458E-3</v>
      </c>
    </row>
    <row r="39" spans="2:14">
      <c r="B39" s="88" t="s">
        <v>1152</v>
      </c>
      <c r="C39" s="85" t="s">
        <v>1153</v>
      </c>
      <c r="D39" s="98" t="s">
        <v>877</v>
      </c>
      <c r="E39" s="85"/>
      <c r="F39" s="98" t="s">
        <v>1109</v>
      </c>
      <c r="G39" s="98" t="s">
        <v>171</v>
      </c>
      <c r="H39" s="95">
        <v>1867</v>
      </c>
      <c r="I39" s="97">
        <v>5263</v>
      </c>
      <c r="J39" s="85"/>
      <c r="K39" s="95">
        <v>345.28636999999998</v>
      </c>
      <c r="L39" s="96">
        <v>1.1205015785178518E-5</v>
      </c>
      <c r="M39" s="96">
        <v>4.2228263443345963E-3</v>
      </c>
      <c r="N39" s="96">
        <f>K39/'סכום נכסי הקרן'!$C$42</f>
        <v>6.506822560422669E-4</v>
      </c>
    </row>
    <row r="40" spans="2:14">
      <c r="B40" s="88" t="s">
        <v>1154</v>
      </c>
      <c r="C40" s="85" t="s">
        <v>1155</v>
      </c>
      <c r="D40" s="98" t="s">
        <v>132</v>
      </c>
      <c r="E40" s="85"/>
      <c r="F40" s="98" t="s">
        <v>1109</v>
      </c>
      <c r="G40" s="98" t="s">
        <v>181</v>
      </c>
      <c r="H40" s="95">
        <v>83522</v>
      </c>
      <c r="I40" s="97">
        <v>1808</v>
      </c>
      <c r="J40" s="85"/>
      <c r="K40" s="95">
        <v>4981.7465300000003</v>
      </c>
      <c r="L40" s="96">
        <v>4.2712692325369052E-5</v>
      </c>
      <c r="M40" s="96">
        <v>6.092638550337641E-2</v>
      </c>
      <c r="N40" s="96">
        <f>K40/'סכום נכסי הקרן'!$C$42</f>
        <v>9.3879583812449211E-3</v>
      </c>
    </row>
    <row r="41" spans="2:14">
      <c r="B41" s="88" t="s">
        <v>1156</v>
      </c>
      <c r="C41" s="85" t="s">
        <v>1157</v>
      </c>
      <c r="D41" s="98" t="s">
        <v>28</v>
      </c>
      <c r="E41" s="85"/>
      <c r="F41" s="98" t="s">
        <v>1109</v>
      </c>
      <c r="G41" s="98" t="s">
        <v>173</v>
      </c>
      <c r="H41" s="95">
        <v>1907</v>
      </c>
      <c r="I41" s="97">
        <v>2507</v>
      </c>
      <c r="J41" s="85"/>
      <c r="K41" s="95">
        <v>206.95338999989991</v>
      </c>
      <c r="L41" s="96">
        <v>1.2274437104097913E-4</v>
      </c>
      <c r="M41" s="96">
        <v>2.5310243996626031E-3</v>
      </c>
      <c r="N41" s="96">
        <f>K41/'סכום נכסי הקרן'!$C$42</f>
        <v>3.8999772478922354E-4</v>
      </c>
    </row>
    <row r="42" spans="2:14">
      <c r="B42" s="88" t="s">
        <v>1158</v>
      </c>
      <c r="C42" s="85" t="s">
        <v>1159</v>
      </c>
      <c r="D42" s="98" t="s">
        <v>28</v>
      </c>
      <c r="E42" s="85"/>
      <c r="F42" s="98" t="s">
        <v>1109</v>
      </c>
      <c r="G42" s="98" t="s">
        <v>173</v>
      </c>
      <c r="H42" s="95">
        <v>3214</v>
      </c>
      <c r="I42" s="97">
        <v>1005</v>
      </c>
      <c r="J42" s="85"/>
      <c r="K42" s="95">
        <v>139.82326999999998</v>
      </c>
      <c r="L42" s="96">
        <v>1.3647558386411889E-4</v>
      </c>
      <c r="M42" s="96">
        <v>1.7100280793215475E-3</v>
      </c>
      <c r="N42" s="96">
        <f>K42/'סכום נכסי הקרן'!$C$42</f>
        <v>2.6349293999298904E-4</v>
      </c>
    </row>
    <row r="43" spans="2:14">
      <c r="B43" s="88" t="s">
        <v>1160</v>
      </c>
      <c r="C43" s="85" t="s">
        <v>1161</v>
      </c>
      <c r="D43" s="98" t="s">
        <v>28</v>
      </c>
      <c r="E43" s="85"/>
      <c r="F43" s="98" t="s">
        <v>1109</v>
      </c>
      <c r="G43" s="98" t="s">
        <v>173</v>
      </c>
      <c r="H43" s="95">
        <v>7131</v>
      </c>
      <c r="I43" s="97">
        <v>3948.5</v>
      </c>
      <c r="J43" s="85"/>
      <c r="K43" s="95">
        <v>1218.8495700000001</v>
      </c>
      <c r="L43" s="96">
        <v>1.1804599854110309E-4</v>
      </c>
      <c r="M43" s="96">
        <v>1.4906438600448942E-2</v>
      </c>
      <c r="N43" s="96">
        <f>K43/'סכום נכסי הקרן'!$C$42</f>
        <v>2.2968870389634757E-3</v>
      </c>
    </row>
    <row r="44" spans="2:14">
      <c r="B44" s="88" t="s">
        <v>1162</v>
      </c>
      <c r="C44" s="85" t="s">
        <v>1163</v>
      </c>
      <c r="D44" s="98" t="s">
        <v>28</v>
      </c>
      <c r="E44" s="85"/>
      <c r="F44" s="98" t="s">
        <v>1109</v>
      </c>
      <c r="G44" s="98" t="s">
        <v>173</v>
      </c>
      <c r="H44" s="95">
        <v>6344</v>
      </c>
      <c r="I44" s="97">
        <v>3399</v>
      </c>
      <c r="J44" s="85"/>
      <c r="K44" s="95">
        <v>933.43021999999996</v>
      </c>
      <c r="L44" s="96">
        <v>6.7279078794151893E-4</v>
      </c>
      <c r="M44" s="96">
        <v>1.1415781409541415E-2</v>
      </c>
      <c r="N44" s="96">
        <f>K44/'סכום נכסי הקרן'!$C$42</f>
        <v>1.7590224641871313E-3</v>
      </c>
    </row>
    <row r="45" spans="2:14">
      <c r="B45" s="88" t="s">
        <v>1164</v>
      </c>
      <c r="C45" s="85" t="s">
        <v>1165</v>
      </c>
      <c r="D45" s="98" t="s">
        <v>131</v>
      </c>
      <c r="E45" s="85"/>
      <c r="F45" s="98" t="s">
        <v>1109</v>
      </c>
      <c r="G45" s="98" t="s">
        <v>171</v>
      </c>
      <c r="H45" s="95">
        <v>3756.0000000000027</v>
      </c>
      <c r="I45" s="97">
        <v>4225</v>
      </c>
      <c r="J45" s="85"/>
      <c r="K45" s="95">
        <v>557.64017999999987</v>
      </c>
      <c r="L45" s="96">
        <v>4.5825253521260826E-4</v>
      </c>
      <c r="M45" s="96">
        <v>6.8198974745614371E-3</v>
      </c>
      <c r="N45" s="96">
        <f>K45/'סכום נכסי הקרן'!$C$42</f>
        <v>1.0508569173530242E-3</v>
      </c>
    </row>
    <row r="46" spans="2:14">
      <c r="B46" s="88" t="s">
        <v>1166</v>
      </c>
      <c r="C46" s="85" t="s">
        <v>1167</v>
      </c>
      <c r="D46" s="98" t="s">
        <v>877</v>
      </c>
      <c r="E46" s="85"/>
      <c r="F46" s="98" t="s">
        <v>1109</v>
      </c>
      <c r="G46" s="98" t="s">
        <v>171</v>
      </c>
      <c r="H46" s="95">
        <v>2058</v>
      </c>
      <c r="I46" s="97">
        <v>6741</v>
      </c>
      <c r="J46" s="85"/>
      <c r="K46" s="95">
        <v>487.49645000000004</v>
      </c>
      <c r="L46" s="96">
        <v>7.9945863675598488E-6</v>
      </c>
      <c r="M46" s="96">
        <v>5.9620449305010032E-3</v>
      </c>
      <c r="N46" s="96">
        <f>K46/'סכום נכסי הקרן'!$C$42</f>
        <v>9.1867307098915092E-4</v>
      </c>
    </row>
    <row r="47" spans="2:14">
      <c r="B47" s="88" t="s">
        <v>1168</v>
      </c>
      <c r="C47" s="85" t="s">
        <v>1169</v>
      </c>
      <c r="D47" s="98" t="s">
        <v>877</v>
      </c>
      <c r="E47" s="85"/>
      <c r="F47" s="98" t="s">
        <v>1109</v>
      </c>
      <c r="G47" s="98" t="s">
        <v>171</v>
      </c>
      <c r="H47" s="95">
        <v>1088</v>
      </c>
      <c r="I47" s="97">
        <v>2814.5</v>
      </c>
      <c r="J47" s="85"/>
      <c r="K47" s="95">
        <v>107.60486</v>
      </c>
      <c r="L47" s="96">
        <v>6.8000000000000005E-4</v>
      </c>
      <c r="M47" s="96">
        <v>1.3159993474009301E-3</v>
      </c>
      <c r="N47" s="96">
        <f>K47/'סכום נכסי הקרן'!$C$42</f>
        <v>2.0277827087675744E-4</v>
      </c>
    </row>
    <row r="48" spans="2:14">
      <c r="B48" s="88" t="s">
        <v>1170</v>
      </c>
      <c r="C48" s="85" t="s">
        <v>1171</v>
      </c>
      <c r="D48" s="98" t="s">
        <v>877</v>
      </c>
      <c r="E48" s="85"/>
      <c r="F48" s="98" t="s">
        <v>1109</v>
      </c>
      <c r="G48" s="98" t="s">
        <v>171</v>
      </c>
      <c r="H48" s="95">
        <v>2380</v>
      </c>
      <c r="I48" s="97">
        <v>8140</v>
      </c>
      <c r="J48" s="85"/>
      <c r="K48" s="95">
        <v>680.77425000000005</v>
      </c>
      <c r="L48" s="96">
        <v>1.2695681255697187E-5</v>
      </c>
      <c r="M48" s="96">
        <v>8.32581789268029E-3</v>
      </c>
      <c r="N48" s="96">
        <f>K48/'סכום נכסי הקרן'!$C$42</f>
        <v>1.2828995388537412E-3</v>
      </c>
    </row>
    <row r="49" spans="2:14">
      <c r="B49" s="88" t="s">
        <v>1172</v>
      </c>
      <c r="C49" s="85" t="s">
        <v>1173</v>
      </c>
      <c r="D49" s="98" t="s">
        <v>28</v>
      </c>
      <c r="E49" s="85"/>
      <c r="F49" s="98" t="s">
        <v>1109</v>
      </c>
      <c r="G49" s="98" t="s">
        <v>180</v>
      </c>
      <c r="H49" s="95">
        <v>12652</v>
      </c>
      <c r="I49" s="97">
        <v>3194</v>
      </c>
      <c r="J49" s="85"/>
      <c r="K49" s="95">
        <v>1100.7008799999999</v>
      </c>
      <c r="L49" s="96">
        <v>2.3569938856761837E-4</v>
      </c>
      <c r="M49" s="96">
        <v>1.3461489004898379E-2</v>
      </c>
      <c r="N49" s="96">
        <f>K49/'סכום נכסי הקרן'!$C$42</f>
        <v>2.0742392230139535E-3</v>
      </c>
    </row>
    <row r="50" spans="2:14">
      <c r="B50" s="88" t="s">
        <v>1174</v>
      </c>
      <c r="C50" s="85" t="s">
        <v>1175</v>
      </c>
      <c r="D50" s="98" t="s">
        <v>877</v>
      </c>
      <c r="E50" s="85"/>
      <c r="F50" s="98" t="s">
        <v>1109</v>
      </c>
      <c r="G50" s="98" t="s">
        <v>171</v>
      </c>
      <c r="H50" s="95">
        <v>1845</v>
      </c>
      <c r="I50" s="97">
        <v>7429</v>
      </c>
      <c r="J50" s="85"/>
      <c r="K50" s="95">
        <v>481.64658000000003</v>
      </c>
      <c r="L50" s="96">
        <v>1.0784680492880358E-5</v>
      </c>
      <c r="M50" s="96">
        <v>5.89050146023042E-3</v>
      </c>
      <c r="N50" s="96">
        <f>K50/'סכום נכסי הקרן'!$C$42</f>
        <v>9.076491588400731E-4</v>
      </c>
    </row>
    <row r="51" spans="2:14">
      <c r="B51" s="88" t="s">
        <v>1176</v>
      </c>
      <c r="C51" s="85" t="s">
        <v>1177</v>
      </c>
      <c r="D51" s="98" t="s">
        <v>28</v>
      </c>
      <c r="E51" s="85"/>
      <c r="F51" s="98" t="s">
        <v>1109</v>
      </c>
      <c r="G51" s="98" t="s">
        <v>173</v>
      </c>
      <c r="H51" s="95">
        <v>703.99999999999989</v>
      </c>
      <c r="I51" s="97">
        <v>5913</v>
      </c>
      <c r="J51" s="85"/>
      <c r="K51" s="95">
        <v>180.1972100001</v>
      </c>
      <c r="L51" s="96">
        <v>2.4615384615384614E-4</v>
      </c>
      <c r="M51" s="96">
        <v>2.2037983299601892E-3</v>
      </c>
      <c r="N51" s="96">
        <f>K51/'סכום נכסי הקרן'!$C$42</f>
        <v>3.3957647136603514E-4</v>
      </c>
    </row>
    <row r="52" spans="2:14">
      <c r="B52" s="88" t="s">
        <v>1178</v>
      </c>
      <c r="C52" s="85" t="s">
        <v>1179</v>
      </c>
      <c r="D52" s="98" t="s">
        <v>147</v>
      </c>
      <c r="E52" s="85"/>
      <c r="F52" s="98" t="s">
        <v>1109</v>
      </c>
      <c r="G52" s="98" t="s">
        <v>171</v>
      </c>
      <c r="H52" s="95">
        <v>384</v>
      </c>
      <c r="I52" s="97">
        <v>13460</v>
      </c>
      <c r="J52" s="85"/>
      <c r="K52" s="95">
        <v>181.62601000000001</v>
      </c>
      <c r="L52" s="96">
        <v>7.6799999999999997E-5</v>
      </c>
      <c r="M52" s="96">
        <v>2.2212724465329428E-3</v>
      </c>
      <c r="N52" s="96">
        <f>K52/'סכום נכסי הקרן'!$C$42</f>
        <v>3.4226900396547755E-4</v>
      </c>
    </row>
    <row r="53" spans="2:14">
      <c r="B53" s="88" t="s">
        <v>1180</v>
      </c>
      <c r="C53" s="85" t="s">
        <v>1181</v>
      </c>
      <c r="D53" s="98" t="s">
        <v>147</v>
      </c>
      <c r="E53" s="85"/>
      <c r="F53" s="98" t="s">
        <v>1109</v>
      </c>
      <c r="G53" s="98" t="s">
        <v>173</v>
      </c>
      <c r="H53" s="95">
        <v>361</v>
      </c>
      <c r="I53" s="97">
        <v>10252</v>
      </c>
      <c r="J53" s="85"/>
      <c r="K53" s="95">
        <v>160.20767000000001</v>
      </c>
      <c r="L53" s="96">
        <v>9.4813773273793784E-6</v>
      </c>
      <c r="M53" s="96">
        <v>1.959327758696248E-3</v>
      </c>
      <c r="N53" s="96">
        <f>K53/'סכום נכסי הקרן'!$C$42</f>
        <v>3.0190675684903235E-4</v>
      </c>
    </row>
    <row r="54" spans="2:14">
      <c r="B54" s="88" t="s">
        <v>1182</v>
      </c>
      <c r="C54" s="85" t="s">
        <v>1183</v>
      </c>
      <c r="D54" s="98" t="s">
        <v>877</v>
      </c>
      <c r="E54" s="85"/>
      <c r="F54" s="98" t="s">
        <v>1109</v>
      </c>
      <c r="G54" s="98" t="s">
        <v>171</v>
      </c>
      <c r="H54" s="95">
        <v>8708</v>
      </c>
      <c r="I54" s="97">
        <v>5840</v>
      </c>
      <c r="J54" s="85"/>
      <c r="K54" s="95">
        <v>1787.0348599999002</v>
      </c>
      <c r="L54" s="96">
        <v>1.0120874012087401E-5</v>
      </c>
      <c r="M54" s="96">
        <v>2.1855301977462552E-2</v>
      </c>
      <c r="N54" s="96">
        <f>K54/'סכום נכסי הקרן'!$C$42</f>
        <v>3.3676159135123456E-3</v>
      </c>
    </row>
    <row r="55" spans="2:14">
      <c r="B55" s="88" t="s">
        <v>1184</v>
      </c>
      <c r="C55" s="85" t="s">
        <v>1185</v>
      </c>
      <c r="D55" s="98" t="s">
        <v>877</v>
      </c>
      <c r="E55" s="85"/>
      <c r="F55" s="98" t="s">
        <v>1109</v>
      </c>
      <c r="G55" s="98" t="s">
        <v>171</v>
      </c>
      <c r="H55" s="95">
        <v>21691</v>
      </c>
      <c r="I55" s="97">
        <v>2694</v>
      </c>
      <c r="J55" s="85"/>
      <c r="K55" s="95">
        <v>2053.4253699999999</v>
      </c>
      <c r="L55" s="96">
        <v>1.4412624584717608E-3</v>
      </c>
      <c r="M55" s="96">
        <v>2.5113237885877212E-2</v>
      </c>
      <c r="N55" s="96">
        <f>K55/'סכום נכסי הקרן'!$C$42</f>
        <v>3.8696211853541359E-3</v>
      </c>
    </row>
    <row r="56" spans="2:14">
      <c r="B56" s="88" t="s">
        <v>1186</v>
      </c>
      <c r="C56" s="85" t="s">
        <v>1187</v>
      </c>
      <c r="D56" s="98" t="s">
        <v>877</v>
      </c>
      <c r="E56" s="85"/>
      <c r="F56" s="98" t="s">
        <v>1109</v>
      </c>
      <c r="G56" s="98" t="s">
        <v>171</v>
      </c>
      <c r="H56" s="95">
        <v>1236</v>
      </c>
      <c r="I56" s="97">
        <v>3949</v>
      </c>
      <c r="J56" s="85"/>
      <c r="K56" s="95">
        <v>171.51707999999999</v>
      </c>
      <c r="L56" s="96">
        <v>2.9963636363636364E-5</v>
      </c>
      <c r="M56" s="96">
        <v>2.0976409926848389E-3</v>
      </c>
      <c r="N56" s="96">
        <f>K56/'סכום נכסי הקרן'!$C$42</f>
        <v>3.2321901546296768E-4</v>
      </c>
    </row>
    <row r="57" spans="2:14">
      <c r="B57" s="88" t="s">
        <v>1188</v>
      </c>
      <c r="C57" s="85" t="s">
        <v>1189</v>
      </c>
      <c r="D57" s="98" t="s">
        <v>877</v>
      </c>
      <c r="E57" s="85"/>
      <c r="F57" s="98" t="s">
        <v>1109</v>
      </c>
      <c r="G57" s="98" t="s">
        <v>171</v>
      </c>
      <c r="H57" s="95">
        <v>165</v>
      </c>
      <c r="I57" s="97">
        <v>18501</v>
      </c>
      <c r="J57" s="85"/>
      <c r="K57" s="95">
        <v>107.27064999999999</v>
      </c>
      <c r="L57" s="96">
        <v>1.7741935483870969E-5</v>
      </c>
      <c r="M57" s="96">
        <v>1.3119119842289052E-3</v>
      </c>
      <c r="N57" s="96">
        <f>K57/'סכום נכסי הקרן'!$C$42</f>
        <v>2.021484617221363E-4</v>
      </c>
    </row>
    <row r="58" spans="2:14">
      <c r="B58" s="88" t="s">
        <v>1190</v>
      </c>
      <c r="C58" s="85" t="s">
        <v>1191</v>
      </c>
      <c r="D58" s="98" t="s">
        <v>877</v>
      </c>
      <c r="E58" s="85"/>
      <c r="F58" s="98" t="s">
        <v>1109</v>
      </c>
      <c r="G58" s="98" t="s">
        <v>171</v>
      </c>
      <c r="H58" s="95">
        <v>54</v>
      </c>
      <c r="I58" s="97">
        <v>18702.5</v>
      </c>
      <c r="J58" s="85"/>
      <c r="K58" s="95">
        <v>35.489110000000004</v>
      </c>
      <c r="L58" s="96">
        <v>1.2413793103448277E-5</v>
      </c>
      <c r="M58" s="96">
        <v>4.3402914700915762E-4</v>
      </c>
      <c r="N58" s="96">
        <f>K58/'סכום נכסי הקרן'!$C$42</f>
        <v>6.687820941131322E-5</v>
      </c>
    </row>
    <row r="59" spans="2:14">
      <c r="B59" s="88" t="s">
        <v>1192</v>
      </c>
      <c r="C59" s="85" t="s">
        <v>1193</v>
      </c>
      <c r="D59" s="98" t="s">
        <v>28</v>
      </c>
      <c r="E59" s="85"/>
      <c r="F59" s="98" t="s">
        <v>1109</v>
      </c>
      <c r="G59" s="98" t="s">
        <v>173</v>
      </c>
      <c r="H59" s="95">
        <v>1463.9999999999998</v>
      </c>
      <c r="I59" s="97">
        <v>2838.5</v>
      </c>
      <c r="J59" s="85"/>
      <c r="K59" s="95">
        <v>179.88605999990003</v>
      </c>
      <c r="L59" s="96">
        <v>1.4282926829268291E-4</v>
      </c>
      <c r="M59" s="96">
        <v>2.1999929888519253E-3</v>
      </c>
      <c r="N59" s="96">
        <f>K59/'סכום נכסי הקרן'!$C$42</f>
        <v>3.3899011811931512E-4</v>
      </c>
    </row>
    <row r="60" spans="2:14">
      <c r="B60" s="88" t="s">
        <v>1194</v>
      </c>
      <c r="C60" s="85" t="s">
        <v>1195</v>
      </c>
      <c r="D60" s="98" t="s">
        <v>131</v>
      </c>
      <c r="E60" s="85"/>
      <c r="F60" s="98" t="s">
        <v>1109</v>
      </c>
      <c r="G60" s="98" t="s">
        <v>174</v>
      </c>
      <c r="H60" s="95">
        <v>38908</v>
      </c>
      <c r="I60" s="97">
        <v>699.1</v>
      </c>
      <c r="J60" s="85"/>
      <c r="K60" s="95">
        <v>1344.85123</v>
      </c>
      <c r="L60" s="96">
        <v>5.0929811888956956E-5</v>
      </c>
      <c r="M60" s="96">
        <v>1.6447429428664635E-2</v>
      </c>
      <c r="N60" s="96">
        <f>K60/'סכום נכסי הקרן'!$C$42</f>
        <v>2.5343335515317839E-3</v>
      </c>
    </row>
    <row r="61" spans="2:14">
      <c r="B61" s="88" t="s">
        <v>1196</v>
      </c>
      <c r="C61" s="85" t="s">
        <v>1197</v>
      </c>
      <c r="D61" s="98" t="s">
        <v>877</v>
      </c>
      <c r="E61" s="85"/>
      <c r="F61" s="98" t="s">
        <v>1109</v>
      </c>
      <c r="G61" s="98" t="s">
        <v>171</v>
      </c>
      <c r="H61" s="95">
        <v>755</v>
      </c>
      <c r="I61" s="97">
        <v>4724</v>
      </c>
      <c r="J61" s="85"/>
      <c r="K61" s="95">
        <v>125.33103</v>
      </c>
      <c r="L61" s="96">
        <v>7.9140461215932922E-6</v>
      </c>
      <c r="M61" s="96">
        <v>1.532789073737807E-3</v>
      </c>
      <c r="N61" s="96">
        <f>K61/'סכום נכסי הקרן'!$C$42</f>
        <v>2.3618272957748389E-4</v>
      </c>
    </row>
    <row r="62" spans="2:14">
      <c r="B62" s="88" t="s">
        <v>1198</v>
      </c>
      <c r="C62" s="85" t="s">
        <v>1199</v>
      </c>
      <c r="D62" s="98" t="s">
        <v>131</v>
      </c>
      <c r="E62" s="85"/>
      <c r="F62" s="98" t="s">
        <v>1109</v>
      </c>
      <c r="G62" s="98" t="s">
        <v>173</v>
      </c>
      <c r="H62" s="95">
        <v>738</v>
      </c>
      <c r="I62" s="97">
        <v>20045</v>
      </c>
      <c r="J62" s="85"/>
      <c r="K62" s="95">
        <v>640.36847</v>
      </c>
      <c r="L62" s="96">
        <v>1.2890001131804978E-4</v>
      </c>
      <c r="M62" s="96">
        <v>7.8316582412367997E-3</v>
      </c>
      <c r="N62" s="96">
        <f>K62/'סכום נכסי הקרן'!$C$42</f>
        <v>1.2067560059145536E-3</v>
      </c>
    </row>
    <row r="63" spans="2:14">
      <c r="B63" s="88" t="s">
        <v>1200</v>
      </c>
      <c r="C63" s="85" t="s">
        <v>1201</v>
      </c>
      <c r="D63" s="98" t="s">
        <v>883</v>
      </c>
      <c r="E63" s="85"/>
      <c r="F63" s="98" t="s">
        <v>1109</v>
      </c>
      <c r="G63" s="98" t="s">
        <v>171</v>
      </c>
      <c r="H63" s="95">
        <v>543</v>
      </c>
      <c r="I63" s="97">
        <v>10674</v>
      </c>
      <c r="J63" s="85"/>
      <c r="K63" s="95">
        <v>203.67080999999999</v>
      </c>
      <c r="L63" s="96">
        <v>6.4108618654073203E-6</v>
      </c>
      <c r="M63" s="96">
        <v>2.490878693068499E-3</v>
      </c>
      <c r="N63" s="96">
        <f>K63/'סכום נכסי הקרן'!$C$42</f>
        <v>3.8381179697523506E-4</v>
      </c>
    </row>
    <row r="64" spans="2:14">
      <c r="B64" s="88" t="s">
        <v>1202</v>
      </c>
      <c r="C64" s="85" t="s">
        <v>1203</v>
      </c>
      <c r="D64" s="98" t="s">
        <v>877</v>
      </c>
      <c r="E64" s="85"/>
      <c r="F64" s="98" t="s">
        <v>1109</v>
      </c>
      <c r="G64" s="98" t="s">
        <v>171</v>
      </c>
      <c r="H64" s="95">
        <v>1044</v>
      </c>
      <c r="I64" s="97">
        <v>3757</v>
      </c>
      <c r="J64" s="85"/>
      <c r="K64" s="95">
        <v>137.82989999999998</v>
      </c>
      <c r="L64" s="96">
        <v>2.1978947368421052E-5</v>
      </c>
      <c r="M64" s="96">
        <v>1.6856493140954361E-3</v>
      </c>
      <c r="N64" s="96">
        <f>K64/'סכום נכסי הקרן'!$C$42</f>
        <v>2.5973649142907099E-4</v>
      </c>
    </row>
    <row r="65" spans="2:14">
      <c r="B65" s="88" t="s">
        <v>1204</v>
      </c>
      <c r="C65" s="85" t="s">
        <v>1205</v>
      </c>
      <c r="D65" s="98" t="s">
        <v>28</v>
      </c>
      <c r="E65" s="85"/>
      <c r="F65" s="98" t="s">
        <v>1109</v>
      </c>
      <c r="G65" s="98" t="s">
        <v>173</v>
      </c>
      <c r="H65" s="95">
        <v>471.00000000000017</v>
      </c>
      <c r="I65" s="97">
        <v>5170</v>
      </c>
      <c r="J65" s="85"/>
      <c r="K65" s="95">
        <v>105.40931000009998</v>
      </c>
      <c r="L65" s="96">
        <v>1.596610169491526E-4</v>
      </c>
      <c r="M65" s="96">
        <v>1.2891479359771845E-3</v>
      </c>
      <c r="N65" s="96">
        <f>K65/'סכום נכסי הקרן'!$C$42</f>
        <v>1.9864081990471778E-4</v>
      </c>
    </row>
    <row r="66" spans="2:14">
      <c r="B66" s="88" t="s">
        <v>1206</v>
      </c>
      <c r="C66" s="85" t="s">
        <v>1207</v>
      </c>
      <c r="D66" s="98" t="s">
        <v>28</v>
      </c>
      <c r="E66" s="85"/>
      <c r="F66" s="98" t="s">
        <v>1109</v>
      </c>
      <c r="G66" s="98" t="s">
        <v>173</v>
      </c>
      <c r="H66" s="95">
        <v>816.00000000000034</v>
      </c>
      <c r="I66" s="97">
        <v>3966.5</v>
      </c>
      <c r="J66" s="85"/>
      <c r="K66" s="95">
        <v>140.10871000009996</v>
      </c>
      <c r="L66" s="96">
        <v>9.7341816863539337E-5</v>
      </c>
      <c r="M66" s="96">
        <v>1.7135189890616252E-3</v>
      </c>
      <c r="N66" s="96">
        <f>K66/'סכום נכסי הקרן'!$C$42</f>
        <v>2.6403084348228625E-4</v>
      </c>
    </row>
    <row r="67" spans="2:14">
      <c r="B67" s="88" t="s">
        <v>1208</v>
      </c>
      <c r="C67" s="85" t="s">
        <v>1209</v>
      </c>
      <c r="D67" s="98" t="s">
        <v>28</v>
      </c>
      <c r="E67" s="85"/>
      <c r="F67" s="98" t="s">
        <v>1109</v>
      </c>
      <c r="G67" s="98" t="s">
        <v>173</v>
      </c>
      <c r="H67" s="95">
        <v>855</v>
      </c>
      <c r="I67" s="97">
        <v>5424</v>
      </c>
      <c r="J67" s="85"/>
      <c r="K67" s="95">
        <v>200.74895999990002</v>
      </c>
      <c r="L67" s="96">
        <v>2.0915793748257016E-4</v>
      </c>
      <c r="M67" s="96">
        <v>2.4551446872500353E-3</v>
      </c>
      <c r="N67" s="96">
        <f>K67/'סכום נכסי הקרן'!$C$42</f>
        <v>3.7830565449448167E-4</v>
      </c>
    </row>
    <row r="68" spans="2:14">
      <c r="B68" s="88" t="s">
        <v>1210</v>
      </c>
      <c r="C68" s="85" t="s">
        <v>1211</v>
      </c>
      <c r="D68" s="98" t="s">
        <v>28</v>
      </c>
      <c r="E68" s="85"/>
      <c r="F68" s="98" t="s">
        <v>1109</v>
      </c>
      <c r="G68" s="98" t="s">
        <v>173</v>
      </c>
      <c r="H68" s="95">
        <v>3380</v>
      </c>
      <c r="I68" s="97">
        <v>2132</v>
      </c>
      <c r="J68" s="85"/>
      <c r="K68" s="95">
        <v>311.9402500004</v>
      </c>
      <c r="L68" s="96">
        <v>8.047749152897019E-5</v>
      </c>
      <c r="M68" s="96">
        <v>3.8150058039070852E-3</v>
      </c>
      <c r="N68" s="96">
        <f>K68/'סכום נכסי הקרן'!$C$42</f>
        <v>5.8784244979217983E-4</v>
      </c>
    </row>
    <row r="69" spans="2:14">
      <c r="B69" s="88" t="s">
        <v>1212</v>
      </c>
      <c r="C69" s="85" t="s">
        <v>1213</v>
      </c>
      <c r="D69" s="98" t="s">
        <v>28</v>
      </c>
      <c r="E69" s="85"/>
      <c r="F69" s="98" t="s">
        <v>1109</v>
      </c>
      <c r="G69" s="98" t="s">
        <v>173</v>
      </c>
      <c r="H69" s="95">
        <v>315</v>
      </c>
      <c r="I69" s="97">
        <v>10740</v>
      </c>
      <c r="J69" s="85"/>
      <c r="K69" s="95">
        <v>146.44763</v>
      </c>
      <c r="L69" s="96">
        <v>3.0278117485439831E-5</v>
      </c>
      <c r="M69" s="96">
        <v>1.7910435040611817E-3</v>
      </c>
      <c r="N69" s="96">
        <f>K69/'סכום נכסי הקרן'!$C$42</f>
        <v>2.7597635632255966E-4</v>
      </c>
    </row>
    <row r="70" spans="2:14">
      <c r="B70" s="88" t="s">
        <v>1214</v>
      </c>
      <c r="C70" s="85" t="s">
        <v>1215</v>
      </c>
      <c r="D70" s="98" t="s">
        <v>877</v>
      </c>
      <c r="E70" s="85"/>
      <c r="F70" s="98" t="s">
        <v>1109</v>
      </c>
      <c r="G70" s="98" t="s">
        <v>171</v>
      </c>
      <c r="H70" s="95">
        <v>663</v>
      </c>
      <c r="I70" s="97">
        <v>2387</v>
      </c>
      <c r="J70" s="85"/>
      <c r="K70" s="95">
        <v>55.611899999999999</v>
      </c>
      <c r="L70" s="96">
        <v>9.784409032688972E-6</v>
      </c>
      <c r="M70" s="96">
        <v>6.8012935575331615E-4</v>
      </c>
      <c r="N70" s="96">
        <f>K70/'סכום נכסי הקרן'!$C$42</f>
        <v>1.0479902972942993E-4</v>
      </c>
    </row>
    <row r="71" spans="2:14">
      <c r="B71" s="88" t="s">
        <v>1216</v>
      </c>
      <c r="C71" s="85" t="s">
        <v>1217</v>
      </c>
      <c r="D71" s="98" t="s">
        <v>877</v>
      </c>
      <c r="E71" s="85"/>
      <c r="F71" s="98" t="s">
        <v>1109</v>
      </c>
      <c r="G71" s="98" t="s">
        <v>171</v>
      </c>
      <c r="H71" s="95">
        <v>1152</v>
      </c>
      <c r="I71" s="97">
        <v>10428</v>
      </c>
      <c r="J71" s="85"/>
      <c r="K71" s="95">
        <v>422.13878999999997</v>
      </c>
      <c r="L71" s="96">
        <v>1.1216113972853694E-4</v>
      </c>
      <c r="M71" s="96">
        <v>5.1627256626942154E-3</v>
      </c>
      <c r="N71" s="96">
        <f>K71/'סכום נכסי הקרן'!$C$42</f>
        <v>7.9550843620080551E-4</v>
      </c>
    </row>
    <row r="72" spans="2:14">
      <c r="B72" s="88" t="s">
        <v>1218</v>
      </c>
      <c r="C72" s="85" t="s">
        <v>1219</v>
      </c>
      <c r="D72" s="98" t="s">
        <v>28</v>
      </c>
      <c r="E72" s="85"/>
      <c r="F72" s="98" t="s">
        <v>1109</v>
      </c>
      <c r="G72" s="98" t="s">
        <v>173</v>
      </c>
      <c r="H72" s="95">
        <v>680</v>
      </c>
      <c r="I72" s="97">
        <v>7061</v>
      </c>
      <c r="J72" s="85"/>
      <c r="K72" s="95">
        <v>207.84645999999998</v>
      </c>
      <c r="L72" s="96">
        <v>7.0750326986161968E-5</v>
      </c>
      <c r="M72" s="96">
        <v>2.5419465786172993E-3</v>
      </c>
      <c r="N72" s="96">
        <f>K72/'סכום נכסי הקרן'!$C$42</f>
        <v>3.9168068957717264E-4</v>
      </c>
    </row>
    <row r="73" spans="2:14">
      <c r="B73" s="88" t="s">
        <v>1220</v>
      </c>
      <c r="C73" s="85" t="s">
        <v>1221</v>
      </c>
      <c r="D73" s="98" t="s">
        <v>131</v>
      </c>
      <c r="E73" s="85"/>
      <c r="F73" s="98" t="s">
        <v>1109</v>
      </c>
      <c r="G73" s="98" t="s">
        <v>171</v>
      </c>
      <c r="H73" s="95">
        <v>222.00000000000009</v>
      </c>
      <c r="I73" s="97">
        <v>7012</v>
      </c>
      <c r="J73" s="85"/>
      <c r="K73" s="95">
        <v>54.701170000099978</v>
      </c>
      <c r="L73" s="96">
        <v>1.7216469181356898E-4</v>
      </c>
      <c r="M73" s="96">
        <v>6.6899119632885451E-4</v>
      </c>
      <c r="N73" s="96">
        <f>K73/'סכום נכסי הקרן'!$C$42</f>
        <v>1.0308278517862325E-4</v>
      </c>
    </row>
    <row r="74" spans="2:14">
      <c r="B74" s="88" t="s">
        <v>1222</v>
      </c>
      <c r="C74" s="85" t="s">
        <v>1223</v>
      </c>
      <c r="D74" s="98" t="s">
        <v>131</v>
      </c>
      <c r="E74" s="85"/>
      <c r="F74" s="98" t="s">
        <v>1109</v>
      </c>
      <c r="G74" s="98" t="s">
        <v>171</v>
      </c>
      <c r="H74" s="95">
        <v>468</v>
      </c>
      <c r="I74" s="97">
        <v>46543.5</v>
      </c>
      <c r="J74" s="85"/>
      <c r="K74" s="95">
        <v>765.43206000000009</v>
      </c>
      <c r="L74" s="96">
        <v>9.3134661974908571E-5</v>
      </c>
      <c r="M74" s="96">
        <v>9.3611765438824015E-3</v>
      </c>
      <c r="N74" s="96">
        <f>K74/'סכום נכסי הקרן'!$C$42</f>
        <v>1.442434752486407E-3</v>
      </c>
    </row>
    <row r="75" spans="2:14">
      <c r="B75" s="88" t="s">
        <v>1224</v>
      </c>
      <c r="C75" s="85" t="s">
        <v>1225</v>
      </c>
      <c r="D75" s="98" t="s">
        <v>877</v>
      </c>
      <c r="E75" s="85"/>
      <c r="F75" s="98" t="s">
        <v>1109</v>
      </c>
      <c r="G75" s="98" t="s">
        <v>171</v>
      </c>
      <c r="H75" s="95">
        <v>996</v>
      </c>
      <c r="I75" s="97">
        <v>6039</v>
      </c>
      <c r="J75" s="85"/>
      <c r="K75" s="95">
        <v>211.36160999999998</v>
      </c>
      <c r="L75" s="96">
        <v>1.1547479997266168E-5</v>
      </c>
      <c r="M75" s="96">
        <v>2.5849365988265759E-3</v>
      </c>
      <c r="N75" s="96">
        <f>K75/'סכום נכסי הקרן'!$C$42</f>
        <v>3.9830488888259843E-4</v>
      </c>
    </row>
    <row r="76" spans="2:14">
      <c r="B76" s="88" t="s">
        <v>1226</v>
      </c>
      <c r="C76" s="85" t="s">
        <v>1227</v>
      </c>
      <c r="D76" s="98" t="s">
        <v>28</v>
      </c>
      <c r="E76" s="85"/>
      <c r="F76" s="98" t="s">
        <v>1109</v>
      </c>
      <c r="G76" s="98" t="s">
        <v>173</v>
      </c>
      <c r="H76" s="95">
        <v>516.00000000000011</v>
      </c>
      <c r="I76" s="97">
        <v>16528</v>
      </c>
      <c r="J76" s="85"/>
      <c r="K76" s="95">
        <v>369.17945999990002</v>
      </c>
      <c r="L76" s="96">
        <v>4.0470588235294125E-4</v>
      </c>
      <c r="M76" s="96">
        <v>4.5150370386030534E-3</v>
      </c>
      <c r="N76" s="96">
        <f>K76/'סכום נכסי הקרן'!$C$42</f>
        <v>6.957080985189215E-4</v>
      </c>
    </row>
    <row r="77" spans="2:14">
      <c r="B77" s="88" t="s">
        <v>1228</v>
      </c>
      <c r="C77" s="85" t="s">
        <v>1229</v>
      </c>
      <c r="D77" s="98" t="s">
        <v>877</v>
      </c>
      <c r="E77" s="85"/>
      <c r="F77" s="98" t="s">
        <v>1109</v>
      </c>
      <c r="G77" s="98" t="s">
        <v>171</v>
      </c>
      <c r="H77" s="95">
        <v>643</v>
      </c>
      <c r="I77" s="97">
        <v>4079</v>
      </c>
      <c r="J77" s="85"/>
      <c r="K77" s="95">
        <v>92.165089999999992</v>
      </c>
      <c r="L77" s="96">
        <v>3.0839304871516644E-5</v>
      </c>
      <c r="M77" s="96">
        <v>1.1271721211583564E-3</v>
      </c>
      <c r="N77" s="96">
        <f>K77/'סכום נכסי הקרן'!$C$42</f>
        <v>1.7368246736625768E-4</v>
      </c>
    </row>
    <row r="78" spans="2:14">
      <c r="B78" s="88" t="s">
        <v>1230</v>
      </c>
      <c r="C78" s="85" t="s">
        <v>1231</v>
      </c>
      <c r="D78" s="98" t="s">
        <v>28</v>
      </c>
      <c r="E78" s="85"/>
      <c r="F78" s="98" t="s">
        <v>1109</v>
      </c>
      <c r="G78" s="98" t="s">
        <v>173</v>
      </c>
      <c r="H78" s="95">
        <v>1313</v>
      </c>
      <c r="I78" s="97">
        <v>10008</v>
      </c>
      <c r="J78" s="85"/>
      <c r="K78" s="95">
        <v>568.82614000000001</v>
      </c>
      <c r="L78" s="96">
        <v>6.8185370732637006E-4</v>
      </c>
      <c r="M78" s="96">
        <v>6.9567009243317645E-3</v>
      </c>
      <c r="N78" s="96">
        <f>K78/'סכום נכסי הקרן'!$C$42</f>
        <v>1.0719365379844399E-3</v>
      </c>
    </row>
    <row r="79" spans="2:14">
      <c r="B79" s="88" t="s">
        <v>1232</v>
      </c>
      <c r="C79" s="85" t="s">
        <v>1233</v>
      </c>
      <c r="D79" s="98" t="s">
        <v>143</v>
      </c>
      <c r="E79" s="85"/>
      <c r="F79" s="98" t="s">
        <v>1109</v>
      </c>
      <c r="G79" s="98" t="s">
        <v>175</v>
      </c>
      <c r="H79" s="95">
        <v>1829</v>
      </c>
      <c r="I79" s="97">
        <v>7428</v>
      </c>
      <c r="J79" s="85"/>
      <c r="K79" s="95">
        <v>366.80334000000005</v>
      </c>
      <c r="L79" s="96">
        <v>5.4613641926388273E-5</v>
      </c>
      <c r="M79" s="96">
        <v>4.4859772696556784E-3</v>
      </c>
      <c r="N79" s="96">
        <f>K79/'סכום נכסי הקרן'!$C$42</f>
        <v>6.9123036856345854E-4</v>
      </c>
    </row>
    <row r="80" spans="2:14">
      <c r="B80" s="88" t="s">
        <v>1234</v>
      </c>
      <c r="C80" s="85" t="s">
        <v>1235</v>
      </c>
      <c r="D80" s="98" t="s">
        <v>877</v>
      </c>
      <c r="E80" s="85"/>
      <c r="F80" s="98" t="s">
        <v>1109</v>
      </c>
      <c r="G80" s="98" t="s">
        <v>171</v>
      </c>
      <c r="H80" s="95">
        <v>2004</v>
      </c>
      <c r="I80" s="97">
        <v>17100</v>
      </c>
      <c r="J80" s="85"/>
      <c r="K80" s="95">
        <v>1204.19157</v>
      </c>
      <c r="L80" s="96">
        <v>1.8917621668296721E-5</v>
      </c>
      <c r="M80" s="96">
        <v>1.4727172362528062E-2</v>
      </c>
      <c r="N80" s="96">
        <f>K80/'סכום נכסי הקרן'!$C$42</f>
        <v>2.269264458584564E-3</v>
      </c>
    </row>
    <row r="81" spans="2:14">
      <c r="B81" s="88" t="s">
        <v>1236</v>
      </c>
      <c r="C81" s="85" t="s">
        <v>1237</v>
      </c>
      <c r="D81" s="98" t="s">
        <v>877</v>
      </c>
      <c r="E81" s="85"/>
      <c r="F81" s="98" t="s">
        <v>1109</v>
      </c>
      <c r="G81" s="98" t="s">
        <v>171</v>
      </c>
      <c r="H81" s="95">
        <v>238</v>
      </c>
      <c r="I81" s="97">
        <v>7547</v>
      </c>
      <c r="J81" s="85"/>
      <c r="K81" s="95">
        <v>63.117980000000003</v>
      </c>
      <c r="L81" s="96">
        <v>6.109635614144166E-7</v>
      </c>
      <c r="M81" s="96">
        <v>7.719281497997856E-4</v>
      </c>
      <c r="N81" s="96">
        <f>K81/'סכום נכסי הקרן'!$C$42</f>
        <v>1.1894402209745693E-4</v>
      </c>
    </row>
    <row r="82" spans="2:14">
      <c r="B82" s="88" t="s">
        <v>1238</v>
      </c>
      <c r="C82" s="85" t="s">
        <v>1239</v>
      </c>
      <c r="D82" s="98" t="s">
        <v>877</v>
      </c>
      <c r="E82" s="85"/>
      <c r="F82" s="98" t="s">
        <v>1109</v>
      </c>
      <c r="G82" s="98" t="s">
        <v>171</v>
      </c>
      <c r="H82" s="95">
        <v>448</v>
      </c>
      <c r="I82" s="97">
        <v>24208</v>
      </c>
      <c r="J82" s="85"/>
      <c r="K82" s="95">
        <v>381.09977000000003</v>
      </c>
      <c r="L82" s="96">
        <v>1.2545145547420518E-6</v>
      </c>
      <c r="M82" s="96">
        <v>4.6608215336616261E-3</v>
      </c>
      <c r="N82" s="96">
        <f>K82/'סכום נכסי הקרן'!$C$42</f>
        <v>7.1817158065286236E-4</v>
      </c>
    </row>
    <row r="83" spans="2:14">
      <c r="B83" s="88" t="s">
        <v>1240</v>
      </c>
      <c r="C83" s="85" t="s">
        <v>1241</v>
      </c>
      <c r="D83" s="98" t="s">
        <v>131</v>
      </c>
      <c r="E83" s="85"/>
      <c r="F83" s="98" t="s">
        <v>1109</v>
      </c>
      <c r="G83" s="98" t="s">
        <v>171</v>
      </c>
      <c r="H83" s="95">
        <v>1713</v>
      </c>
      <c r="I83" s="97">
        <v>4994</v>
      </c>
      <c r="J83" s="95">
        <v>1.25427</v>
      </c>
      <c r="K83" s="95">
        <v>301.86222999999995</v>
      </c>
      <c r="L83" s="96">
        <v>3.8682897167258211E-6</v>
      </c>
      <c r="M83" s="96">
        <v>3.6917523770300838E-3</v>
      </c>
      <c r="N83" s="96">
        <f>K83/'סכום נכסי הקרן'!$C$42</f>
        <v>5.6885071029693312E-4</v>
      </c>
    </row>
    <row r="84" spans="2:14">
      <c r="B84" s="88" t="s">
        <v>1242</v>
      </c>
      <c r="C84" s="85" t="s">
        <v>1243</v>
      </c>
      <c r="D84" s="98" t="s">
        <v>877</v>
      </c>
      <c r="E84" s="85"/>
      <c r="F84" s="98" t="s">
        <v>1109</v>
      </c>
      <c r="G84" s="98" t="s">
        <v>171</v>
      </c>
      <c r="H84" s="95">
        <v>1113</v>
      </c>
      <c r="I84" s="97">
        <v>2622</v>
      </c>
      <c r="J84" s="85"/>
      <c r="K84" s="95">
        <v>102.54857000000001</v>
      </c>
      <c r="L84" s="96">
        <v>1.7229102167182663E-5</v>
      </c>
      <c r="M84" s="96">
        <v>1.2541613008640931E-3</v>
      </c>
      <c r="N84" s="96">
        <f>K84/'סכום נכסי הקרן'!$C$42</f>
        <v>1.9324983746537213E-4</v>
      </c>
    </row>
    <row r="85" spans="2:14">
      <c r="B85" s="88" t="s">
        <v>1244</v>
      </c>
      <c r="C85" s="85" t="s">
        <v>1245</v>
      </c>
      <c r="D85" s="98" t="s">
        <v>877</v>
      </c>
      <c r="E85" s="85"/>
      <c r="F85" s="98" t="s">
        <v>1109</v>
      </c>
      <c r="G85" s="98" t="s">
        <v>171</v>
      </c>
      <c r="H85" s="95">
        <v>1740</v>
      </c>
      <c r="I85" s="97">
        <v>8133</v>
      </c>
      <c r="J85" s="85"/>
      <c r="K85" s="95">
        <v>497.28090000000003</v>
      </c>
      <c r="L85" s="96">
        <v>1.2794117647058824E-4</v>
      </c>
      <c r="M85" s="96">
        <v>6.0817080183455212E-3</v>
      </c>
      <c r="N85" s="96">
        <f>K85/'סכום נכסי הקרן'!$C$42</f>
        <v>9.3711158624283078E-4</v>
      </c>
    </row>
    <row r="86" spans="2:14">
      <c r="B86" s="84"/>
      <c r="C86" s="85"/>
      <c r="D86" s="85"/>
      <c r="E86" s="85"/>
      <c r="F86" s="85"/>
      <c r="G86" s="85"/>
      <c r="H86" s="95"/>
      <c r="I86" s="97"/>
      <c r="J86" s="85"/>
      <c r="K86" s="85"/>
      <c r="L86" s="85"/>
      <c r="M86" s="96"/>
      <c r="N86" s="85"/>
    </row>
    <row r="87" spans="2:14">
      <c r="B87" s="103" t="s">
        <v>70</v>
      </c>
      <c r="C87" s="83"/>
      <c r="D87" s="83"/>
      <c r="E87" s="83"/>
      <c r="F87" s="83"/>
      <c r="G87" s="83"/>
      <c r="H87" s="92"/>
      <c r="I87" s="94"/>
      <c r="J87" s="83"/>
      <c r="K87" s="92">
        <v>19739.87772</v>
      </c>
      <c r="L87" s="83"/>
      <c r="M87" s="93">
        <v>0.24141722034947269</v>
      </c>
      <c r="N87" s="93">
        <f>K87/'סכום נכסי הקרן'!$C$42</f>
        <v>3.7199233114380045E-2</v>
      </c>
    </row>
    <row r="88" spans="2:14">
      <c r="B88" s="88" t="s">
        <v>1246</v>
      </c>
      <c r="C88" s="85" t="s">
        <v>1247</v>
      </c>
      <c r="D88" s="98" t="s">
        <v>28</v>
      </c>
      <c r="E88" s="85"/>
      <c r="F88" s="98" t="s">
        <v>1125</v>
      </c>
      <c r="G88" s="98" t="s">
        <v>173</v>
      </c>
      <c r="H88" s="95">
        <v>2148</v>
      </c>
      <c r="I88" s="97">
        <v>21736</v>
      </c>
      <c r="J88" s="85"/>
      <c r="K88" s="95">
        <v>2021.07032</v>
      </c>
      <c r="L88" s="96">
        <v>1.3893910806008535E-3</v>
      </c>
      <c r="M88" s="96">
        <v>2.4717538057030034E-2</v>
      </c>
      <c r="N88" s="96">
        <f>K88/'סכום נכסי הקרן'!$C$42</f>
        <v>3.8086490220788803E-3</v>
      </c>
    </row>
    <row r="89" spans="2:14">
      <c r="B89" s="88" t="s">
        <v>1248</v>
      </c>
      <c r="C89" s="85" t="s">
        <v>1249</v>
      </c>
      <c r="D89" s="98" t="s">
        <v>28</v>
      </c>
      <c r="E89" s="85"/>
      <c r="F89" s="98" t="s">
        <v>1125</v>
      </c>
      <c r="G89" s="98" t="s">
        <v>173</v>
      </c>
      <c r="H89" s="95">
        <v>1900</v>
      </c>
      <c r="I89" s="97">
        <v>19413</v>
      </c>
      <c r="J89" s="85"/>
      <c r="K89" s="95">
        <v>1596.6648899999998</v>
      </c>
      <c r="L89" s="96">
        <v>2.2426288331248083E-3</v>
      </c>
      <c r="M89" s="96">
        <v>1.9527091557555835E-2</v>
      </c>
      <c r="N89" s="96">
        <f>K89/'סכום נכסי הקרן'!$C$42</f>
        <v>3.0088691678408211E-3</v>
      </c>
    </row>
    <row r="90" spans="2:14">
      <c r="B90" s="88" t="s">
        <v>1250</v>
      </c>
      <c r="C90" s="85" t="s">
        <v>1251</v>
      </c>
      <c r="D90" s="98" t="s">
        <v>131</v>
      </c>
      <c r="E90" s="85"/>
      <c r="F90" s="98" t="s">
        <v>1125</v>
      </c>
      <c r="G90" s="98" t="s">
        <v>171</v>
      </c>
      <c r="H90" s="95">
        <v>3983</v>
      </c>
      <c r="I90" s="97">
        <v>10024</v>
      </c>
      <c r="J90" s="85"/>
      <c r="K90" s="95">
        <v>1402.98531</v>
      </c>
      <c r="L90" s="96">
        <v>1.1838385675761389E-3</v>
      </c>
      <c r="M90" s="96">
        <v>1.7158404856184858E-2</v>
      </c>
      <c r="N90" s="96">
        <f>K90/'סכום נכסי הקרן'!$C$42</f>
        <v>2.6438855570955762E-3</v>
      </c>
    </row>
    <row r="91" spans="2:14">
      <c r="B91" s="88" t="s">
        <v>1252</v>
      </c>
      <c r="C91" s="85" t="s">
        <v>1253</v>
      </c>
      <c r="D91" s="98" t="s">
        <v>131</v>
      </c>
      <c r="E91" s="85"/>
      <c r="F91" s="98" t="s">
        <v>1125</v>
      </c>
      <c r="G91" s="98" t="s">
        <v>171</v>
      </c>
      <c r="H91" s="95">
        <v>3888</v>
      </c>
      <c r="I91" s="97">
        <v>10298</v>
      </c>
      <c r="J91" s="85"/>
      <c r="K91" s="95">
        <v>1406.9572499999999</v>
      </c>
      <c r="L91" s="96">
        <v>1.0107254135908929E-4</v>
      </c>
      <c r="M91" s="96">
        <v>1.7206981383749834E-2</v>
      </c>
      <c r="N91" s="96">
        <f>K91/'סכום נכסי הקרן'!$C$42</f>
        <v>2.6513705640481082E-3</v>
      </c>
    </row>
    <row r="92" spans="2:14">
      <c r="B92" s="88" t="s">
        <v>1254</v>
      </c>
      <c r="C92" s="85" t="s">
        <v>1255</v>
      </c>
      <c r="D92" s="98" t="s">
        <v>131</v>
      </c>
      <c r="E92" s="85"/>
      <c r="F92" s="98" t="s">
        <v>1125</v>
      </c>
      <c r="G92" s="98" t="s">
        <v>171</v>
      </c>
      <c r="H92" s="95">
        <v>3516</v>
      </c>
      <c r="I92" s="97">
        <v>11235</v>
      </c>
      <c r="J92" s="85"/>
      <c r="K92" s="95">
        <v>1388.10942</v>
      </c>
      <c r="L92" s="96">
        <v>8.1389288299285178E-5</v>
      </c>
      <c r="M92" s="96">
        <v>1.6976473839946295E-2</v>
      </c>
      <c r="N92" s="96">
        <f>K92/'סכום נכסי הקרן'!$C$42</f>
        <v>2.6158523692641636E-3</v>
      </c>
    </row>
    <row r="93" spans="2:14">
      <c r="B93" s="88" t="s">
        <v>1256</v>
      </c>
      <c r="C93" s="85" t="s">
        <v>1257</v>
      </c>
      <c r="D93" s="98" t="s">
        <v>877</v>
      </c>
      <c r="E93" s="85"/>
      <c r="F93" s="98" t="s">
        <v>1125</v>
      </c>
      <c r="G93" s="98" t="s">
        <v>171</v>
      </c>
      <c r="H93" s="95">
        <v>6298</v>
      </c>
      <c r="I93" s="97">
        <v>3585</v>
      </c>
      <c r="J93" s="85"/>
      <c r="K93" s="95">
        <v>793.40251999999998</v>
      </c>
      <c r="L93" s="96">
        <v>2.4314366896893632E-5</v>
      </c>
      <c r="M93" s="96">
        <v>9.7032531666901792E-3</v>
      </c>
      <c r="N93" s="96">
        <f>K93/'סכום נכסי הקרן'!$C$42</f>
        <v>1.4951442817253975E-3</v>
      </c>
    </row>
    <row r="94" spans="2:14">
      <c r="B94" s="88" t="s">
        <v>1258</v>
      </c>
      <c r="C94" s="85" t="s">
        <v>1259</v>
      </c>
      <c r="D94" s="98" t="s">
        <v>131</v>
      </c>
      <c r="E94" s="85"/>
      <c r="F94" s="98" t="s">
        <v>1125</v>
      </c>
      <c r="G94" s="98" t="s">
        <v>171</v>
      </c>
      <c r="H94" s="95">
        <v>7260</v>
      </c>
      <c r="I94" s="97">
        <v>7729.5</v>
      </c>
      <c r="J94" s="85"/>
      <c r="K94" s="95">
        <v>1971.9222099999995</v>
      </c>
      <c r="L94" s="96">
        <v>1.6201310793159272E-4</v>
      </c>
      <c r="M94" s="96">
        <v>2.4116460366988991E-2</v>
      </c>
      <c r="N94" s="96">
        <f>K94/'סכום נכסי הקרן'!$C$42</f>
        <v>3.7160308191216832E-3</v>
      </c>
    </row>
    <row r="95" spans="2:14">
      <c r="B95" s="88" t="s">
        <v>1260</v>
      </c>
      <c r="C95" s="85" t="s">
        <v>1261</v>
      </c>
      <c r="D95" s="98" t="s">
        <v>877</v>
      </c>
      <c r="E95" s="85"/>
      <c r="F95" s="98" t="s">
        <v>1125</v>
      </c>
      <c r="G95" s="98" t="s">
        <v>171</v>
      </c>
      <c r="H95" s="95">
        <v>11053</v>
      </c>
      <c r="I95" s="97">
        <v>3354</v>
      </c>
      <c r="J95" s="85"/>
      <c r="K95" s="95">
        <v>1302.70172</v>
      </c>
      <c r="L95" s="96">
        <v>1.127856314228014E-4</v>
      </c>
      <c r="M95" s="96">
        <v>1.5931944090425556E-2</v>
      </c>
      <c r="N95" s="96">
        <f>K95/'סכום נכסי הקרן'!$C$42</f>
        <v>2.4549040094450922E-3</v>
      </c>
    </row>
    <row r="96" spans="2:14">
      <c r="B96" s="88" t="s">
        <v>1262</v>
      </c>
      <c r="C96" s="85" t="s">
        <v>1263</v>
      </c>
      <c r="D96" s="98" t="s">
        <v>877</v>
      </c>
      <c r="E96" s="85"/>
      <c r="F96" s="98" t="s">
        <v>1125</v>
      </c>
      <c r="G96" s="98" t="s">
        <v>171</v>
      </c>
      <c r="H96" s="95">
        <v>28505</v>
      </c>
      <c r="I96" s="97">
        <v>7843</v>
      </c>
      <c r="J96" s="85"/>
      <c r="K96" s="95">
        <v>7856.0640800000001</v>
      </c>
      <c r="L96" s="96">
        <v>1.0698482952865367E-4</v>
      </c>
      <c r="M96" s="96">
        <v>9.6079073030901102E-2</v>
      </c>
      <c r="N96" s="96">
        <f>K96/'סכום נכסי הקרן'!$C$42</f>
        <v>1.4804527323760322E-2</v>
      </c>
    </row>
    <row r="97" spans="2:7">
      <c r="D97" s="1"/>
      <c r="E97" s="1"/>
      <c r="F97" s="1"/>
      <c r="G97" s="1"/>
    </row>
    <row r="98" spans="2:7">
      <c r="D98" s="1"/>
      <c r="E98" s="1"/>
      <c r="F98" s="1"/>
      <c r="G98" s="1"/>
    </row>
    <row r="99" spans="2:7">
      <c r="D99" s="1"/>
      <c r="E99" s="1"/>
      <c r="F99" s="1"/>
      <c r="G99" s="1"/>
    </row>
    <row r="100" spans="2:7">
      <c r="B100" s="100" t="s">
        <v>262</v>
      </c>
      <c r="D100" s="1"/>
      <c r="E100" s="1"/>
      <c r="F100" s="1"/>
      <c r="G100" s="1"/>
    </row>
    <row r="101" spans="2:7">
      <c r="B101" s="100" t="s">
        <v>119</v>
      </c>
      <c r="D101" s="1"/>
      <c r="E101" s="1"/>
      <c r="F101" s="1"/>
      <c r="G101" s="1"/>
    </row>
    <row r="102" spans="2:7">
      <c r="B102" s="100" t="s">
        <v>245</v>
      </c>
      <c r="D102" s="1"/>
      <c r="E102" s="1"/>
      <c r="F102" s="1"/>
      <c r="G102" s="1"/>
    </row>
    <row r="103" spans="2:7">
      <c r="B103" s="100" t="s">
        <v>253</v>
      </c>
      <c r="D103" s="1"/>
      <c r="E103" s="1"/>
      <c r="F103" s="1"/>
      <c r="G103" s="1"/>
    </row>
    <row r="104" spans="2:7">
      <c r="B104" s="100" t="s">
        <v>260</v>
      </c>
      <c r="D104" s="1"/>
      <c r="E104" s="1"/>
      <c r="F104" s="1"/>
      <c r="G104" s="1"/>
    </row>
    <row r="105" spans="2:7">
      <c r="D105" s="1"/>
      <c r="E105" s="1"/>
      <c r="F105" s="1"/>
      <c r="G105" s="1"/>
    </row>
    <row r="106" spans="2:7">
      <c r="D106" s="1"/>
      <c r="E106" s="1"/>
      <c r="F106" s="1"/>
      <c r="G106" s="1"/>
    </row>
    <row r="107" spans="2:7">
      <c r="D107" s="1"/>
      <c r="E107" s="1"/>
      <c r="F107" s="1"/>
      <c r="G107" s="1"/>
    </row>
    <row r="108" spans="2:7">
      <c r="D108" s="1"/>
      <c r="E108" s="1"/>
      <c r="F108" s="1"/>
      <c r="G108" s="1"/>
    </row>
    <row r="109" spans="2:7">
      <c r="D109" s="1"/>
      <c r="E109" s="1"/>
      <c r="F109" s="1"/>
      <c r="G109" s="1"/>
    </row>
    <row r="110" spans="2:7">
      <c r="D110" s="1"/>
      <c r="E110" s="1"/>
      <c r="F110" s="1"/>
      <c r="G110" s="1"/>
    </row>
    <row r="111" spans="2:7">
      <c r="D111" s="1"/>
      <c r="E111" s="1"/>
      <c r="F111" s="1"/>
      <c r="G111" s="1"/>
    </row>
    <row r="112" spans="2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5" type="noConversion"/>
  <dataValidations count="1">
    <dataValidation allowBlank="1" showInputMessage="1" showErrorMessage="1" sqref="J9:J1048576 C5:C1048576 J1:J7 A1:A1048576 B1:B43 AG49:AG1048576 K1:AF1048576 AH1:XFD1048576 AG1:AG43 B45:B99 B101:B1048576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J327"/>
  <sheetViews>
    <sheetView rightToLeft="1" workbookViewId="0">
      <pane ySplit="10" topLeftCell="A11" activePane="bottomLeft" state="frozen"/>
      <selection pane="bottomLeft" activeCell="C13" sqref="C13"/>
    </sheetView>
  </sheetViews>
  <sheetFormatPr defaultColWidth="9.140625" defaultRowHeight="18"/>
  <cols>
    <col min="1" max="1" width="6.28515625" style="1" customWidth="1"/>
    <col min="2" max="2" width="4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10.140625" style="1" bestFit="1" customWidth="1"/>
    <col min="11" max="11" width="11.8554687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2">
      <c r="B1" s="57" t="s">
        <v>187</v>
      </c>
      <c r="C1" s="79" t="s" vm="1">
        <v>263</v>
      </c>
    </row>
    <row r="2" spans="2:62">
      <c r="B2" s="57" t="s">
        <v>186</v>
      </c>
      <c r="C2" s="79" t="s">
        <v>264</v>
      </c>
    </row>
    <row r="3" spans="2:62">
      <c r="B3" s="57" t="s">
        <v>188</v>
      </c>
      <c r="C3" s="79" t="s">
        <v>265</v>
      </c>
    </row>
    <row r="4" spans="2:62">
      <c r="B4" s="57" t="s">
        <v>189</v>
      </c>
      <c r="C4" s="79">
        <v>8803</v>
      </c>
    </row>
    <row r="6" spans="2:62" ht="26.25" customHeight="1">
      <c r="B6" s="225" t="s">
        <v>217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7"/>
    </row>
    <row r="7" spans="2:62" ht="26.25" customHeight="1">
      <c r="B7" s="225" t="s">
        <v>97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7"/>
      <c r="BJ7" s="3"/>
    </row>
    <row r="8" spans="2:62" s="3" customFormat="1" ht="78.75">
      <c r="B8" s="22" t="s">
        <v>122</v>
      </c>
      <c r="C8" s="30" t="s">
        <v>46</v>
      </c>
      <c r="D8" s="30" t="s">
        <v>127</v>
      </c>
      <c r="E8" s="30" t="s">
        <v>124</v>
      </c>
      <c r="F8" s="30" t="s">
        <v>65</v>
      </c>
      <c r="G8" s="30" t="s">
        <v>15</v>
      </c>
      <c r="H8" s="30" t="s">
        <v>66</v>
      </c>
      <c r="I8" s="30" t="s">
        <v>107</v>
      </c>
      <c r="J8" s="30" t="s">
        <v>247</v>
      </c>
      <c r="K8" s="30" t="s">
        <v>246</v>
      </c>
      <c r="L8" s="30" t="s">
        <v>62</v>
      </c>
      <c r="M8" s="30" t="s">
        <v>59</v>
      </c>
      <c r="N8" s="30" t="s">
        <v>190</v>
      </c>
      <c r="O8" s="20" t="s">
        <v>192</v>
      </c>
      <c r="BE8" s="1"/>
      <c r="BF8" s="1"/>
    </row>
    <row r="9" spans="2:62" s="3" customFormat="1" ht="20.25">
      <c r="B9" s="15"/>
      <c r="C9" s="16"/>
      <c r="D9" s="16"/>
      <c r="E9" s="16"/>
      <c r="F9" s="16"/>
      <c r="G9" s="16"/>
      <c r="H9" s="16"/>
      <c r="I9" s="16"/>
      <c r="J9" s="32" t="s">
        <v>254</v>
      </c>
      <c r="K9" s="32"/>
      <c r="L9" s="32" t="s">
        <v>250</v>
      </c>
      <c r="M9" s="32" t="s">
        <v>20</v>
      </c>
      <c r="N9" s="32" t="s">
        <v>20</v>
      </c>
      <c r="O9" s="33" t="s">
        <v>20</v>
      </c>
      <c r="BD9" s="1"/>
      <c r="BE9" s="1"/>
      <c r="BF9" s="1"/>
      <c r="BJ9" s="4"/>
    </row>
    <row r="10" spans="2:6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20" t="s">
        <v>12</v>
      </c>
      <c r="O10" s="20" t="s">
        <v>13</v>
      </c>
      <c r="BD10" s="1"/>
      <c r="BE10" s="3"/>
      <c r="BF10" s="1"/>
    </row>
    <row r="11" spans="2:62" s="4" customFormat="1" ht="18" customHeight="1">
      <c r="B11" s="122" t="s">
        <v>32</v>
      </c>
      <c r="C11" s="83"/>
      <c r="D11" s="83"/>
      <c r="E11" s="83"/>
      <c r="F11" s="83"/>
      <c r="G11" s="83"/>
      <c r="H11" s="83"/>
      <c r="I11" s="83"/>
      <c r="J11" s="92"/>
      <c r="K11" s="94"/>
      <c r="L11" s="92">
        <v>10888.559389999997</v>
      </c>
      <c r="M11" s="83"/>
      <c r="N11" s="93">
        <v>1</v>
      </c>
      <c r="O11" s="93">
        <f>L11/'סכום נכסי הקרן'!$C$42</f>
        <v>2.0519177715979373E-2</v>
      </c>
      <c r="BD11" s="101"/>
      <c r="BE11" s="3"/>
      <c r="BF11" s="101"/>
      <c r="BJ11" s="101"/>
    </row>
    <row r="12" spans="2:62" s="4" customFormat="1" ht="18" customHeight="1">
      <c r="B12" s="82" t="s">
        <v>240</v>
      </c>
      <c r="C12" s="83"/>
      <c r="D12" s="83"/>
      <c r="E12" s="83"/>
      <c r="F12" s="83"/>
      <c r="G12" s="83"/>
      <c r="H12" s="83"/>
      <c r="I12" s="83"/>
      <c r="J12" s="92"/>
      <c r="K12" s="94"/>
      <c r="L12" s="92">
        <v>10888.55939</v>
      </c>
      <c r="M12" s="83"/>
      <c r="N12" s="93">
        <v>1.0000000000000004</v>
      </c>
      <c r="O12" s="93">
        <f>L12/'סכום נכסי הקרן'!$C$42</f>
        <v>2.051917771597938E-2</v>
      </c>
      <c r="BD12" s="101"/>
      <c r="BE12" s="3"/>
      <c r="BF12" s="101"/>
      <c r="BJ12" s="101"/>
    </row>
    <row r="13" spans="2:62">
      <c r="B13" s="103" t="s">
        <v>52</v>
      </c>
      <c r="C13" s="83"/>
      <c r="D13" s="83"/>
      <c r="E13" s="83"/>
      <c r="F13" s="83"/>
      <c r="G13" s="83"/>
      <c r="H13" s="83"/>
      <c r="I13" s="83"/>
      <c r="J13" s="92"/>
      <c r="K13" s="94"/>
      <c r="L13" s="92">
        <v>4450.0200000000004</v>
      </c>
      <c r="M13" s="83"/>
      <c r="N13" s="93">
        <v>0.40868767305313858</v>
      </c>
      <c r="O13" s="93">
        <f>L13/'סכום נכסי הקרן'!$C$42</f>
        <v>8.385934993707423E-3</v>
      </c>
      <c r="BE13" s="3"/>
    </row>
    <row r="14" spans="2:62" ht="20.25">
      <c r="B14" s="88" t="s">
        <v>1264</v>
      </c>
      <c r="C14" s="85" t="s">
        <v>1265</v>
      </c>
      <c r="D14" s="98" t="s">
        <v>28</v>
      </c>
      <c r="E14" s="85"/>
      <c r="F14" s="98" t="s">
        <v>1125</v>
      </c>
      <c r="G14" s="85" t="s">
        <v>1266</v>
      </c>
      <c r="H14" s="85" t="s">
        <v>1267</v>
      </c>
      <c r="I14" s="98" t="s">
        <v>171</v>
      </c>
      <c r="J14" s="95">
        <v>4850.41</v>
      </c>
      <c r="K14" s="97">
        <v>10964</v>
      </c>
      <c r="L14" s="95">
        <v>1868.7415100000001</v>
      </c>
      <c r="M14" s="96">
        <v>7.2790201186959938E-4</v>
      </c>
      <c r="N14" s="96">
        <v>0.17162431163448894</v>
      </c>
      <c r="O14" s="96">
        <f>L14/'סכום נכסי הקרן'!$C$42</f>
        <v>3.5215897508107043E-3</v>
      </c>
      <c r="BE14" s="4"/>
    </row>
    <row r="15" spans="2:62">
      <c r="B15" s="88" t="s">
        <v>1268</v>
      </c>
      <c r="C15" s="85" t="s">
        <v>1269</v>
      </c>
      <c r="D15" s="98" t="s">
        <v>28</v>
      </c>
      <c r="E15" s="85"/>
      <c r="F15" s="98" t="s">
        <v>1125</v>
      </c>
      <c r="G15" s="85" t="s">
        <v>1270</v>
      </c>
      <c r="H15" s="85" t="s">
        <v>1267</v>
      </c>
      <c r="I15" s="98" t="s">
        <v>171</v>
      </c>
      <c r="J15" s="95">
        <v>1527</v>
      </c>
      <c r="K15" s="97">
        <v>28972.47</v>
      </c>
      <c r="L15" s="95">
        <v>1554.6274099999998</v>
      </c>
      <c r="M15" s="96">
        <v>1.1011114450726687E-4</v>
      </c>
      <c r="N15" s="96">
        <v>0.14277622542315033</v>
      </c>
      <c r="O15" s="96">
        <f>L15/'סכום נכסי הקרן'!$C$42</f>
        <v>2.9296507430743536E-3</v>
      </c>
    </row>
    <row r="16" spans="2:62">
      <c r="B16" s="88" t="s">
        <v>1271</v>
      </c>
      <c r="C16" s="85" t="s">
        <v>1272</v>
      </c>
      <c r="D16" s="98" t="s">
        <v>28</v>
      </c>
      <c r="E16" s="85"/>
      <c r="F16" s="98" t="s">
        <v>1125</v>
      </c>
      <c r="G16" s="85" t="s">
        <v>1270</v>
      </c>
      <c r="H16" s="85" t="s">
        <v>1267</v>
      </c>
      <c r="I16" s="98" t="s">
        <v>171</v>
      </c>
      <c r="J16" s="95">
        <v>18398</v>
      </c>
      <c r="K16" s="97">
        <v>1588</v>
      </c>
      <c r="L16" s="95">
        <v>1026.6510799999999</v>
      </c>
      <c r="M16" s="96">
        <v>9.8257941033536879E-5</v>
      </c>
      <c r="N16" s="96">
        <v>9.4287135995499233E-2</v>
      </c>
      <c r="O16" s="96">
        <f>L16/'סכום נכסי הקרן'!$C$42</f>
        <v>1.9346944998223643E-3</v>
      </c>
    </row>
    <row r="17" spans="2:15">
      <c r="B17" s="84"/>
      <c r="C17" s="85"/>
      <c r="D17" s="85"/>
      <c r="E17" s="85"/>
      <c r="F17" s="85"/>
      <c r="G17" s="85"/>
      <c r="H17" s="85"/>
      <c r="I17" s="85"/>
      <c r="J17" s="95"/>
      <c r="K17" s="97"/>
      <c r="L17" s="85"/>
      <c r="M17" s="85"/>
      <c r="N17" s="96"/>
      <c r="O17" s="85"/>
    </row>
    <row r="18" spans="2:15">
      <c r="B18" s="103" t="s">
        <v>30</v>
      </c>
      <c r="C18" s="83"/>
      <c r="D18" s="83"/>
      <c r="E18" s="83"/>
      <c r="F18" s="83"/>
      <c r="G18" s="83"/>
      <c r="H18" s="83"/>
      <c r="I18" s="83"/>
      <c r="J18" s="92"/>
      <c r="K18" s="94"/>
      <c r="L18" s="92">
        <v>6438.5393899999999</v>
      </c>
      <c r="M18" s="83"/>
      <c r="N18" s="93">
        <v>0.59131232694686175</v>
      </c>
      <c r="O18" s="93">
        <f>L18/'סכום נכסי הקרן'!$C$42</f>
        <v>1.2133242722271955E-2</v>
      </c>
    </row>
    <row r="19" spans="2:15">
      <c r="B19" s="88" t="s">
        <v>1273</v>
      </c>
      <c r="C19" s="85" t="s">
        <v>1274</v>
      </c>
      <c r="D19" s="98" t="s">
        <v>28</v>
      </c>
      <c r="E19" s="85"/>
      <c r="F19" s="98" t="s">
        <v>1109</v>
      </c>
      <c r="G19" s="85" t="s">
        <v>1275</v>
      </c>
      <c r="H19" s="85"/>
      <c r="I19" s="98" t="s">
        <v>171</v>
      </c>
      <c r="J19" s="95">
        <v>12.000000000000002</v>
      </c>
      <c r="K19" s="97">
        <v>497943.7</v>
      </c>
      <c r="L19" s="95">
        <v>209.97289000000001</v>
      </c>
      <c r="M19" s="96">
        <v>2.0650131555951412E-5</v>
      </c>
      <c r="N19" s="96">
        <v>1.9283808121838244E-2</v>
      </c>
      <c r="O19" s="96">
        <f>L19/'סכום נכסי הקרן'!$C$42</f>
        <v>3.9568788589284528E-4</v>
      </c>
    </row>
    <row r="20" spans="2:15">
      <c r="B20" s="88" t="s">
        <v>1276</v>
      </c>
      <c r="C20" s="85" t="s">
        <v>1277</v>
      </c>
      <c r="D20" s="98" t="s">
        <v>28</v>
      </c>
      <c r="E20" s="85"/>
      <c r="F20" s="98" t="s">
        <v>1109</v>
      </c>
      <c r="G20" s="85" t="s">
        <v>1275</v>
      </c>
      <c r="H20" s="85"/>
      <c r="I20" s="98" t="s">
        <v>171</v>
      </c>
      <c r="J20" s="95">
        <v>1465</v>
      </c>
      <c r="K20" s="97">
        <v>2199.66</v>
      </c>
      <c r="L20" s="95">
        <v>113.23872</v>
      </c>
      <c r="M20" s="96">
        <v>7.5576503356600158E-5</v>
      </c>
      <c r="N20" s="96">
        <v>1.039978898439016E-2</v>
      </c>
      <c r="O20" s="96">
        <f>L20/'סכום נכסי הקרן'!$C$42</f>
        <v>2.133951183793863E-4</v>
      </c>
    </row>
    <row r="21" spans="2:15">
      <c r="B21" s="88" t="s">
        <v>1278</v>
      </c>
      <c r="C21" s="85" t="s">
        <v>1279</v>
      </c>
      <c r="D21" s="98" t="s">
        <v>28</v>
      </c>
      <c r="E21" s="85"/>
      <c r="F21" s="98" t="s">
        <v>1109</v>
      </c>
      <c r="G21" s="85" t="s">
        <v>1275</v>
      </c>
      <c r="H21" s="85"/>
      <c r="I21" s="98" t="s">
        <v>173</v>
      </c>
      <c r="J21" s="95">
        <v>69</v>
      </c>
      <c r="K21" s="97">
        <v>164086</v>
      </c>
      <c r="L21" s="95">
        <v>490.10388</v>
      </c>
      <c r="M21" s="96">
        <v>5.4825245440456246E-5</v>
      </c>
      <c r="N21" s="96">
        <v>4.5010902034488529E-2</v>
      </c>
      <c r="O21" s="96">
        <f>L21/'סכום נכסי הקרן'!$C$42</f>
        <v>9.2358669800220747E-4</v>
      </c>
    </row>
    <row r="22" spans="2:15">
      <c r="B22" s="88" t="s">
        <v>1280</v>
      </c>
      <c r="C22" s="85" t="s">
        <v>1281</v>
      </c>
      <c r="D22" s="98" t="s">
        <v>145</v>
      </c>
      <c r="E22" s="85"/>
      <c r="F22" s="98" t="s">
        <v>1109</v>
      </c>
      <c r="G22" s="85" t="s">
        <v>1275</v>
      </c>
      <c r="H22" s="85"/>
      <c r="I22" s="98" t="s">
        <v>173</v>
      </c>
      <c r="J22" s="95">
        <v>920.99999999999989</v>
      </c>
      <c r="K22" s="97">
        <v>3685</v>
      </c>
      <c r="L22" s="95">
        <v>146.91450000000003</v>
      </c>
      <c r="M22" s="96">
        <v>4.4441904469177224E-5</v>
      </c>
      <c r="N22" s="96">
        <v>1.3492556245312455E-2</v>
      </c>
      <c r="O22" s="96">
        <f>L22/'סכום נכסי הקרן'!$C$42</f>
        <v>2.7685615944041364E-4</v>
      </c>
    </row>
    <row r="23" spans="2:15">
      <c r="B23" s="88" t="s">
        <v>1282</v>
      </c>
      <c r="C23" s="85" t="s">
        <v>1283</v>
      </c>
      <c r="D23" s="98" t="s">
        <v>145</v>
      </c>
      <c r="E23" s="85"/>
      <c r="F23" s="98" t="s">
        <v>1109</v>
      </c>
      <c r="G23" s="85" t="s">
        <v>1275</v>
      </c>
      <c r="H23" s="85"/>
      <c r="I23" s="98" t="s">
        <v>173</v>
      </c>
      <c r="J23" s="95">
        <v>1532</v>
      </c>
      <c r="K23" s="97">
        <v>2283</v>
      </c>
      <c r="L23" s="95">
        <v>151.40219999999999</v>
      </c>
      <c r="M23" s="96">
        <v>1.2832383335004049E-5</v>
      </c>
      <c r="N23" s="96">
        <v>1.3904704431244329E-2</v>
      </c>
      <c r="O23" s="96">
        <f>L23/'סכום נכסי הקרן'!$C$42</f>
        <v>2.8531310131286823E-4</v>
      </c>
    </row>
    <row r="24" spans="2:15">
      <c r="B24" s="88" t="s">
        <v>1284</v>
      </c>
      <c r="C24" s="85" t="s">
        <v>1285</v>
      </c>
      <c r="D24" s="98" t="s">
        <v>28</v>
      </c>
      <c r="E24" s="85"/>
      <c r="F24" s="98" t="s">
        <v>1109</v>
      </c>
      <c r="G24" s="85" t="s">
        <v>1275</v>
      </c>
      <c r="H24" s="85"/>
      <c r="I24" s="98" t="s">
        <v>171</v>
      </c>
      <c r="J24" s="95">
        <v>4.53</v>
      </c>
      <c r="K24" s="97">
        <v>14075.81</v>
      </c>
      <c r="L24" s="95">
        <v>2.2406299999999999</v>
      </c>
      <c r="M24" s="96">
        <v>8.7734887510831423E-7</v>
      </c>
      <c r="N24" s="96">
        <v>2.0577836973160879E-4</v>
      </c>
      <c r="O24" s="96">
        <f>L24/'סכום נכסי הקרן'!$C$42</f>
        <v>4.2224029386273904E-6</v>
      </c>
    </row>
    <row r="25" spans="2:15">
      <c r="B25" s="88" t="s">
        <v>1286</v>
      </c>
      <c r="C25" s="85" t="s">
        <v>1287</v>
      </c>
      <c r="D25" s="98" t="s">
        <v>28</v>
      </c>
      <c r="E25" s="85"/>
      <c r="F25" s="98" t="s">
        <v>1109</v>
      </c>
      <c r="G25" s="85" t="s">
        <v>1275</v>
      </c>
      <c r="H25" s="85"/>
      <c r="I25" s="98" t="s">
        <v>173</v>
      </c>
      <c r="J25" s="95">
        <v>317</v>
      </c>
      <c r="K25" s="97">
        <v>119750</v>
      </c>
      <c r="L25" s="95">
        <v>1643.24494</v>
      </c>
      <c r="M25" s="96">
        <v>2.0730189495852107E-4</v>
      </c>
      <c r="N25" s="96">
        <v>0.15091481628957717</v>
      </c>
      <c r="O25" s="96">
        <f>L25/'סכום נכסי הקרן'!$C$42</f>
        <v>3.0966479354202128E-3</v>
      </c>
    </row>
    <row r="26" spans="2:15">
      <c r="B26" s="88" t="s">
        <v>1288</v>
      </c>
      <c r="C26" s="85" t="s">
        <v>1289</v>
      </c>
      <c r="D26" s="98" t="s">
        <v>28</v>
      </c>
      <c r="E26" s="85"/>
      <c r="F26" s="98" t="s">
        <v>1109</v>
      </c>
      <c r="G26" s="85" t="s">
        <v>1275</v>
      </c>
      <c r="H26" s="85"/>
      <c r="I26" s="98" t="s">
        <v>171</v>
      </c>
      <c r="J26" s="95">
        <v>1152.57</v>
      </c>
      <c r="K26" s="97">
        <v>1747.97</v>
      </c>
      <c r="L26" s="95">
        <v>70.795079999999999</v>
      </c>
      <c r="M26" s="96">
        <v>9.6584774105223457E-6</v>
      </c>
      <c r="N26" s="96">
        <v>6.5017857242913035E-3</v>
      </c>
      <c r="O26" s="96">
        <f>L26/'סכום נכסי הקרן'!$C$42</f>
        <v>1.3341129674795089E-4</v>
      </c>
    </row>
    <row r="27" spans="2:15">
      <c r="B27" s="88" t="s">
        <v>1290</v>
      </c>
      <c r="C27" s="85" t="s">
        <v>1291</v>
      </c>
      <c r="D27" s="98" t="s">
        <v>28</v>
      </c>
      <c r="E27" s="85"/>
      <c r="F27" s="98" t="s">
        <v>1109</v>
      </c>
      <c r="G27" s="85" t="s">
        <v>1275</v>
      </c>
      <c r="H27" s="85"/>
      <c r="I27" s="98" t="s">
        <v>171</v>
      </c>
      <c r="J27" s="95">
        <v>36</v>
      </c>
      <c r="K27" s="97">
        <v>98537</v>
      </c>
      <c r="L27" s="95">
        <v>124.65325</v>
      </c>
      <c r="M27" s="96">
        <v>7.2067419582459258E-5</v>
      </c>
      <c r="N27" s="96">
        <v>1.1448093869468259E-2</v>
      </c>
      <c r="O27" s="96">
        <f>L27/'סכום נכסי הקרן'!$C$42</f>
        <v>2.3490547261683314E-4</v>
      </c>
    </row>
    <row r="28" spans="2:15">
      <c r="B28" s="88" t="s">
        <v>1292</v>
      </c>
      <c r="C28" s="85" t="s">
        <v>1293</v>
      </c>
      <c r="D28" s="98" t="s">
        <v>28</v>
      </c>
      <c r="E28" s="85"/>
      <c r="F28" s="98" t="s">
        <v>1109</v>
      </c>
      <c r="G28" s="85" t="s">
        <v>1275</v>
      </c>
      <c r="H28" s="85"/>
      <c r="I28" s="98" t="s">
        <v>171</v>
      </c>
      <c r="J28" s="95">
        <v>4133</v>
      </c>
      <c r="K28" s="97">
        <v>1896</v>
      </c>
      <c r="L28" s="95">
        <v>275.3629499999999</v>
      </c>
      <c r="M28" s="96">
        <v>1.3947963579447013E-4</v>
      </c>
      <c r="N28" s="96">
        <v>2.5289199437428973E-2</v>
      </c>
      <c r="O28" s="96">
        <f>L28/'סכום נכסי הקרן'!$C$42</f>
        <v>5.1891357755145064E-4</v>
      </c>
    </row>
    <row r="29" spans="2:15">
      <c r="B29" s="88" t="s">
        <v>1294</v>
      </c>
      <c r="C29" s="85" t="s">
        <v>1295</v>
      </c>
      <c r="D29" s="98" t="s">
        <v>28</v>
      </c>
      <c r="E29" s="85"/>
      <c r="F29" s="98" t="s">
        <v>1109</v>
      </c>
      <c r="G29" s="85" t="s">
        <v>1275</v>
      </c>
      <c r="H29" s="85"/>
      <c r="I29" s="98" t="s">
        <v>171</v>
      </c>
      <c r="J29" s="95">
        <v>61</v>
      </c>
      <c r="K29" s="97">
        <v>48044.800000000003</v>
      </c>
      <c r="L29" s="95">
        <v>102.98596000000001</v>
      </c>
      <c r="M29" s="96">
        <v>2.1755545665783924E-5</v>
      </c>
      <c r="N29" s="96">
        <v>9.4581804912210743E-3</v>
      </c>
      <c r="O29" s="96">
        <f>L29/'סכום נכסי הקרן'!$C$42</f>
        <v>1.9407408636917429E-4</v>
      </c>
    </row>
    <row r="30" spans="2:15">
      <c r="B30" s="88" t="s">
        <v>1296</v>
      </c>
      <c r="C30" s="85" t="s">
        <v>1297</v>
      </c>
      <c r="D30" s="98" t="s">
        <v>28</v>
      </c>
      <c r="E30" s="85"/>
      <c r="F30" s="98" t="s">
        <v>1109</v>
      </c>
      <c r="G30" s="85" t="s">
        <v>1275</v>
      </c>
      <c r="H30" s="85"/>
      <c r="I30" s="98" t="s">
        <v>171</v>
      </c>
      <c r="J30" s="95">
        <v>3154</v>
      </c>
      <c r="K30" s="97">
        <v>2477.85</v>
      </c>
      <c r="L30" s="95">
        <v>274.62397999999996</v>
      </c>
      <c r="M30" s="96">
        <v>1.1216316304372135E-5</v>
      </c>
      <c r="N30" s="96">
        <v>2.5221332791940627E-2</v>
      </c>
      <c r="O30" s="96">
        <f>L30/'סכום נכסי הקרן'!$C$42</f>
        <v>5.1752100979168792E-4</v>
      </c>
    </row>
    <row r="31" spans="2:15">
      <c r="B31" s="88" t="s">
        <v>1298</v>
      </c>
      <c r="C31" s="85" t="s">
        <v>1299</v>
      </c>
      <c r="D31" s="98" t="s">
        <v>28</v>
      </c>
      <c r="E31" s="85"/>
      <c r="F31" s="98" t="s">
        <v>1109</v>
      </c>
      <c r="G31" s="85" t="s">
        <v>1275</v>
      </c>
      <c r="H31" s="85"/>
      <c r="I31" s="98" t="s">
        <v>173</v>
      </c>
      <c r="J31" s="95">
        <v>5633</v>
      </c>
      <c r="K31" s="97">
        <v>1247.5</v>
      </c>
      <c r="L31" s="95">
        <v>304.19204999999999</v>
      </c>
      <c r="M31" s="96">
        <v>3.1243466627295125E-4</v>
      </c>
      <c r="N31" s="96">
        <v>2.7936849963767347E-2</v>
      </c>
      <c r="O31" s="96">
        <f>L31/'סכום נכסי הקרן'!$C$42</f>
        <v>5.7324118923119402E-4</v>
      </c>
    </row>
    <row r="32" spans="2:15">
      <c r="B32" s="88" t="s">
        <v>1300</v>
      </c>
      <c r="C32" s="85" t="s">
        <v>1301</v>
      </c>
      <c r="D32" s="98" t="s">
        <v>28</v>
      </c>
      <c r="E32" s="85"/>
      <c r="F32" s="98" t="s">
        <v>1109</v>
      </c>
      <c r="G32" s="85" t="s">
        <v>1275</v>
      </c>
      <c r="H32" s="85"/>
      <c r="I32" s="98" t="s">
        <v>181</v>
      </c>
      <c r="J32" s="95">
        <v>1889</v>
      </c>
      <c r="K32" s="97">
        <v>10858.29</v>
      </c>
      <c r="L32" s="95">
        <v>676.66810999999996</v>
      </c>
      <c r="M32" s="96">
        <v>2.2147189819687077E-4</v>
      </c>
      <c r="N32" s="96">
        <v>6.2144870203991252E-2</v>
      </c>
      <c r="O32" s="96">
        <f>L32/'סכום נכסי הקרן'!$C$42</f>
        <v>1.2751616358521677E-3</v>
      </c>
    </row>
    <row r="33" spans="2:56">
      <c r="B33" s="88" t="s">
        <v>1302</v>
      </c>
      <c r="C33" s="85" t="s">
        <v>1303</v>
      </c>
      <c r="D33" s="98" t="s">
        <v>145</v>
      </c>
      <c r="E33" s="85"/>
      <c r="F33" s="98" t="s">
        <v>1109</v>
      </c>
      <c r="G33" s="85" t="s">
        <v>1275</v>
      </c>
      <c r="H33" s="85"/>
      <c r="I33" s="98" t="s">
        <v>171</v>
      </c>
      <c r="J33" s="95">
        <v>2574.0000000000005</v>
      </c>
      <c r="K33" s="97">
        <v>20476.87</v>
      </c>
      <c r="L33" s="95">
        <v>1852.1402500000002</v>
      </c>
      <c r="M33" s="96">
        <v>4.9214558168247354E-5</v>
      </c>
      <c r="N33" s="96">
        <v>0.17009965998817045</v>
      </c>
      <c r="O33" s="96">
        <f>L33/'סכום נכסי הקרן'!$C$42</f>
        <v>3.4903051527249351E-3</v>
      </c>
    </row>
    <row r="34" spans="2:56">
      <c r="B34" s="84"/>
      <c r="C34" s="85"/>
      <c r="D34" s="85"/>
      <c r="E34" s="85"/>
      <c r="F34" s="85"/>
      <c r="G34" s="85"/>
      <c r="H34" s="85"/>
      <c r="I34" s="85"/>
      <c r="J34" s="95"/>
      <c r="K34" s="97"/>
      <c r="L34" s="85"/>
      <c r="M34" s="85"/>
      <c r="N34" s="96"/>
      <c r="O34" s="85"/>
    </row>
    <row r="35" spans="2:5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  <row r="36" spans="2:5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56" ht="20.25">
      <c r="B37" s="100" t="s">
        <v>262</v>
      </c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BD37" s="4"/>
    </row>
    <row r="38" spans="2:56">
      <c r="B38" s="100" t="s">
        <v>119</v>
      </c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BD38" s="3"/>
    </row>
    <row r="39" spans="2:56">
      <c r="B39" s="100" t="s">
        <v>245</v>
      </c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56">
      <c r="B40" s="100" t="s">
        <v>253</v>
      </c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5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5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5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5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5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5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5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5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  <row r="110" spans="2:15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</row>
    <row r="111" spans="2:15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</row>
    <row r="112" spans="2:15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</row>
    <row r="113" spans="2:15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</row>
    <row r="114" spans="2:15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</row>
    <row r="115" spans="2:15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</row>
    <row r="116" spans="2:15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</row>
    <row r="117" spans="2:15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</row>
    <row r="118" spans="2:15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</row>
    <row r="119" spans="2:15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</row>
    <row r="120" spans="2:15"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</row>
    <row r="121" spans="2:15"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</row>
    <row r="122" spans="2:15"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</row>
    <row r="123" spans="2:15"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</row>
    <row r="124" spans="2:15"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</row>
    <row r="125" spans="2:15"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</row>
    <row r="126" spans="2:15"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</row>
    <row r="127" spans="2:15"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</row>
    <row r="128" spans="2:15"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</row>
    <row r="129" spans="2:15"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</row>
    <row r="130" spans="2:15"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</row>
    <row r="131" spans="2:15"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</row>
    <row r="132" spans="2:15"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</row>
    <row r="133" spans="2:15"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</row>
    <row r="134" spans="2:15">
      <c r="C134" s="1"/>
      <c r="D134" s="1"/>
      <c r="E134" s="1"/>
    </row>
    <row r="135" spans="2:15">
      <c r="C135" s="1"/>
      <c r="D135" s="1"/>
      <c r="E135" s="1"/>
    </row>
    <row r="136" spans="2:15">
      <c r="C136" s="1"/>
      <c r="D136" s="1"/>
      <c r="E136" s="1"/>
    </row>
    <row r="137" spans="2:15">
      <c r="C137" s="1"/>
      <c r="D137" s="1"/>
      <c r="E137" s="1"/>
    </row>
    <row r="138" spans="2:15">
      <c r="C138" s="1"/>
      <c r="D138" s="1"/>
      <c r="E138" s="1"/>
    </row>
    <row r="139" spans="2:15">
      <c r="C139" s="1"/>
      <c r="D139" s="1"/>
      <c r="E139" s="1"/>
    </row>
    <row r="140" spans="2:15">
      <c r="C140" s="1"/>
      <c r="D140" s="1"/>
      <c r="E140" s="1"/>
    </row>
    <row r="141" spans="2:15">
      <c r="C141" s="1"/>
      <c r="D141" s="1"/>
      <c r="E141" s="1"/>
    </row>
    <row r="142" spans="2:15">
      <c r="C142" s="1"/>
      <c r="D142" s="1"/>
      <c r="E142" s="1"/>
    </row>
    <row r="143" spans="2:15">
      <c r="C143" s="1"/>
      <c r="D143" s="1"/>
      <c r="E143" s="1"/>
    </row>
    <row r="144" spans="2:1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5" type="noConversion"/>
  <dataValidations count="1">
    <dataValidation allowBlank="1" showInputMessage="1" showErrorMessage="1" sqref="A1:A1048576 B1:B36 C5:C1048576 AD42:AD1048576 AE1:XFD1048576 AD1:AD37 B38:B1048576 D1:AC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2018-06-06T10:42:28+00:00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47E50304-327F-4AD7-A84B-B0E59FC714C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user</cp:lastModifiedBy>
  <cp:lastPrinted>2017-05-01T10:11:51Z</cp:lastPrinted>
  <dcterms:created xsi:type="dcterms:W3CDTF">2005-07-19T07:39:38Z</dcterms:created>
  <dcterms:modified xsi:type="dcterms:W3CDTF">2018-06-06T05:07:46Z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