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קונצרני'!$B$13:$AU$137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37" i="88" l="1"/>
  <c r="C11" i="84" l="1"/>
  <c r="C10" i="84" l="1"/>
  <c r="C43" i="88" s="1"/>
  <c r="O27" i="78" l="1"/>
  <c r="O12" i="78"/>
  <c r="O68" i="78"/>
  <c r="O67" i="78" s="1"/>
  <c r="O11" i="78" l="1"/>
  <c r="O10" i="78" l="1"/>
  <c r="P11" i="78"/>
  <c r="J28" i="76"/>
  <c r="J27" i="76"/>
  <c r="J18" i="76"/>
  <c r="J25" i="76"/>
  <c r="J24" i="76"/>
  <c r="J23" i="76"/>
  <c r="J22" i="76"/>
  <c r="J21" i="76"/>
  <c r="J20" i="76"/>
  <c r="J19" i="76"/>
  <c r="J16" i="76"/>
  <c r="J15" i="76"/>
  <c r="J14" i="76"/>
  <c r="J13" i="76"/>
  <c r="J12" i="76"/>
  <c r="J11" i="76"/>
  <c r="R29" i="71"/>
  <c r="R28" i="71"/>
  <c r="R27" i="71"/>
  <c r="R25" i="71"/>
  <c r="R24" i="71"/>
  <c r="R23" i="71"/>
  <c r="R22" i="71"/>
  <c r="R21" i="71"/>
  <c r="R19" i="71"/>
  <c r="R18" i="71"/>
  <c r="R17" i="71"/>
  <c r="R16" i="71"/>
  <c r="R15" i="71"/>
  <c r="R14" i="71"/>
  <c r="R13" i="71"/>
  <c r="R12" i="71"/>
  <c r="R11" i="71"/>
  <c r="O81" i="69"/>
  <c r="O80" i="69"/>
  <c r="O79" i="69"/>
  <c r="O78" i="69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N17" i="64"/>
  <c r="N16" i="64"/>
  <c r="N15" i="64"/>
  <c r="N14" i="64"/>
  <c r="N13" i="64"/>
  <c r="N12" i="64"/>
  <c r="N11" i="64"/>
  <c r="M28" i="63"/>
  <c r="M27" i="63"/>
  <c r="M26" i="63"/>
  <c r="M25" i="63"/>
  <c r="M24" i="63"/>
  <c r="M23" i="63"/>
  <c r="M22" i="63"/>
  <c r="M21" i="63"/>
  <c r="M20" i="63"/>
  <c r="M19" i="63"/>
  <c r="M18" i="63"/>
  <c r="M16" i="63"/>
  <c r="M15" i="63"/>
  <c r="M14" i="63"/>
  <c r="M13" i="63"/>
  <c r="M12" i="63"/>
  <c r="M11" i="63"/>
  <c r="N14" i="62"/>
  <c r="N13" i="62"/>
  <c r="N12" i="62"/>
  <c r="N11" i="62"/>
  <c r="O175" i="61"/>
  <c r="S175" i="61"/>
  <c r="S159" i="61"/>
  <c r="O159" i="61"/>
  <c r="S102" i="61"/>
  <c r="S97" i="61"/>
  <c r="S96" i="61"/>
  <c r="S89" i="61"/>
  <c r="O102" i="61"/>
  <c r="O97" i="61"/>
  <c r="O96" i="61"/>
  <c r="O89" i="61"/>
  <c r="P69" i="78" l="1"/>
  <c r="P63" i="78"/>
  <c r="P59" i="78"/>
  <c r="P55" i="78"/>
  <c r="P51" i="78"/>
  <c r="P47" i="78"/>
  <c r="P43" i="78"/>
  <c r="P39" i="78"/>
  <c r="P35" i="78"/>
  <c r="P31" i="78"/>
  <c r="P27" i="78"/>
  <c r="P22" i="78"/>
  <c r="P18" i="78"/>
  <c r="P14" i="78"/>
  <c r="P13" i="78"/>
  <c r="P20" i="78"/>
  <c r="P60" i="78"/>
  <c r="P52" i="78"/>
  <c r="P40" i="78"/>
  <c r="P28" i="78"/>
  <c r="P23" i="78"/>
  <c r="P15" i="78"/>
  <c r="P68" i="78"/>
  <c r="P62" i="78"/>
  <c r="P58" i="78"/>
  <c r="P54" i="78"/>
  <c r="P50" i="78"/>
  <c r="P46" i="78"/>
  <c r="P42" i="78"/>
  <c r="P38" i="78"/>
  <c r="P34" i="78"/>
  <c r="P30" i="78"/>
  <c r="P25" i="78"/>
  <c r="P21" i="78"/>
  <c r="P17" i="78"/>
  <c r="P16" i="78"/>
  <c r="P65" i="78"/>
  <c r="P61" i="78"/>
  <c r="P57" i="78"/>
  <c r="P53" i="78"/>
  <c r="P49" i="78"/>
  <c r="P45" i="78"/>
  <c r="P41" i="78"/>
  <c r="P37" i="78"/>
  <c r="P33" i="78"/>
  <c r="P29" i="78"/>
  <c r="P24" i="78"/>
  <c r="P64" i="78"/>
  <c r="P56" i="78"/>
  <c r="P48" i="78"/>
  <c r="P44" i="78"/>
  <c r="P36" i="78"/>
  <c r="P32" i="78"/>
  <c r="P19" i="78"/>
  <c r="P10" i="78"/>
  <c r="P12" i="78"/>
  <c r="P67" i="78"/>
  <c r="T210" i="61"/>
  <c r="T209" i="61"/>
  <c r="T208" i="61"/>
  <c r="T207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5" i="61"/>
  <c r="T164" i="61"/>
  <c r="T163" i="61"/>
  <c r="T162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Q42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7" i="59"/>
  <c r="Q26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16" i="58"/>
  <c r="J12" i="58"/>
  <c r="C33" i="88"/>
  <c r="C31" i="88"/>
  <c r="C26" i="88"/>
  <c r="C24" i="88"/>
  <c r="C18" i="88"/>
  <c r="C17" i="88"/>
  <c r="C16" i="88"/>
  <c r="C15" i="88"/>
  <c r="C13" i="88"/>
  <c r="J11" i="58" l="1"/>
  <c r="J10" i="58" s="1"/>
  <c r="K14" i="58" s="1"/>
  <c r="C23" i="88"/>
  <c r="K10" i="58"/>
  <c r="K16" i="58"/>
  <c r="C11" i="88"/>
  <c r="C10" i="88" s="1"/>
  <c r="K11" i="58"/>
  <c r="K17" i="58"/>
  <c r="K19" i="58"/>
  <c r="K13" i="5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K18" i="58" l="1"/>
  <c r="K12" i="58"/>
  <c r="C42" i="88"/>
  <c r="K11" i="81" l="1"/>
  <c r="D37" i="88"/>
  <c r="K10" i="81"/>
  <c r="K12" i="81"/>
  <c r="Q69" i="78"/>
  <c r="Q64" i="78"/>
  <c r="Q60" i="78"/>
  <c r="Q56" i="78"/>
  <c r="Q52" i="78"/>
  <c r="Q48" i="78"/>
  <c r="Q44" i="78"/>
  <c r="Q40" i="78"/>
  <c r="Q36" i="78"/>
  <c r="Q32" i="78"/>
  <c r="Q28" i="78"/>
  <c r="Q23" i="78"/>
  <c r="Q19" i="78"/>
  <c r="Q15" i="78"/>
  <c r="Q11" i="78"/>
  <c r="Q68" i="78"/>
  <c r="Q63" i="78"/>
  <c r="Q59" i="78"/>
  <c r="Q55" i="78"/>
  <c r="Q51" i="78"/>
  <c r="Q47" i="78"/>
  <c r="Q43" i="78"/>
  <c r="Q39" i="78"/>
  <c r="Q35" i="78"/>
  <c r="Q31" i="78"/>
  <c r="Q27" i="78"/>
  <c r="Q22" i="78"/>
  <c r="Q18" i="78"/>
  <c r="Q14" i="78"/>
  <c r="Q62" i="78"/>
  <c r="Q58" i="78"/>
  <c r="Q54" i="78"/>
  <c r="Q50" i="78"/>
  <c r="Q46" i="78"/>
  <c r="Q42" i="78"/>
  <c r="Q38" i="78"/>
  <c r="Q34" i="78"/>
  <c r="Q30" i="78"/>
  <c r="Q25" i="78"/>
  <c r="Q21" i="78"/>
  <c r="Q17" i="78"/>
  <c r="Q13" i="78"/>
  <c r="Q61" i="78"/>
  <c r="Q57" i="78"/>
  <c r="Q53" i="78"/>
  <c r="Q49" i="78"/>
  <c r="Q45" i="78"/>
  <c r="Q41" i="78"/>
  <c r="Q37" i="78"/>
  <c r="Q33" i="78"/>
  <c r="Q29" i="78"/>
  <c r="Q24" i="78"/>
  <c r="Q20" i="78"/>
  <c r="Q16" i="78"/>
  <c r="Q12" i="78"/>
  <c r="Q10" i="78"/>
  <c r="Q65" i="78"/>
  <c r="Q67" i="78"/>
  <c r="K28" i="76"/>
  <c r="K23" i="76"/>
  <c r="K19" i="76"/>
  <c r="K14" i="76"/>
  <c r="K25" i="76"/>
  <c r="K16" i="76"/>
  <c r="K24" i="76"/>
  <c r="K11" i="76"/>
  <c r="K27" i="76"/>
  <c r="K22" i="76"/>
  <c r="K18" i="76"/>
  <c r="K13" i="76"/>
  <c r="K21" i="76"/>
  <c r="K12" i="76"/>
  <c r="K20" i="76"/>
  <c r="K15" i="76"/>
  <c r="S25" i="71"/>
  <c r="S21" i="71"/>
  <c r="S16" i="71"/>
  <c r="S12" i="71"/>
  <c r="P78" i="69"/>
  <c r="P74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O16" i="64"/>
  <c r="O12" i="64"/>
  <c r="N27" i="63"/>
  <c r="N23" i="63"/>
  <c r="N19" i="63"/>
  <c r="N14" i="63"/>
  <c r="O14" i="62"/>
  <c r="S23" i="71"/>
  <c r="S14" i="71"/>
  <c r="P76" i="69"/>
  <c r="P60" i="69"/>
  <c r="P56" i="69"/>
  <c r="P40" i="69"/>
  <c r="P28" i="69"/>
  <c r="P16" i="69"/>
  <c r="N21" i="63"/>
  <c r="N12" i="63"/>
  <c r="S29" i="71"/>
  <c r="S24" i="71"/>
  <c r="S19" i="71"/>
  <c r="S15" i="71"/>
  <c r="S11" i="71"/>
  <c r="P81" i="69"/>
  <c r="P77" i="69"/>
  <c r="P73" i="6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O15" i="64"/>
  <c r="O11" i="64"/>
  <c r="N26" i="63"/>
  <c r="N22" i="63"/>
  <c r="N18" i="63"/>
  <c r="N13" i="63"/>
  <c r="O13" i="62"/>
  <c r="S28" i="71"/>
  <c r="P80" i="69"/>
  <c r="P64" i="69"/>
  <c r="P48" i="69"/>
  <c r="P36" i="69"/>
  <c r="P24" i="69"/>
  <c r="P12" i="69"/>
  <c r="N25" i="63"/>
  <c r="S27" i="71"/>
  <c r="S22" i="71"/>
  <c r="S17" i="71"/>
  <c r="S13" i="71"/>
  <c r="P79" i="69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O17" i="64"/>
  <c r="O13" i="64"/>
  <c r="N28" i="63"/>
  <c r="N24" i="63"/>
  <c r="N20" i="63"/>
  <c r="N15" i="63"/>
  <c r="N11" i="63"/>
  <c r="O11" i="62"/>
  <c r="S18" i="71"/>
  <c r="P72" i="69"/>
  <c r="P68" i="69"/>
  <c r="P52" i="69"/>
  <c r="P44" i="69"/>
  <c r="P32" i="69"/>
  <c r="P20" i="69"/>
  <c r="O14" i="64"/>
  <c r="N16" i="63"/>
  <c r="O12" i="62"/>
  <c r="U207" i="61"/>
  <c r="U202" i="61"/>
  <c r="U198" i="61"/>
  <c r="U194" i="61"/>
  <c r="U190" i="61"/>
  <c r="U186" i="61"/>
  <c r="U182" i="61"/>
  <c r="U178" i="61"/>
  <c r="U174" i="61"/>
  <c r="U170" i="61"/>
  <c r="U166" i="61"/>
  <c r="U162" i="61"/>
  <c r="U158" i="61"/>
  <c r="U154" i="61"/>
  <c r="U150" i="61"/>
  <c r="U146" i="61"/>
  <c r="U142" i="61"/>
  <c r="U137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40" i="59"/>
  <c r="R36" i="59"/>
  <c r="R32" i="59"/>
  <c r="R28" i="59"/>
  <c r="R23" i="59"/>
  <c r="R19" i="59"/>
  <c r="R15" i="59"/>
  <c r="R11" i="59"/>
  <c r="U208" i="61"/>
  <c r="U191" i="61"/>
  <c r="U183" i="61"/>
  <c r="U171" i="61"/>
  <c r="U159" i="61"/>
  <c r="U151" i="61"/>
  <c r="U139" i="61"/>
  <c r="U114" i="61"/>
  <c r="U98" i="61"/>
  <c r="U86" i="61"/>
  <c r="U74" i="61"/>
  <c r="U62" i="61"/>
  <c r="U46" i="61"/>
  <c r="U34" i="61"/>
  <c r="U22" i="61"/>
  <c r="U14" i="61"/>
  <c r="R41" i="59"/>
  <c r="R20" i="59"/>
  <c r="R12" i="59"/>
  <c r="U210" i="61"/>
  <c r="U205" i="61"/>
  <c r="U201" i="61"/>
  <c r="U197" i="61"/>
  <c r="U193" i="61"/>
  <c r="U189" i="61"/>
  <c r="U185" i="61"/>
  <c r="U181" i="61"/>
  <c r="U177" i="61"/>
  <c r="U173" i="61"/>
  <c r="U169" i="61"/>
  <c r="U165" i="61"/>
  <c r="U161" i="61"/>
  <c r="U157" i="61"/>
  <c r="U153" i="61"/>
  <c r="U149" i="61"/>
  <c r="U145" i="61"/>
  <c r="U141" i="61"/>
  <c r="U136" i="61"/>
  <c r="U132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39" i="59"/>
  <c r="R35" i="59"/>
  <c r="R31" i="59"/>
  <c r="R27" i="59"/>
  <c r="R22" i="59"/>
  <c r="R18" i="59"/>
  <c r="R14" i="59"/>
  <c r="U199" i="61"/>
  <c r="U195" i="61"/>
  <c r="U179" i="61"/>
  <c r="U163" i="61"/>
  <c r="U147" i="61"/>
  <c r="U134" i="61"/>
  <c r="U126" i="61"/>
  <c r="U122" i="61"/>
  <c r="U106" i="61"/>
  <c r="U94" i="61"/>
  <c r="U82" i="61"/>
  <c r="U78" i="61"/>
  <c r="U66" i="61"/>
  <c r="U50" i="61"/>
  <c r="U38" i="61"/>
  <c r="U26" i="61"/>
  <c r="R33" i="59"/>
  <c r="R24" i="59"/>
  <c r="U209" i="61"/>
  <c r="U204" i="61"/>
  <c r="U200" i="61"/>
  <c r="U196" i="61"/>
  <c r="U192" i="61"/>
  <c r="U188" i="61"/>
  <c r="U184" i="61"/>
  <c r="U180" i="61"/>
  <c r="U176" i="61"/>
  <c r="U172" i="61"/>
  <c r="U168" i="61"/>
  <c r="U164" i="61"/>
  <c r="U160" i="61"/>
  <c r="U156" i="61"/>
  <c r="U152" i="61"/>
  <c r="U148" i="61"/>
  <c r="U144" i="61"/>
  <c r="U140" i="61"/>
  <c r="U135" i="61"/>
  <c r="U131" i="61"/>
  <c r="U127" i="61"/>
  <c r="U123" i="61"/>
  <c r="U119" i="61"/>
  <c r="U115" i="61"/>
  <c r="U111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R42" i="59"/>
  <c r="R38" i="59"/>
  <c r="R34" i="59"/>
  <c r="R30" i="59"/>
  <c r="R26" i="59"/>
  <c r="R21" i="59"/>
  <c r="R17" i="59"/>
  <c r="R13" i="59"/>
  <c r="U203" i="61"/>
  <c r="U187" i="61"/>
  <c r="U175" i="61"/>
  <c r="U167" i="61"/>
  <c r="U155" i="61"/>
  <c r="U143" i="61"/>
  <c r="U130" i="61"/>
  <c r="U118" i="61"/>
  <c r="U110" i="61"/>
  <c r="U102" i="61"/>
  <c r="U90" i="61"/>
  <c r="U70" i="61"/>
  <c r="U58" i="61"/>
  <c r="U54" i="61"/>
  <c r="U42" i="61"/>
  <c r="U30" i="61"/>
  <c r="U18" i="61"/>
  <c r="R37" i="59"/>
  <c r="R29" i="59"/>
  <c r="R16" i="59"/>
  <c r="D31" i="88"/>
  <c r="L19" i="58"/>
  <c r="L14" i="58"/>
  <c r="L10" i="58"/>
  <c r="D16" i="88"/>
  <c r="L13" i="58"/>
  <c r="D26" i="88"/>
  <c r="D15" i="88"/>
  <c r="L12" i="58"/>
  <c r="L18" i="58"/>
  <c r="L17" i="58"/>
  <c r="D42" i="88"/>
  <c r="L16" i="58"/>
  <c r="L11" i="58"/>
  <c r="D38" i="88"/>
  <c r="D17" i="88"/>
  <c r="D18" i="88"/>
  <c r="D33" i="88"/>
  <c r="D24" i="88"/>
  <c r="D11" i="88"/>
  <c r="D23" i="88"/>
  <c r="D13" i="88"/>
  <c r="D10" i="88"/>
  <c r="D1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8">
    <s v="Migdal Hashkaot Neches Boded"/>
    <s v="{[Time].[Hie Time].[Yom].&amp;[20180630]}"/>
    <s v="{[Medida].[Medida].&amp;[2]}"/>
    <s v="{[Keren].[Keren].[All]}"/>
    <s v="{[Cheshbon KM].[Hie Peilut].[Peilut 7].&amp;[Kod_Peilut_L7_625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4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4" si="27">
        <n x="1" s="1"/>
        <n x="2" s="1"/>
        <n x="25"/>
        <n x="26"/>
      </t>
    </mdx>
    <mdx n="0" f="v">
      <t c="4" si="27">
        <n x="1" s="1"/>
        <n x="2" s="1"/>
        <n x="28"/>
        <n x="26"/>
      </t>
    </mdx>
    <mdx n="0" f="v">
      <t c="4" si="27">
        <n x="1" s="1"/>
        <n x="2" s="1"/>
        <n x="29"/>
        <n x="26"/>
      </t>
    </mdx>
    <mdx n="0" f="v">
      <t c="4" si="27">
        <n x="1" s="1"/>
        <n x="2" s="1"/>
        <n x="30"/>
        <n x="26"/>
      </t>
    </mdx>
    <mdx n="0" f="v">
      <t c="4" si="27">
        <n x="1" s="1"/>
        <n x="2" s="1"/>
        <n x="31"/>
        <n x="26"/>
      </t>
    </mdx>
    <mdx n="0" f="v">
      <t c="4" si="27">
        <n x="1" s="1"/>
        <n x="2" s="1"/>
        <n x="32"/>
        <n x="26"/>
      </t>
    </mdx>
    <mdx n="0" f="v">
      <t c="4" si="27">
        <n x="1" s="1"/>
        <n x="2" s="1"/>
        <n x="33"/>
        <n x="26"/>
      </t>
    </mdx>
    <mdx n="0" f="v">
      <t c="4" si="27">
        <n x="1" s="1"/>
        <n x="2" s="1"/>
        <n x="34"/>
        <n x="26"/>
      </t>
    </mdx>
    <mdx n="0" f="v">
      <t c="4" si="27">
        <n x="1" s="1"/>
        <n x="2" s="1"/>
        <n x="35"/>
        <n x="26"/>
      </t>
    </mdx>
    <mdx n="0" f="v">
      <t c="4" si="27">
        <n x="1" s="1"/>
        <n x="2" s="1"/>
        <n x="36"/>
        <n x="26"/>
      </t>
    </mdx>
    <mdx n="0" f="v">
      <t c="4" si="27">
        <n x="1" s="1"/>
        <n x="2" s="1"/>
        <n x="37"/>
        <n x="26"/>
      </t>
    </mdx>
  </mdxMetadata>
  <valueMetadata count="4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</valueMetadata>
</metadata>
</file>

<file path=xl/sharedStrings.xml><?xml version="1.0" encoding="utf-8"?>
<sst xmlns="http://schemas.openxmlformats.org/spreadsheetml/2006/main" count="4465" uniqueCount="1094">
  <si>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</si>
  <si>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</si>
  <si>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</si>
  <si>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</si>
  <si>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</si>
  <si>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</si>
  <si>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</si>
  <si>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</si>
  <si>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</si>
  <si>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</si>
  <si>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</si>
  <si>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</si>
  <si>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</si>
  <si>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</si>
  <si>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</si>
  <si>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</si>
  <si>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</si>
  <si>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</si>
  <si>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</si>
  <si>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</si>
  <si>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</si>
  <si>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</si>
  <si>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</si>
  <si>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</si>
  <si>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</si>
  <si>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</si>
  <si>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</si>
  <si>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</si>
  <si>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</si>
  <si>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</si>
  <si>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</si>
  <si>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</si>
  <si>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</si>
  <si>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</si>
  <si>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</si>
  <si>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</si>
  <si>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</si>
  <si>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</si>
  <si>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</si>
  <si>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</si>
  <si>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</si>
  <si>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</si>
  <si>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</si>
  <si>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</si>
  <si>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</si>
  <si>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</si>
  <si>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</si>
  <si>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</si>
  <si>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</si>
  <si>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</si>
  <si>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</si>
  <si>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</si>
  <si>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</si>
  <si>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</si>
  <si>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</si>
  <si>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</si>
  <si>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</si>
  <si>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</si>
  <si>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</si>
  <si>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</si>
  <si>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</si>
  <si>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</si>
  <si>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</si>
  <si>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</si>
  <si>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</si>
  <si>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</si>
  <si>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</si>
  <si>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</si>
  <si>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</si>
  <si>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</si>
  <si>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</si>
  <si>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</si>
  <si>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</si>
  <si>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</si>
  <si>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</si>
  <si>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</si>
  <si>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</si>
  <si>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</si>
  <si>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</si>
  <si>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</si>
  <si>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</si>
  <si>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</si>
  <si>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</si>
  <si>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</si>
  <si>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</si>
  <si>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</si>
  <si>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</si>
  <si>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</si>
  <si>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</si>
  <si>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</si>
  <si>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</si>
  <si>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</si>
  <si>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</si>
  <si>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</si>
  <si>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</si>
  <si>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</si>
  <si>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</si>
  <si>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</si>
  <si>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</si>
  <si>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</si>
  <si>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</si>
  <si>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</si>
  <si>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</si>
  <si>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</si>
  <si>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</si>
  <si>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</si>
  <si>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</si>
  <si>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</si>
  <si>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</si>
  <si>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</si>
  <si>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</si>
  <si>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</si>
  <si>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</si>
  <si>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</si>
  <si>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</si>
  <si>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</si>
  <si>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</si>
  <si>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</si>
  <si>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</si>
  <si>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</si>
  <si>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</si>
  <si>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</si>
  <si>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</si>
  <si>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</si>
  <si>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</si>
  <si>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</si>
  <si>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</si>
  <si>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</si>
  <si>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</si>
  <si>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</si>
  <si>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</si>
  <si>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</si>
  <si>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</si>
  <si>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</si>
  <si>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</si>
  <si>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</si>
  <si>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</si>
  <si>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</si>
  <si>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</si>
  <si>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</si>
  <si>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</si>
  <si>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</si>
  <si>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</si>
  <si>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</si>
  <si>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</si>
  <si>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</si>
  <si>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</si>
  <si>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</si>
  <si>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</si>
  <si>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</si>
  <si>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</si>
  <si>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</si>
  <si>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</si>
  <si>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</si>
  <si>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</si>
  <si>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</si>
  <si>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</si>
  <si>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</si>
  <si>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</si>
  <si>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</si>
  <si>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</si>
  <si>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</si>
  <si>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</si>
  <si>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</si>
  <si>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</si>
  <si>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</si>
  <si>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</si>
  <si>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</si>
  <si>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</si>
  <si>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</si>
  <si>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</si>
  <si>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</si>
  <si>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</si>
  <si>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</si>
  <si>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</si>
  <si>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</si>
  <si>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</si>
  <si>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</si>
  <si>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</si>
  <si>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</si>
  <si>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</si>
  <si>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</si>
  <si>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</si>
  <si>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</si>
  <si>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</si>
  <si>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</si>
  <si>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</si>
  <si>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</si>
  <si>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</si>
  <si>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</si>
  <si>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</si>
  <si>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</si>
  <si>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</si>
  <si>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</si>
  <si>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</si>
  <si>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</si>
  <si>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</si>
  <si>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</si>
  <si>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</si>
  <si>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</si>
  <si>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</si>
  <si>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</si>
  <si>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</si>
  <si>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</si>
  <si>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</si>
  <si>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</si>
  <si>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</si>
  <si>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</si>
  <si>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</si>
  <si>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</si>
  <si>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</si>
  <si>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</si>
  <si>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</si>
  <si>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</si>
  <si>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</si>
  <si>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</si>
  <si>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</si>
  <si>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</si>
  <si>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</si>
  <si>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</si>
  <si>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</si>
  <si>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</si>
  <si>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</si>
  <si>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</si>
  <si>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</si>
  <si>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</si>
  <si>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</si>
  <si>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</si>
  <si>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</si>
  <si>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</si>
  <si>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</si>
  <si>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</si>
  <si>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</si>
  <si>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</si>
  <si>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</si>
  <si>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</si>
  <si>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</si>
  <si>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</si>
  <si>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</si>
  <si>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</si>
  <si>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</si>
  <si>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</si>
  <si>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</si>
  <si>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</si>
  <si>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</si>
  <si>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</si>
  <si>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</si>
  <si>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</si>
  <si>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</si>
  <si>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>מקפת אישית - מסלול אג"ח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</si>
  <si>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</si>
  <si>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</si>
  <si>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</si>
  <si>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</si>
  <si>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</si>
  <si>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</si>
  <si>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</si>
  <si>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</si>
  <si>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</si>
  <si>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</si>
  <si>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</si>
  <si>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</si>
  <si>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</si>
  <si>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</si>
  <si>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</si>
  <si>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</si>
  <si>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</si>
  <si>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</si>
  <si>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</si>
  <si>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</si>
  <si>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</si>
  <si>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</si>
  <si>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</si>
  <si>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</si>
  <si>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</si>
  <si>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</si>
  <si>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</si>
  <si>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</si>
  <si>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</si>
  <si>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</si>
  <si>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</si>
  <si>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</si>
  <si>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</si>
  <si>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</si>
  <si>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</si>
  <si>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</si>
  <si>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</si>
  <si>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</si>
  <si>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</si>
  <si>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</si>
  <si>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</si>
  <si>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</si>
  <si>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</si>
  <si>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</si>
  <si>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</si>
  <si>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</si>
  <si>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</si>
  <si>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</si>
  <si>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</si>
  <si>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</si>
  <si>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</si>
  <si>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</si>
  <si>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</si>
  <si>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</si>
  <si>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</si>
  <si>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</si>
  <si>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</si>
  <si>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</si>
  <si>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</si>
  <si>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</si>
  <si>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</si>
  <si>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</si>
  <si>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</si>
  <si>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</si>
  <si>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הנפקות 44</t>
  </si>
  <si>
    <t>2310209</t>
  </si>
  <si>
    <t>520000522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</si>
  <si>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</si>
  <si>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</si>
  <si>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</si>
  <si>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</si>
  <si>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</si>
  <si>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</si>
  <si>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</si>
  <si>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</si>
  <si>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</si>
  <si>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</si>
  <si>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</si>
  <si>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</si>
  <si>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</si>
  <si>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</si>
  <si>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</si>
  <si>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</si>
  <si>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</si>
  <si>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</si>
  <si>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</si>
  <si>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</si>
  <si>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</si>
  <si>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</si>
  <si>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</si>
  <si>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</si>
  <si>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</si>
  <si>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</si>
  <si>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</si>
  <si>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</si>
  <si>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</si>
  <si>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</si>
  <si>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</si>
  <si>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</si>
  <si>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</si>
  <si>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</si>
  <si>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</si>
  <si>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</si>
  <si>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</si>
  <si>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</si>
  <si>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</si>
  <si>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</si>
  <si>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</si>
  <si>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</si>
  <si>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</si>
  <si>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</si>
  <si>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</si>
  <si>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</si>
  <si>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</si>
  <si>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</si>
  <si>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</si>
  <si>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</si>
  <si>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</si>
  <si>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</si>
  <si>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</si>
  <si>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</si>
  <si>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</si>
  <si>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</si>
  <si>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</si>
  <si>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</si>
  <si>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</si>
  <si>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</si>
  <si>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</si>
  <si>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</si>
  <si>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</si>
  <si>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</si>
  <si>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</si>
  <si>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</si>
  <si>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</si>
  <si>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</si>
  <si>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</si>
  <si>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</si>
  <si>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</si>
  <si>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</si>
  <si>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דסקמנ.ק4</t>
  </si>
  <si>
    <t>7480049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</si>
  <si>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</si>
  <si>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</si>
  <si>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</si>
  <si>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</si>
  <si>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</si>
  <si>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</si>
  <si>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</si>
  <si>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</si>
  <si>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</si>
  <si>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</si>
  <si>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</si>
  <si>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</si>
  <si>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</si>
  <si>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</si>
  <si>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</si>
  <si>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</si>
  <si>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</si>
  <si>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</si>
  <si>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</si>
  <si>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</si>
  <si>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</si>
  <si>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</si>
  <si>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</si>
  <si>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</si>
  <si>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</si>
  <si>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</si>
  <si>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</si>
  <si>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</si>
  <si>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</si>
  <si>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</si>
  <si>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</si>
  <si>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</si>
  <si>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</si>
  <si>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</si>
  <si>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</si>
  <si>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</si>
  <si>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</si>
  <si>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</si>
  <si>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</si>
  <si>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</si>
  <si>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</si>
  <si>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</si>
  <si>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</si>
  <si>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</si>
  <si>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</si>
  <si>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</si>
  <si>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</si>
  <si>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</si>
  <si>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</si>
  <si>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</si>
  <si>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</si>
  <si>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</si>
  <si>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</si>
  <si>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</si>
  <si>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</si>
  <si>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</si>
  <si>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</si>
  <si>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</si>
  <si>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</si>
  <si>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</si>
  <si>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</si>
  <si>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בראק אן וי אגח ב</t>
  </si>
  <si>
    <t>1128347</t>
  </si>
  <si>
    <t>גב ים     ו*</t>
  </si>
  <si>
    <t>7590128</t>
  </si>
  <si>
    <t>520001736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</si>
  <si>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</si>
  <si>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</si>
  <si>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</si>
  <si>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</si>
  <si>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</si>
  <si>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</si>
  <si>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</si>
  <si>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</si>
  <si>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</si>
  <si>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דקסיה ישראל אגח יג</t>
  </si>
  <si>
    <t>1125194</t>
  </si>
  <si>
    <t>הראל הנפקות 6</t>
  </si>
  <si>
    <t>1126069</t>
  </si>
  <si>
    <t>520033986</t>
  </si>
  <si>
    <t>ביטוח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</si>
  <si>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</si>
  <si>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</si>
  <si>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</si>
  <si>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</si>
  <si>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</si>
  <si>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</si>
  <si>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</si>
  <si>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</si>
  <si>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</si>
  <si>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</si>
  <si>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</si>
  <si>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</si>
  <si>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</si>
  <si>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</si>
  <si>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</si>
  <si>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</si>
  <si>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</si>
  <si>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</si>
  <si>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</si>
  <si>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</si>
  <si>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</si>
  <si>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</si>
  <si>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</si>
  <si>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</si>
  <si>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</si>
  <si>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</si>
  <si>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</si>
  <si>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</si>
  <si>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</si>
  <si>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</si>
  <si>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</si>
  <si>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</si>
  <si>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</si>
  <si>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</si>
  <si>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</si>
  <si>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</si>
  <si>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</si>
  <si>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</si>
  <si>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</si>
  <si>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</si>
  <si>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</si>
  <si>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</si>
  <si>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</si>
  <si>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</si>
  <si>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</si>
  <si>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</si>
  <si>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</si>
  <si>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בינל הנפק התח כב (COCO)</t>
  </si>
  <si>
    <t>1138585</t>
  </si>
  <si>
    <t>A+.IL</t>
  </si>
  <si>
    <t>דיסקונט מנ שה</t>
  </si>
  <si>
    <t>7480098</t>
  </si>
  <si>
    <t>דרבן.ק4</t>
  </si>
  <si>
    <t>4110094</t>
  </si>
  <si>
    <t>520038902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</si>
  <si>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</si>
  <si>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</si>
  <si>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</si>
  <si>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</si>
  <si>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</si>
  <si>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</si>
  <si>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</si>
  <si>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</si>
  <si>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</si>
  <si>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</si>
  <si>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</si>
  <si>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</si>
  <si>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</si>
  <si>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</si>
  <si>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</si>
  <si>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</si>
  <si>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</si>
  <si>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</si>
  <si>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</si>
  <si>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</si>
  <si>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</si>
  <si>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</si>
  <si>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</si>
  <si>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</si>
  <si>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</si>
  <si>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</si>
  <si>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</si>
  <si>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</si>
  <si>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</si>
  <si>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</si>
  <si>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</si>
  <si>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</si>
  <si>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</si>
  <si>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</si>
  <si>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אזורים סדרה 9*</t>
  </si>
  <si>
    <t>7150337</t>
  </si>
  <si>
    <t>520025990</t>
  </si>
  <si>
    <t>A.IL</t>
  </si>
  <si>
    <t>אשטרום נכ אג8</t>
  </si>
  <si>
    <t>2510162</t>
  </si>
  <si>
    <t>520036617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</si>
  <si>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</si>
  <si>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</si>
  <si>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</si>
  <si>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</si>
  <si>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</si>
  <si>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</si>
  <si>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</si>
  <si>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</si>
  <si>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</si>
  <si>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</si>
  <si>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</si>
  <si>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</si>
  <si>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</si>
  <si>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</si>
  <si>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</si>
  <si>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</si>
  <si>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</si>
  <si>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</si>
  <si>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</si>
  <si>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</si>
  <si>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</si>
  <si>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</si>
  <si>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</si>
  <si>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</si>
  <si>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</si>
  <si>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</si>
  <si>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</si>
  <si>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</si>
  <si>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</si>
  <si>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</si>
  <si>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</si>
  <si>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</si>
  <si>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</si>
  <si>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</si>
  <si>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</si>
  <si>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</si>
  <si>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</si>
  <si>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</si>
  <si>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</si>
  <si>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</si>
  <si>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</si>
  <si>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</si>
  <si>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</si>
  <si>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</si>
  <si>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</si>
  <si>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</si>
  <si>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</si>
  <si>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</si>
  <si>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</si>
  <si>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</si>
  <si>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</si>
  <si>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</si>
  <si>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</si>
  <si>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</si>
  <si>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</si>
  <si>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</si>
  <si>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</si>
  <si>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</si>
  <si>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</si>
  <si>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</si>
  <si>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</si>
  <si>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</si>
  <si>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</si>
  <si>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בינלאומי סדרה ח</t>
  </si>
  <si>
    <t>1134212</t>
  </si>
  <si>
    <t>מרכנתיל אגח ב</t>
  </si>
  <si>
    <t>1138205</t>
  </si>
  <si>
    <t>513686154</t>
  </si>
  <si>
    <t>נמלי ישראל אגח ג</t>
  </si>
  <si>
    <t>1145580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</si>
  <si>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</si>
  <si>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</si>
  <si>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</si>
  <si>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</si>
  <si>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</si>
  <si>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</si>
  <si>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</si>
  <si>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</si>
  <si>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</si>
  <si>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</si>
  <si>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</si>
  <si>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</si>
  <si>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</si>
  <si>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דקסיה ישראל הנפקות אגח יא</t>
  </si>
  <si>
    <t>1134154</t>
  </si>
  <si>
    <t>וילאר אג 5</t>
  </si>
  <si>
    <t>4160107</t>
  </si>
  <si>
    <t>520038910</t>
  </si>
  <si>
    <t>חשמל אגח 26</t>
  </si>
  <si>
    <t>6000202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</si>
  <si>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</si>
  <si>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</si>
  <si>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</si>
  <si>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</si>
  <si>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</si>
  <si>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</si>
  <si>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</si>
  <si>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</si>
  <si>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</si>
  <si>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</si>
  <si>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</si>
  <si>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</si>
  <si>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</si>
  <si>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</si>
  <si>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</si>
  <si>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</si>
  <si>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</si>
  <si>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</si>
  <si>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</si>
  <si>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</si>
  <si>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</si>
  <si>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</si>
  <si>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</si>
  <si>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</si>
  <si>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</si>
  <si>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</si>
  <si>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</si>
  <si>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</si>
  <si>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</si>
  <si>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</si>
  <si>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</si>
  <si>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</si>
  <si>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</si>
  <si>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</si>
  <si>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</si>
  <si>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</si>
  <si>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</si>
  <si>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</si>
  <si>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</si>
  <si>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</si>
  <si>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</si>
  <si>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</si>
  <si>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</si>
  <si>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</si>
  <si>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</si>
  <si>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</si>
  <si>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</si>
  <si>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</si>
  <si>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</si>
  <si>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</si>
  <si>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</si>
  <si>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</si>
  <si>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</si>
  <si>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</si>
  <si>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</si>
  <si>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</si>
  <si>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</si>
  <si>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</si>
  <si>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</si>
  <si>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520007469</t>
  </si>
  <si>
    <t>נכסים ובנין 7</t>
  </si>
  <si>
    <t>6990196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</si>
  <si>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</si>
  <si>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</si>
  <si>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</si>
  <si>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</si>
  <si>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</si>
  <si>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</si>
  <si>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</si>
  <si>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</si>
  <si>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</si>
  <si>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</si>
  <si>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</si>
  <si>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</si>
  <si>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</si>
  <si>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</si>
  <si>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</si>
  <si>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</si>
  <si>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</si>
  <si>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</si>
  <si>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</si>
  <si>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</si>
  <si>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</si>
  <si>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</si>
  <si>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</si>
  <si>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</si>
  <si>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</si>
  <si>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</si>
  <si>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</si>
  <si>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</si>
  <si>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</si>
  <si>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</si>
  <si>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</si>
  <si>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או.פי.סי אגח א*</t>
  </si>
  <si>
    <t>1141589</t>
  </si>
  <si>
    <t>514401702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</si>
  <si>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</si>
  <si>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</si>
  <si>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</si>
  <si>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</si>
  <si>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</si>
  <si>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</si>
  <si>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</si>
  <si>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</si>
  <si>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</si>
  <si>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</si>
  <si>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</si>
  <si>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</si>
  <si>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</si>
  <si>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</si>
  <si>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</si>
  <si>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</si>
  <si>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</si>
  <si>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</si>
  <si>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</si>
  <si>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</si>
  <si>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</si>
  <si>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</si>
  <si>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</si>
  <si>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</si>
  <si>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</si>
  <si>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</si>
  <si>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</si>
  <si>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</si>
  <si>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פלאזה סנטרס</t>
  </si>
  <si>
    <t>1109917</t>
  </si>
  <si>
    <t>33248324</t>
  </si>
  <si>
    <t>קסם תל בונד 20</t>
  </si>
  <si>
    <t>1101633</t>
  </si>
  <si>
    <t>520041989</t>
  </si>
  <si>
    <t>אג"ח</t>
  </si>
  <si>
    <t>תכלית תל בונד 60</t>
  </si>
  <si>
    <t>1109362</t>
  </si>
  <si>
    <t>513540310</t>
  </si>
  <si>
    <t>תכלית תל בונד שקלי</t>
  </si>
  <si>
    <t>1116250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</si>
  <si>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</si>
  <si>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</si>
  <si>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</si>
  <si>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</si>
  <si>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</si>
  <si>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</si>
  <si>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</si>
  <si>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</si>
  <si>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</si>
  <si>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</si>
  <si>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</si>
  <si>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</si>
  <si>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NYSE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</si>
  <si>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</si>
  <si>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</si>
  <si>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</si>
  <si>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</si>
  <si>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</si>
  <si>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</si>
  <si>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</si>
  <si>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</si>
  <si>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</si>
  <si>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</si>
  <si>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NEUBER BERMAN H/Y BD I2A</t>
  </si>
  <si>
    <t>IE00B8QBJF01</t>
  </si>
  <si>
    <t>BB-</t>
  </si>
  <si>
    <t>Pioneer Funds US HY</t>
  </si>
  <si>
    <t>LU0132199406</t>
  </si>
  <si>
    <t>NOMURA US HIGH YLD BD I USD</t>
  </si>
  <si>
    <t>IE00B3RW8498</t>
  </si>
  <si>
    <t>B+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</si>
  <si>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</si>
  <si>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</si>
  <si>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</si>
  <si>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</si>
  <si>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</si>
  <si>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</si>
  <si>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</si>
  <si>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</si>
  <si>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</si>
  <si>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</si>
  <si>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</si>
  <si>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</si>
  <si>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</si>
  <si>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</si>
  <si>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</si>
  <si>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</si>
  <si>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</si>
  <si>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</si>
  <si>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</si>
  <si>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</si>
  <si>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8800</t>
  </si>
  <si>
    <t>98800000</t>
  </si>
  <si>
    <t>ערד 8802</t>
  </si>
  <si>
    <t>ערד 8803</t>
  </si>
  <si>
    <t>71121057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</si>
  <si>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</si>
  <si>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</si>
  <si>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</si>
  <si>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</si>
  <si>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</si>
  <si>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</si>
  <si>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</si>
  <si>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</si>
  <si>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</si>
  <si>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</si>
  <si>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</si>
  <si>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</si>
  <si>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</si>
  <si>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</si>
  <si>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</si>
  <si>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</si>
  <si>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</si>
  <si>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</si>
  <si>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</si>
  <si>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</si>
  <si>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</si>
  <si>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</si>
  <si>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</si>
  <si>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</si>
  <si>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</si>
  <si>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</si>
  <si>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</si>
  <si>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</si>
  <si>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</si>
  <si>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</si>
  <si>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</si>
  <si>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</si>
  <si>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</si>
  <si>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</si>
  <si>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</si>
  <si>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</si>
  <si>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</si>
  <si>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</si>
  <si>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</si>
  <si>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</si>
  <si>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</si>
  <si>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</si>
  <si>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</si>
  <si>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</si>
  <si>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</si>
  <si>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</si>
  <si>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</si>
  <si>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</si>
  <si>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</si>
  <si>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</si>
  <si>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</si>
  <si>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</si>
  <si>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</si>
  <si>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</si>
  <si>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</si>
  <si>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</si>
  <si>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</si>
  <si>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</si>
  <si>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</si>
  <si>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</si>
  <si>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</si>
  <si>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</si>
  <si>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</si>
  <si>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</si>
  <si>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</si>
  <si>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</si>
  <si>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</si>
  <si>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</si>
  <si>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</si>
  <si>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</si>
  <si>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</si>
  <si>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</si>
  <si>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</si>
  <si>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</si>
  <si>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</si>
  <si>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</si>
  <si>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</si>
  <si>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</si>
  <si>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</si>
  <si>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</si>
  <si>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</si>
  <si>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</si>
  <si>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</si>
  <si>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</si>
  <si>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</si>
  <si>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</si>
  <si>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</si>
  <si>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8860</t>
  </si>
  <si>
    <t>88600000</t>
  </si>
  <si>
    <t>ערד 8863</t>
  </si>
  <si>
    <t>88630000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</si>
  <si>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</si>
  <si>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</si>
  <si>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</si>
  <si>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</si>
  <si>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</si>
  <si>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</si>
  <si>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</si>
  <si>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</si>
  <si>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</si>
  <si>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</si>
  <si>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</si>
  <si>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</si>
  <si>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</si>
  <si>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</si>
  <si>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</si>
  <si>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</si>
  <si>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</si>
  <si>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</si>
  <si>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</si>
  <si>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</si>
  <si>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</si>
  <si>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</si>
  <si>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</si>
  <si>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</si>
  <si>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</si>
  <si>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</si>
  <si>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</si>
  <si>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</si>
  <si>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</si>
  <si>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</si>
  <si>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</si>
  <si>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</si>
  <si>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</si>
  <si>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</si>
  <si>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</si>
  <si>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</si>
  <si>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</si>
  <si>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</si>
  <si>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</si>
  <si>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</si>
  <si>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</si>
  <si>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אורמת אגח 2*</t>
  </si>
  <si>
    <t>1139161</t>
  </si>
  <si>
    <t>520036716</t>
  </si>
  <si>
    <t>אורמת אגח 3*</t>
  </si>
  <si>
    <t>1139179</t>
  </si>
  <si>
    <t>ל.ר.</t>
  </si>
  <si>
    <t>₪ / מט"ח</t>
  </si>
  <si>
    <t>+ILS/-USD 3.4684 22-05-19 (10) --916</t>
  </si>
  <si>
    <t>10000146</t>
  </si>
  <si>
    <t>+ILS/-USD 3.532 18-06-19 (10) --960</t>
  </si>
  <si>
    <t>10000150</t>
  </si>
  <si>
    <t>+ILS/-USD 3.5825 16-10-18 (10) --365</t>
  </si>
  <si>
    <t>10000141</t>
  </si>
  <si>
    <t>+EUR/-USD 1.2401 26-07-18 (10) +107</t>
  </si>
  <si>
    <t>10000135</t>
  </si>
  <si>
    <t>+GBP/-USD 1.3519 27-11-18 (10) +109</t>
  </si>
  <si>
    <t>10000148</t>
  </si>
  <si>
    <t>+USD/-EUR 1.1959 12-09-18 (10) +112</t>
  </si>
  <si>
    <t>10000142</t>
  </si>
  <si>
    <t>+USD/-EUR 1.2017 31-10-18 (10) +157</t>
  </si>
  <si>
    <t>10000144</t>
  </si>
  <si>
    <t>+USD/-EUR 1.2446 26-07-18 (10) +97</t>
  </si>
  <si>
    <t>10000136</t>
  </si>
  <si>
    <t>+USD/-EUR 1.24592 26-07-18 (10) +129.2</t>
  </si>
  <si>
    <t>10000130</t>
  </si>
  <si>
    <t>+USD/-EUR 1.2481 12-09-18 (10) +141</t>
  </si>
  <si>
    <t>10000138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</si>
  <si>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</si>
  <si>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</si>
  <si>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</si>
  <si>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</si>
  <si>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</si>
  <si>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</si>
  <si>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</si>
  <si>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</si>
  <si>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יו בנק</t>
  </si>
  <si>
    <t>30026000</t>
  </si>
  <si>
    <t>32010000</t>
  </si>
  <si>
    <t>30210000</t>
  </si>
  <si>
    <t>34010000</t>
  </si>
  <si>
    <t>דירוג פנימי</t>
  </si>
  <si>
    <t>NR</t>
  </si>
  <si>
    <t>לא</t>
  </si>
  <si>
    <t>507852</t>
  </si>
  <si>
    <t>AA</t>
  </si>
  <si>
    <t>455531</t>
  </si>
  <si>
    <t>כן</t>
  </si>
  <si>
    <t>455954</t>
  </si>
  <si>
    <t>AA-</t>
  </si>
  <si>
    <t>90840002</t>
  </si>
  <si>
    <t>90840004</t>
  </si>
  <si>
    <t>90840006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</si>
  <si>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</si>
  <si>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</si>
  <si>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</si>
  <si>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</si>
  <si>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</si>
  <si>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</si>
  <si>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</si>
  <si>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</si>
  <si>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</si>
  <si>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</si>
  <si>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</si>
  <si>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</si>
  <si>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</si>
  <si>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</si>
  <si>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</si>
  <si>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91102700</t>
  </si>
  <si>
    <t>A</t>
  </si>
  <si>
    <t>519608</t>
  </si>
  <si>
    <t>91050019</t>
  </si>
  <si>
    <t>91040002</t>
  </si>
  <si>
    <t>91050015</t>
  </si>
  <si>
    <t>91050016</t>
  </si>
  <si>
    <t>91050017</t>
  </si>
  <si>
    <t>482154</t>
  </si>
  <si>
    <t>482153</t>
  </si>
  <si>
    <t>90320002</t>
  </si>
  <si>
    <t>90320003</t>
  </si>
  <si>
    <t>90320001</t>
  </si>
  <si>
    <t>90310002</t>
  </si>
  <si>
    <t>90310003</t>
  </si>
  <si>
    <t>90310001</t>
  </si>
  <si>
    <t>90145362</t>
  </si>
  <si>
    <t>11898601</t>
  </si>
  <si>
    <t>11898600</t>
  </si>
  <si>
    <t>508506</t>
  </si>
  <si>
    <t>סה"כ יתרות התחייבות להשקעה</t>
  </si>
  <si>
    <t>סה"כ בישראל</t>
  </si>
  <si>
    <t>מובטחות משכנתא - גורם 01</t>
  </si>
  <si>
    <t>בבטחונות אחרים - גורם 114</t>
  </si>
  <si>
    <t>בבטחונות אחרים - גורם 94</t>
  </si>
  <si>
    <t>בבטחונות אחרים - גורם 89</t>
  </si>
  <si>
    <t>בבטחונות אחרים-גורם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</si>
  <si>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</si>
  <si>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</si>
  <si>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</si>
  <si>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</si>
  <si>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</si>
  <si>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</si>
  <si>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</si>
  <si>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90</t>
  </si>
  <si>
    <t>בבטחונות אחרים - גורם 111</t>
  </si>
  <si>
    <t>בבטחונות אחרים - גורם 115*</t>
  </si>
  <si>
    <t>גורם 105</t>
  </si>
  <si>
    <t>גורם 38</t>
  </si>
  <si>
    <t>גורם 98</t>
  </si>
  <si>
    <t>גורם 111</t>
  </si>
  <si>
    <t>גורם 113</t>
  </si>
  <si>
    <t>גורם 104</t>
  </si>
  <si>
    <t>סה"כ השקעות אחרות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</si>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</sst>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0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169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7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4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4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9" fontId="6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2" fontId="30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1"/>
    </xf>
    <xf numFmtId="164" fontId="30" fillId="0" borderId="0" xfId="0" applyNumberFormat="1" applyFont="1" applyFill="1" applyBorder="1" applyAlignment="1">
      <alignment horizontal="right"/>
    </xf>
    <xf numFmtId="4" fontId="1" fillId="0" borderId="0" xfId="16" applyNumberFormat="1" applyAlignment="1">
      <alignment horizontal="right"/>
    </xf>
    <xf numFmtId="14" fontId="1" fillId="0" borderId="0" xfId="17" applyNumberFormat="1" applyAlignment="1">
      <alignment horizontal="right"/>
    </xf>
    <xf numFmtId="164" fontId="6" fillId="0" borderId="31" xfId="13" applyFont="1" applyFill="1" applyBorder="1" applyAlignment="1">
      <alignment horizontal="right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9" fillId="0" borderId="0" xfId="18" applyFont="1" applyFill="1" applyBorder="1" applyAlignment="1">
      <alignment horizontal="right" indent="3"/>
    </xf>
    <xf numFmtId="0" fontId="29" fillId="0" borderId="0" xfId="19" applyFont="1" applyFill="1" applyBorder="1" applyAlignment="1">
      <alignment horizontal="right" indent="3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29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8" fillId="0" borderId="0" xfId="0" applyFont="1" applyFill="1" applyBorder="1" applyAlignment="1"/>
    <xf numFmtId="0" fontId="29" fillId="0" borderId="0" xfId="18" applyFont="1" applyFill="1" applyBorder="1" applyAlignment="1"/>
    <xf numFmtId="9" fontId="28" fillId="0" borderId="0" xfId="14" applyFont="1" applyFill="1" applyBorder="1" applyAlignment="1">
      <alignment horizontal="right"/>
    </xf>
    <xf numFmtId="9" fontId="31" fillId="0" borderId="0" xfId="14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0">
    <cellStyle name="Comma" xfId="13" builtinId="3"/>
    <cellStyle name="Comma 2" xfId="1"/>
    <cellStyle name="Currency [0] _1" xfId="2"/>
    <cellStyle name="Hyperlink 2" xfId="3"/>
    <cellStyle name="Normal" xfId="0" builtinId="0"/>
    <cellStyle name="Normal 10" xfId="19"/>
    <cellStyle name="Normal 11" xfId="4"/>
    <cellStyle name="Normal 15" xfId="18"/>
    <cellStyle name="Normal 2" xfId="5"/>
    <cellStyle name="Normal 3" xfId="6"/>
    <cellStyle name="Normal 4" xfId="12"/>
    <cellStyle name="Normal 5" xfId="15"/>
    <cellStyle name="Normal 6" xfId="16"/>
    <cellStyle name="Normal 7" xfId="17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6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8" t="s">
        <v>177</v>
      </c>
      <c r="C1" s="80" t="s" vm="1">
        <v>247</v>
      </c>
    </row>
    <row r="2" spans="1:31">
      <c r="B2" s="58" t="s">
        <v>176</v>
      </c>
      <c r="C2" s="80" t="s">
        <v>248</v>
      </c>
    </row>
    <row r="3" spans="1:31">
      <c r="B3" s="58" t="s">
        <v>178</v>
      </c>
      <c r="C3" s="80" t="s">
        <v>249</v>
      </c>
    </row>
    <row r="4" spans="1:31">
      <c r="B4" s="58" t="s">
        <v>179</v>
      </c>
      <c r="C4" s="80">
        <v>2144</v>
      </c>
    </row>
    <row r="6" spans="1:31" ht="26.25" customHeight="1">
      <c r="B6" s="152" t="s">
        <v>193</v>
      </c>
      <c r="C6" s="153"/>
      <c r="D6" s="154"/>
    </row>
    <row r="7" spans="1:31" s="10" customFormat="1">
      <c r="B7" s="23"/>
      <c r="C7" s="24" t="s">
        <v>108</v>
      </c>
      <c r="D7" s="25" t="s">
        <v>106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8" t="s">
        <v>108</v>
      </c>
    </row>
    <row r="8" spans="1:31" s="10" customFormat="1">
      <c r="B8" s="23"/>
      <c r="C8" s="26" t="s">
        <v>234</v>
      </c>
      <c r="D8" s="27" t="s">
        <v>20</v>
      </c>
      <c r="AE8" s="38" t="s">
        <v>109</v>
      </c>
    </row>
    <row r="9" spans="1:31" s="11" customFormat="1" ht="18" customHeight="1">
      <c r="B9" s="37"/>
      <c r="C9" s="20" t="s">
        <v>1</v>
      </c>
      <c r="D9" s="28" t="s">
        <v>2</v>
      </c>
      <c r="AE9" s="38" t="s">
        <v>118</v>
      </c>
    </row>
    <row r="10" spans="1:31" s="11" customFormat="1" ht="18" customHeight="1">
      <c r="B10" s="69" t="s">
        <v>192</v>
      </c>
      <c r="C10" s="119">
        <f>C11+C12+C23+C33+C37</f>
        <v>205567.02946999995</v>
      </c>
      <c r="D10" s="120">
        <f>C10/$C$42</f>
        <v>1</v>
      </c>
      <c r="AE10" s="68"/>
    </row>
    <row r="11" spans="1:31">
      <c r="A11" s="46" t="s">
        <v>141</v>
      </c>
      <c r="B11" s="29" t="s">
        <v>194</v>
      </c>
      <c r="C11" s="119">
        <f>מזומנים!J10</f>
        <v>4491.7600899999998</v>
      </c>
      <c r="D11" s="120">
        <f t="shared" ref="D11:D13" si="0">C11/$C$42</f>
        <v>2.1850586164429246E-2</v>
      </c>
    </row>
    <row r="12" spans="1:31">
      <c r="B12" s="29" t="s">
        <v>195</v>
      </c>
      <c r="C12" s="119">
        <f>C13+C15+C16+C17+C18</f>
        <v>135310.48002999998</v>
      </c>
      <c r="D12" s="120">
        <f t="shared" si="0"/>
        <v>0.65823045835152727</v>
      </c>
    </row>
    <row r="13" spans="1:31">
      <c r="A13" s="56" t="s">
        <v>141</v>
      </c>
      <c r="B13" s="30" t="s">
        <v>65</v>
      </c>
      <c r="C13" s="119">
        <f>'תעודות התחייבות ממשלתיות'!O11</f>
        <v>61584.54490999999</v>
      </c>
      <c r="D13" s="120">
        <f t="shared" si="0"/>
        <v>0.29958376627214683</v>
      </c>
    </row>
    <row r="14" spans="1:31">
      <c r="A14" s="56" t="s">
        <v>141</v>
      </c>
      <c r="B14" s="30" t="s">
        <v>66</v>
      </c>
      <c r="C14" s="119" t="s" vm="2">
        <v>1010</v>
      </c>
      <c r="D14" s="120" t="s" vm="3">
        <v>1010</v>
      </c>
    </row>
    <row r="15" spans="1:31">
      <c r="A15" s="56" t="s">
        <v>141</v>
      </c>
      <c r="B15" s="30" t="s">
        <v>67</v>
      </c>
      <c r="C15" s="119">
        <f>'אג"ח קונצרני'!R11</f>
        <v>50484.355939999994</v>
      </c>
      <c r="D15" s="120">
        <f t="shared" ref="D15:D18" si="1">C15/$C$42</f>
        <v>0.24558586107003888</v>
      </c>
    </row>
    <row r="16" spans="1:31">
      <c r="A16" s="56" t="s">
        <v>141</v>
      </c>
      <c r="B16" s="30" t="s">
        <v>68</v>
      </c>
      <c r="C16" s="119">
        <f>מניות!L11</f>
        <v>6.291999999999999E-2</v>
      </c>
      <c r="D16" s="120">
        <f t="shared" si="1"/>
        <v>3.0608021219269706E-7</v>
      </c>
    </row>
    <row r="17" spans="1:4">
      <c r="A17" s="56" t="s">
        <v>141</v>
      </c>
      <c r="B17" s="30" t="s">
        <v>69</v>
      </c>
      <c r="C17" s="119">
        <f>'תעודות סל'!K11</f>
        <v>18525.930679999998</v>
      </c>
      <c r="D17" s="120">
        <f t="shared" si="1"/>
        <v>9.0121118779427786E-2</v>
      </c>
    </row>
    <row r="18" spans="1:4">
      <c r="A18" s="56" t="s">
        <v>141</v>
      </c>
      <c r="B18" s="30" t="s">
        <v>70</v>
      </c>
      <c r="C18" s="119">
        <f>'קרנות נאמנות'!L11</f>
        <v>4715.585579999999</v>
      </c>
      <c r="D18" s="120">
        <f t="shared" si="1"/>
        <v>2.2939406149701563E-2</v>
      </c>
    </row>
    <row r="19" spans="1:4">
      <c r="A19" s="56" t="s">
        <v>141</v>
      </c>
      <c r="B19" s="30" t="s">
        <v>71</v>
      </c>
      <c r="C19" s="119" t="s" vm="4">
        <v>1010</v>
      </c>
      <c r="D19" s="120" t="s" vm="5">
        <v>1010</v>
      </c>
    </row>
    <row r="20" spans="1:4">
      <c r="A20" s="56" t="s">
        <v>141</v>
      </c>
      <c r="B20" s="30" t="s">
        <v>72</v>
      </c>
      <c r="C20" s="119" t="s" vm="6">
        <v>1010</v>
      </c>
      <c r="D20" s="120" t="s" vm="7">
        <v>1010</v>
      </c>
    </row>
    <row r="21" spans="1:4">
      <c r="A21" s="56" t="s">
        <v>141</v>
      </c>
      <c r="B21" s="30" t="s">
        <v>73</v>
      </c>
      <c r="C21" s="119" t="s" vm="8">
        <v>1010</v>
      </c>
      <c r="D21" s="120" t="s" vm="9">
        <v>1010</v>
      </c>
    </row>
    <row r="22" spans="1:4">
      <c r="A22" s="56" t="s">
        <v>141</v>
      </c>
      <c r="B22" s="30" t="s">
        <v>74</v>
      </c>
      <c r="C22" s="119" t="s" vm="10">
        <v>1010</v>
      </c>
      <c r="D22" s="120" t="s" vm="11">
        <v>1010</v>
      </c>
    </row>
    <row r="23" spans="1:4">
      <c r="B23" s="29" t="s">
        <v>196</v>
      </c>
      <c r="C23" s="119">
        <f>C24+C26+C27+C31</f>
        <v>60299.536899999985</v>
      </c>
      <c r="D23" s="120">
        <f t="shared" ref="D23:D24" si="2">C23/$C$42</f>
        <v>0.29333272488037765</v>
      </c>
    </row>
    <row r="24" spans="1:4">
      <c r="A24" s="56" t="s">
        <v>141</v>
      </c>
      <c r="B24" s="30" t="s">
        <v>75</v>
      </c>
      <c r="C24" s="119">
        <f>'לא סחיר- תעודות התחייבות ממשלתי'!M11</f>
        <v>58338.849419999984</v>
      </c>
      <c r="D24" s="120">
        <f t="shared" si="2"/>
        <v>0.28379477764703431</v>
      </c>
    </row>
    <row r="25" spans="1:4">
      <c r="A25" s="56" t="s">
        <v>141</v>
      </c>
      <c r="B25" s="30" t="s">
        <v>76</v>
      </c>
      <c r="C25" s="119" t="s" vm="12">
        <v>1010</v>
      </c>
      <c r="D25" s="120" t="s" vm="13">
        <v>1010</v>
      </c>
    </row>
    <row r="26" spans="1:4">
      <c r="A26" s="56" t="s">
        <v>141</v>
      </c>
      <c r="B26" s="30" t="s">
        <v>67</v>
      </c>
      <c r="C26" s="119">
        <f>'לא סחיר - אג"ח קונצרני'!P11</f>
        <v>2279.5049999999997</v>
      </c>
      <c r="D26" s="120">
        <f t="shared" ref="D26" si="3">C26/$C$42</f>
        <v>1.1088864813959216E-2</v>
      </c>
    </row>
    <row r="27" spans="1:4">
      <c r="A27" s="56" t="s">
        <v>141</v>
      </c>
      <c r="B27" s="30" t="s">
        <v>77</v>
      </c>
      <c r="C27" s="119"/>
      <c r="D27" s="120"/>
    </row>
    <row r="28" spans="1:4">
      <c r="A28" s="56" t="s">
        <v>141</v>
      </c>
      <c r="B28" s="30" t="s">
        <v>78</v>
      </c>
      <c r="C28" s="119" t="s" vm="14">
        <v>1010</v>
      </c>
      <c r="D28" s="120" t="s" vm="15">
        <v>1010</v>
      </c>
    </row>
    <row r="29" spans="1:4">
      <c r="A29" s="56" t="s">
        <v>141</v>
      </c>
      <c r="B29" s="30" t="s">
        <v>79</v>
      </c>
      <c r="C29" s="119" t="s" vm="16">
        <v>1010</v>
      </c>
      <c r="D29" s="120" t="s" vm="17">
        <v>1010</v>
      </c>
    </row>
    <row r="30" spans="1:4">
      <c r="A30" s="56" t="s">
        <v>141</v>
      </c>
      <c r="B30" s="30" t="s">
        <v>219</v>
      </c>
      <c r="C30" s="119" t="s" vm="18">
        <v>1010</v>
      </c>
      <c r="D30" s="120" t="s" vm="19">
        <v>1010</v>
      </c>
    </row>
    <row r="31" spans="1:4">
      <c r="A31" s="56" t="s">
        <v>141</v>
      </c>
      <c r="B31" s="30" t="s">
        <v>102</v>
      </c>
      <c r="C31" s="119">
        <f>'לא סחיר - חוזים עתידיים'!I11</f>
        <v>-318.81751999999994</v>
      </c>
      <c r="D31" s="120">
        <f>C31/$C$42</f>
        <v>-1.5509175806158525E-3</v>
      </c>
    </row>
    <row r="32" spans="1:4">
      <c r="A32" s="56" t="s">
        <v>141</v>
      </c>
      <c r="B32" s="30" t="s">
        <v>80</v>
      </c>
      <c r="C32" s="119" t="s" vm="20">
        <v>1010</v>
      </c>
      <c r="D32" s="120" t="s" vm="21">
        <v>1010</v>
      </c>
    </row>
    <row r="33" spans="1:4">
      <c r="A33" s="56" t="s">
        <v>141</v>
      </c>
      <c r="B33" s="29" t="s">
        <v>197</v>
      </c>
      <c r="C33" s="119">
        <f>הלוואות!O10</f>
        <v>5282.752449999999</v>
      </c>
      <c r="D33" s="120">
        <f>C33/$C$42</f>
        <v>2.5698442321320569E-2</v>
      </c>
    </row>
    <row r="34" spans="1:4">
      <c r="A34" s="56" t="s">
        <v>141</v>
      </c>
      <c r="B34" s="29" t="s">
        <v>198</v>
      </c>
      <c r="C34" s="119" t="s" vm="22">
        <v>1010</v>
      </c>
      <c r="D34" s="120" t="s" vm="23">
        <v>1010</v>
      </c>
    </row>
    <row r="35" spans="1:4">
      <c r="A35" s="56" t="s">
        <v>141</v>
      </c>
      <c r="B35" s="29" t="s">
        <v>199</v>
      </c>
      <c r="C35" s="119" t="s" vm="24">
        <v>1010</v>
      </c>
      <c r="D35" s="120" t="s" vm="25">
        <v>1010</v>
      </c>
    </row>
    <row r="36" spans="1:4">
      <c r="A36" s="56" t="s">
        <v>141</v>
      </c>
      <c r="B36" s="57" t="s">
        <v>200</v>
      </c>
      <c r="C36" s="119" t="s" vm="26">
        <v>1010</v>
      </c>
      <c r="D36" s="120" t="s" vm="27">
        <v>1010</v>
      </c>
    </row>
    <row r="37" spans="1:4">
      <c r="A37" s="56" t="s">
        <v>141</v>
      </c>
      <c r="B37" s="29" t="s">
        <v>201</v>
      </c>
      <c r="C37" s="119">
        <f>'השקעות אחרות '!I10</f>
        <v>182.5</v>
      </c>
      <c r="D37" s="120">
        <f>C37/$C$42</f>
        <v>8.8778828234531502E-4</v>
      </c>
    </row>
    <row r="38" spans="1:4">
      <c r="A38" s="56"/>
      <c r="B38" s="70" t="s">
        <v>203</v>
      </c>
      <c r="C38" s="119">
        <v>0</v>
      </c>
      <c r="D38" s="120">
        <f>C38/$C$42</f>
        <v>0</v>
      </c>
    </row>
    <row r="39" spans="1:4">
      <c r="A39" s="56" t="s">
        <v>141</v>
      </c>
      <c r="B39" s="71" t="s">
        <v>204</v>
      </c>
      <c r="C39" s="119" t="s" vm="28">
        <v>1010</v>
      </c>
      <c r="D39" s="120" t="s" vm="29">
        <v>1010</v>
      </c>
    </row>
    <row r="40" spans="1:4">
      <c r="A40" s="56" t="s">
        <v>141</v>
      </c>
      <c r="B40" s="71" t="s">
        <v>232</v>
      </c>
      <c r="C40" s="119" t="s" vm="30">
        <v>1010</v>
      </c>
      <c r="D40" s="120" t="s" vm="31">
        <v>1010</v>
      </c>
    </row>
    <row r="41" spans="1:4">
      <c r="A41" s="56" t="s">
        <v>141</v>
      </c>
      <c r="B41" s="71" t="s">
        <v>205</v>
      </c>
      <c r="C41" s="119" t="s" vm="32">
        <v>1010</v>
      </c>
      <c r="D41" s="120" t="s" vm="33">
        <v>1010</v>
      </c>
    </row>
    <row r="42" spans="1:4">
      <c r="B42" s="71" t="s">
        <v>81</v>
      </c>
      <c r="C42" s="119">
        <f>C38+C10</f>
        <v>205567.02946999995</v>
      </c>
      <c r="D42" s="120">
        <f>C42/$C$42</f>
        <v>1</v>
      </c>
    </row>
    <row r="43" spans="1:4">
      <c r="A43" s="56" t="s">
        <v>141</v>
      </c>
      <c r="B43" s="71" t="s">
        <v>202</v>
      </c>
      <c r="C43" s="136">
        <f>'יתרת התחייבות להשקעה'!C10</f>
        <v>1523.046098046512</v>
      </c>
      <c r="D43" s="120"/>
    </row>
    <row r="44" spans="1:4">
      <c r="B44" s="6" t="s">
        <v>107</v>
      </c>
    </row>
    <row r="45" spans="1:4">
      <c r="C45" s="77" t="s">
        <v>184</v>
      </c>
      <c r="D45" s="36" t="s">
        <v>101</v>
      </c>
    </row>
    <row r="46" spans="1:4">
      <c r="C46" s="78" t="s">
        <v>1</v>
      </c>
      <c r="D46" s="25" t="s">
        <v>2</v>
      </c>
    </row>
    <row r="47" spans="1:4">
      <c r="C47" s="121" t="s">
        <v>165</v>
      </c>
      <c r="D47" s="122" vm="34">
        <v>2.6989000000000001</v>
      </c>
    </row>
    <row r="48" spans="1:4">
      <c r="C48" s="121" t="s">
        <v>174</v>
      </c>
      <c r="D48" s="122">
        <v>0.94217862674238506</v>
      </c>
    </row>
    <row r="49" spans="2:4">
      <c r="C49" s="121" t="s">
        <v>170</v>
      </c>
      <c r="D49" s="122" vm="35">
        <v>2.7610000000000001</v>
      </c>
    </row>
    <row r="50" spans="2:4">
      <c r="B50" s="12"/>
      <c r="C50" s="121" t="s">
        <v>1011</v>
      </c>
      <c r="D50" s="122" vm="36">
        <v>3.6772999999999998</v>
      </c>
    </row>
    <row r="51" spans="2:4">
      <c r="C51" s="121" t="s">
        <v>163</v>
      </c>
      <c r="D51" s="122" vm="37">
        <v>4.2550999999999997</v>
      </c>
    </row>
    <row r="52" spans="2:4">
      <c r="C52" s="121" t="s">
        <v>164</v>
      </c>
      <c r="D52" s="122" vm="38">
        <v>4.8075000000000001</v>
      </c>
    </row>
    <row r="53" spans="2:4">
      <c r="C53" s="121" t="s">
        <v>166</v>
      </c>
      <c r="D53" s="122">
        <v>0.46521112937967596</v>
      </c>
    </row>
    <row r="54" spans="2:4">
      <c r="C54" s="121" t="s">
        <v>171</v>
      </c>
      <c r="D54" s="122" vm="39">
        <v>3.2965</v>
      </c>
    </row>
    <row r="55" spans="2:4">
      <c r="C55" s="121" t="s">
        <v>172</v>
      </c>
      <c r="D55" s="122">
        <v>0.18402186078872274</v>
      </c>
    </row>
    <row r="56" spans="2:4">
      <c r="C56" s="121" t="s">
        <v>169</v>
      </c>
      <c r="D56" s="122" vm="40">
        <v>0.57089999999999996</v>
      </c>
    </row>
    <row r="57" spans="2:4">
      <c r="C57" s="121" t="s">
        <v>1012</v>
      </c>
      <c r="D57" s="122">
        <v>2.4695899999999997</v>
      </c>
    </row>
    <row r="58" spans="2:4">
      <c r="C58" s="121" t="s">
        <v>168</v>
      </c>
      <c r="D58" s="122" vm="41">
        <v>0.4088</v>
      </c>
    </row>
    <row r="59" spans="2:4">
      <c r="C59" s="121" t="s">
        <v>161</v>
      </c>
      <c r="D59" s="122" vm="42">
        <v>3.65</v>
      </c>
    </row>
    <row r="60" spans="2:4">
      <c r="C60" s="121" t="s">
        <v>175</v>
      </c>
      <c r="D60" s="122" vm="43">
        <v>0.2661</v>
      </c>
    </row>
    <row r="61" spans="2:4">
      <c r="C61" s="121" t="s">
        <v>1013</v>
      </c>
      <c r="D61" s="122" vm="44">
        <v>0.4486</v>
      </c>
    </row>
    <row r="62" spans="2:4">
      <c r="C62" s="121" t="s">
        <v>1014</v>
      </c>
      <c r="D62" s="122">
        <v>5.8088552417359086E-2</v>
      </c>
    </row>
    <row r="63" spans="2:4">
      <c r="C63" s="121" t="s">
        <v>162</v>
      </c>
      <c r="D63" s="12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177</v>
      </c>
      <c r="C1" s="80" t="s" vm="1">
        <v>247</v>
      </c>
    </row>
    <row r="2" spans="2:60">
      <c r="B2" s="58" t="s">
        <v>176</v>
      </c>
      <c r="C2" s="80" t="s">
        <v>248</v>
      </c>
    </row>
    <row r="3" spans="2:60">
      <c r="B3" s="58" t="s">
        <v>178</v>
      </c>
      <c r="C3" s="80" t="s">
        <v>249</v>
      </c>
    </row>
    <row r="4" spans="2:60">
      <c r="B4" s="58" t="s">
        <v>179</v>
      </c>
      <c r="C4" s="80">
        <v>2144</v>
      </c>
    </row>
    <row r="6" spans="2:60" ht="26.25" customHeight="1">
      <c r="B6" s="166" t="s">
        <v>207</v>
      </c>
      <c r="C6" s="167"/>
      <c r="D6" s="167"/>
      <c r="E6" s="167"/>
      <c r="F6" s="167"/>
      <c r="G6" s="167"/>
      <c r="H6" s="167"/>
      <c r="I6" s="167"/>
      <c r="J6" s="167"/>
      <c r="K6" s="167"/>
      <c r="L6" s="168"/>
    </row>
    <row r="7" spans="2:60" ht="26.25" customHeight="1">
      <c r="B7" s="166" t="s">
        <v>90</v>
      </c>
      <c r="C7" s="167"/>
      <c r="D7" s="167"/>
      <c r="E7" s="167"/>
      <c r="F7" s="167"/>
      <c r="G7" s="167"/>
      <c r="H7" s="167"/>
      <c r="I7" s="167"/>
      <c r="J7" s="167"/>
      <c r="K7" s="167"/>
      <c r="L7" s="168"/>
      <c r="BH7" s="3"/>
    </row>
    <row r="8" spans="2:60" s="3" customFormat="1" ht="78.75">
      <c r="B8" s="23" t="s">
        <v>115</v>
      </c>
      <c r="C8" s="31" t="s">
        <v>44</v>
      </c>
      <c r="D8" s="31" t="s">
        <v>119</v>
      </c>
      <c r="E8" s="31" t="s">
        <v>60</v>
      </c>
      <c r="F8" s="31" t="s">
        <v>99</v>
      </c>
      <c r="G8" s="31" t="s">
        <v>231</v>
      </c>
      <c r="H8" s="31" t="s">
        <v>230</v>
      </c>
      <c r="I8" s="31" t="s">
        <v>59</v>
      </c>
      <c r="J8" s="31" t="s">
        <v>56</v>
      </c>
      <c r="K8" s="31" t="s">
        <v>180</v>
      </c>
      <c r="L8" s="31" t="s">
        <v>182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238</v>
      </c>
      <c r="H9" s="17"/>
      <c r="I9" s="17" t="s">
        <v>234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01" t="s">
        <v>246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1" t="s">
        <v>111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1" t="s">
        <v>237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177</v>
      </c>
      <c r="C1" s="80" t="s" vm="1">
        <v>247</v>
      </c>
    </row>
    <row r="2" spans="2:61">
      <c r="B2" s="58" t="s">
        <v>176</v>
      </c>
      <c r="C2" s="80" t="s">
        <v>248</v>
      </c>
    </row>
    <row r="3" spans="2:61">
      <c r="B3" s="58" t="s">
        <v>178</v>
      </c>
      <c r="C3" s="80" t="s">
        <v>249</v>
      </c>
    </row>
    <row r="4" spans="2:61">
      <c r="B4" s="58" t="s">
        <v>179</v>
      </c>
      <c r="C4" s="80">
        <v>2144</v>
      </c>
    </row>
    <row r="6" spans="2:61" ht="26.25" customHeight="1">
      <c r="B6" s="166" t="s">
        <v>207</v>
      </c>
      <c r="C6" s="167"/>
      <c r="D6" s="167"/>
      <c r="E6" s="167"/>
      <c r="F6" s="167"/>
      <c r="G6" s="167"/>
      <c r="H6" s="167"/>
      <c r="I6" s="167"/>
      <c r="J6" s="167"/>
      <c r="K6" s="167"/>
      <c r="L6" s="168"/>
    </row>
    <row r="7" spans="2:61" ht="26.25" customHeight="1">
      <c r="B7" s="166" t="s">
        <v>91</v>
      </c>
      <c r="C7" s="167"/>
      <c r="D7" s="167"/>
      <c r="E7" s="167"/>
      <c r="F7" s="167"/>
      <c r="G7" s="167"/>
      <c r="H7" s="167"/>
      <c r="I7" s="167"/>
      <c r="J7" s="167"/>
      <c r="K7" s="167"/>
      <c r="L7" s="168"/>
      <c r="BI7" s="3"/>
    </row>
    <row r="8" spans="2:61" s="3" customFormat="1" ht="78.75">
      <c r="B8" s="23" t="s">
        <v>115</v>
      </c>
      <c r="C8" s="31" t="s">
        <v>44</v>
      </c>
      <c r="D8" s="31" t="s">
        <v>119</v>
      </c>
      <c r="E8" s="31" t="s">
        <v>60</v>
      </c>
      <c r="F8" s="31" t="s">
        <v>99</v>
      </c>
      <c r="G8" s="31" t="s">
        <v>231</v>
      </c>
      <c r="H8" s="31" t="s">
        <v>230</v>
      </c>
      <c r="I8" s="31" t="s">
        <v>59</v>
      </c>
      <c r="J8" s="31" t="s">
        <v>56</v>
      </c>
      <c r="K8" s="31" t="s">
        <v>180</v>
      </c>
      <c r="L8" s="32" t="s">
        <v>182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238</v>
      </c>
      <c r="H9" s="17"/>
      <c r="I9" s="17" t="s">
        <v>234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246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237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177</v>
      </c>
      <c r="C1" s="80" t="s" vm="1">
        <v>247</v>
      </c>
    </row>
    <row r="2" spans="1:60">
      <c r="B2" s="58" t="s">
        <v>176</v>
      </c>
      <c r="C2" s="80" t="s">
        <v>248</v>
      </c>
    </row>
    <row r="3" spans="1:60">
      <c r="B3" s="58" t="s">
        <v>178</v>
      </c>
      <c r="C3" s="80" t="s">
        <v>249</v>
      </c>
    </row>
    <row r="4" spans="1:60">
      <c r="B4" s="58" t="s">
        <v>179</v>
      </c>
      <c r="C4" s="80">
        <v>2144</v>
      </c>
    </row>
    <row r="6" spans="1:60" ht="26.25" customHeight="1">
      <c r="B6" s="166" t="s">
        <v>207</v>
      </c>
      <c r="C6" s="167"/>
      <c r="D6" s="167"/>
      <c r="E6" s="167"/>
      <c r="F6" s="167"/>
      <c r="G6" s="167"/>
      <c r="H6" s="167"/>
      <c r="I6" s="167"/>
      <c r="J6" s="167"/>
      <c r="K6" s="168"/>
      <c r="BD6" s="1" t="s">
        <v>120</v>
      </c>
      <c r="BF6" s="1" t="s">
        <v>185</v>
      </c>
      <c r="BH6" s="3" t="s">
        <v>162</v>
      </c>
    </row>
    <row r="7" spans="1:60" ht="26.25" customHeight="1">
      <c r="B7" s="166" t="s">
        <v>92</v>
      </c>
      <c r="C7" s="167"/>
      <c r="D7" s="167"/>
      <c r="E7" s="167"/>
      <c r="F7" s="167"/>
      <c r="G7" s="167"/>
      <c r="H7" s="167"/>
      <c r="I7" s="167"/>
      <c r="J7" s="167"/>
      <c r="K7" s="168"/>
      <c r="BD7" s="3" t="s">
        <v>122</v>
      </c>
      <c r="BF7" s="1" t="s">
        <v>142</v>
      </c>
      <c r="BH7" s="3" t="s">
        <v>161</v>
      </c>
    </row>
    <row r="8" spans="1:60" s="3" customFormat="1" ht="78.75">
      <c r="A8" s="2"/>
      <c r="B8" s="23" t="s">
        <v>115</v>
      </c>
      <c r="C8" s="31" t="s">
        <v>44</v>
      </c>
      <c r="D8" s="31" t="s">
        <v>119</v>
      </c>
      <c r="E8" s="31" t="s">
        <v>60</v>
      </c>
      <c r="F8" s="31" t="s">
        <v>99</v>
      </c>
      <c r="G8" s="31" t="s">
        <v>231</v>
      </c>
      <c r="H8" s="31" t="s">
        <v>230</v>
      </c>
      <c r="I8" s="31" t="s">
        <v>59</v>
      </c>
      <c r="J8" s="31" t="s">
        <v>180</v>
      </c>
      <c r="K8" s="31" t="s">
        <v>182</v>
      </c>
      <c r="BC8" s="1" t="s">
        <v>135</v>
      </c>
      <c r="BD8" s="1" t="s">
        <v>136</v>
      </c>
      <c r="BE8" s="1" t="s">
        <v>143</v>
      </c>
      <c r="BG8" s="4" t="s">
        <v>163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238</v>
      </c>
      <c r="H9" s="17"/>
      <c r="I9" s="17" t="s">
        <v>234</v>
      </c>
      <c r="J9" s="33" t="s">
        <v>20</v>
      </c>
      <c r="K9" s="59" t="s">
        <v>20</v>
      </c>
      <c r="BC9" s="1" t="s">
        <v>132</v>
      </c>
      <c r="BE9" s="1" t="s">
        <v>144</v>
      </c>
      <c r="BG9" s="4" t="s">
        <v>164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128</v>
      </c>
      <c r="BD10" s="3"/>
      <c r="BE10" s="1" t="s">
        <v>186</v>
      </c>
      <c r="BG10" s="1" t="s">
        <v>170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127</v>
      </c>
      <c r="BD11" s="3"/>
      <c r="BE11" s="1" t="s">
        <v>145</v>
      </c>
      <c r="BG11" s="1" t="s">
        <v>165</v>
      </c>
    </row>
    <row r="12" spans="1:60" ht="20.25">
      <c r="B12" s="101" t="s">
        <v>246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125</v>
      </c>
      <c r="BD12" s="4"/>
      <c r="BE12" s="1" t="s">
        <v>146</v>
      </c>
      <c r="BG12" s="1" t="s">
        <v>166</v>
      </c>
    </row>
    <row r="13" spans="1:60">
      <c r="B13" s="101" t="s">
        <v>111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129</v>
      </c>
      <c r="BE13" s="1" t="s">
        <v>147</v>
      </c>
      <c r="BG13" s="1" t="s">
        <v>167</v>
      </c>
    </row>
    <row r="14" spans="1:60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126</v>
      </c>
      <c r="BE14" s="1" t="s">
        <v>148</v>
      </c>
      <c r="BG14" s="1" t="s">
        <v>169</v>
      </c>
    </row>
    <row r="15" spans="1:60">
      <c r="B15" s="101" t="s">
        <v>237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137</v>
      </c>
      <c r="BE15" s="1" t="s">
        <v>187</v>
      </c>
      <c r="BG15" s="1" t="s">
        <v>171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123</v>
      </c>
      <c r="BD16" s="1" t="s">
        <v>138</v>
      </c>
      <c r="BE16" s="1" t="s">
        <v>149</v>
      </c>
      <c r="BG16" s="1" t="s">
        <v>172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133</v>
      </c>
      <c r="BE17" s="1" t="s">
        <v>150</v>
      </c>
      <c r="BG17" s="1" t="s">
        <v>173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121</v>
      </c>
      <c r="BF18" s="1" t="s">
        <v>151</v>
      </c>
      <c r="BH18" s="1" t="s">
        <v>27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134</v>
      </c>
      <c r="BF19" s="1" t="s">
        <v>152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139</v>
      </c>
      <c r="BF20" s="1" t="s">
        <v>153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124</v>
      </c>
      <c r="BE21" s="1" t="s">
        <v>140</v>
      </c>
      <c r="BF21" s="1" t="s">
        <v>154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130</v>
      </c>
      <c r="BF22" s="1" t="s">
        <v>155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27</v>
      </c>
      <c r="BE23" s="1" t="s">
        <v>131</v>
      </c>
      <c r="BF23" s="1" t="s">
        <v>188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191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156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157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190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158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159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189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27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177</v>
      </c>
      <c r="C1" s="80" t="s" vm="1">
        <v>247</v>
      </c>
    </row>
    <row r="2" spans="2:81">
      <c r="B2" s="58" t="s">
        <v>176</v>
      </c>
      <c r="C2" s="80" t="s">
        <v>248</v>
      </c>
    </row>
    <row r="3" spans="2:81">
      <c r="B3" s="58" t="s">
        <v>178</v>
      </c>
      <c r="C3" s="80" t="s">
        <v>249</v>
      </c>
      <c r="E3" s="2"/>
    </row>
    <row r="4" spans="2:81">
      <c r="B4" s="58" t="s">
        <v>179</v>
      </c>
      <c r="C4" s="80">
        <v>2144</v>
      </c>
    </row>
    <row r="6" spans="2:81" ht="26.25" customHeight="1">
      <c r="B6" s="166" t="s">
        <v>207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8"/>
    </row>
    <row r="7" spans="2:81" ht="26.25" customHeight="1">
      <c r="B7" s="166" t="s">
        <v>93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8"/>
    </row>
    <row r="8" spans="2:81" s="3" customFormat="1" ht="47.25">
      <c r="B8" s="23" t="s">
        <v>115</v>
      </c>
      <c r="C8" s="31" t="s">
        <v>44</v>
      </c>
      <c r="D8" s="14" t="s">
        <v>48</v>
      </c>
      <c r="E8" s="31" t="s">
        <v>15</v>
      </c>
      <c r="F8" s="31" t="s">
        <v>61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231</v>
      </c>
      <c r="M8" s="31" t="s">
        <v>230</v>
      </c>
      <c r="N8" s="31" t="s">
        <v>59</v>
      </c>
      <c r="O8" s="31" t="s">
        <v>56</v>
      </c>
      <c r="P8" s="31" t="s">
        <v>180</v>
      </c>
      <c r="Q8" s="32" t="s">
        <v>182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238</v>
      </c>
      <c r="M9" s="33"/>
      <c r="N9" s="33" t="s">
        <v>234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246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237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87"/>
  <sheetViews>
    <sheetView rightToLeft="1" workbookViewId="0">
      <selection activeCell="C21" sqref="C21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177</v>
      </c>
      <c r="C1" s="80" t="s" vm="1">
        <v>247</v>
      </c>
    </row>
    <row r="2" spans="2:72">
      <c r="B2" s="58" t="s">
        <v>176</v>
      </c>
      <c r="C2" s="80" t="s">
        <v>248</v>
      </c>
    </row>
    <row r="3" spans="2:72">
      <c r="B3" s="58" t="s">
        <v>178</v>
      </c>
      <c r="C3" s="80" t="s">
        <v>249</v>
      </c>
    </row>
    <row r="4" spans="2:72">
      <c r="B4" s="58" t="s">
        <v>179</v>
      </c>
      <c r="C4" s="80">
        <v>2144</v>
      </c>
    </row>
    <row r="6" spans="2:72" ht="26.25" customHeight="1">
      <c r="B6" s="166" t="s">
        <v>208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8"/>
    </row>
    <row r="7" spans="2:72" ht="26.25" customHeight="1">
      <c r="B7" s="166" t="s">
        <v>84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8"/>
    </row>
    <row r="8" spans="2:72" s="3" customFormat="1" ht="78.75">
      <c r="B8" s="23" t="s">
        <v>115</v>
      </c>
      <c r="C8" s="31" t="s">
        <v>44</v>
      </c>
      <c r="D8" s="31" t="s">
        <v>15</v>
      </c>
      <c r="E8" s="31" t="s">
        <v>61</v>
      </c>
      <c r="F8" s="31" t="s">
        <v>100</v>
      </c>
      <c r="G8" s="31" t="s">
        <v>18</v>
      </c>
      <c r="H8" s="31" t="s">
        <v>99</v>
      </c>
      <c r="I8" s="31" t="s">
        <v>17</v>
      </c>
      <c r="J8" s="31" t="s">
        <v>19</v>
      </c>
      <c r="K8" s="31" t="s">
        <v>231</v>
      </c>
      <c r="L8" s="31" t="s">
        <v>230</v>
      </c>
      <c r="M8" s="31" t="s">
        <v>108</v>
      </c>
      <c r="N8" s="31" t="s">
        <v>56</v>
      </c>
      <c r="O8" s="31" t="s">
        <v>180</v>
      </c>
      <c r="P8" s="32" t="s">
        <v>182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238</v>
      </c>
      <c r="L9" s="33"/>
      <c r="M9" s="33" t="s">
        <v>234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 t="s">
        <v>26</v>
      </c>
      <c r="C11" s="82"/>
      <c r="D11" s="82"/>
      <c r="E11" s="82"/>
      <c r="F11" s="82"/>
      <c r="G11" s="90">
        <v>8.4382219267909591</v>
      </c>
      <c r="H11" s="82"/>
      <c r="I11" s="82"/>
      <c r="J11" s="105">
        <v>4.851559448650504E-2</v>
      </c>
      <c r="K11" s="90"/>
      <c r="L11" s="82"/>
      <c r="M11" s="90">
        <v>58338.849419999984</v>
      </c>
      <c r="N11" s="82"/>
      <c r="O11" s="91">
        <f>M11/$M$11</f>
        <v>1</v>
      </c>
      <c r="P11" s="91">
        <f>M11/'סכום נכסי הקרן'!$C$42</f>
        <v>0.28379477764703431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3" t="s">
        <v>228</v>
      </c>
      <c r="C12" s="84"/>
      <c r="D12" s="84"/>
      <c r="E12" s="84"/>
      <c r="F12" s="84"/>
      <c r="G12" s="93">
        <v>8.4382219267909608</v>
      </c>
      <c r="H12" s="84"/>
      <c r="I12" s="84"/>
      <c r="J12" s="106">
        <v>4.8515594486505054E-2</v>
      </c>
      <c r="K12" s="93"/>
      <c r="L12" s="84"/>
      <c r="M12" s="93">
        <v>58338.849419999999</v>
      </c>
      <c r="N12" s="84"/>
      <c r="O12" s="94">
        <f t="shared" ref="O12:O75" si="0">M12/$M$11</f>
        <v>1.0000000000000002</v>
      </c>
      <c r="P12" s="94">
        <f>M12/'סכום נכסי הקרן'!$C$42</f>
        <v>0.28379477764703437</v>
      </c>
    </row>
    <row r="13" spans="2:72">
      <c r="B13" s="104" t="s">
        <v>64</v>
      </c>
      <c r="C13" s="84"/>
      <c r="D13" s="84"/>
      <c r="E13" s="84"/>
      <c r="F13" s="84"/>
      <c r="G13" s="93">
        <v>8.4382219267909608</v>
      </c>
      <c r="H13" s="84"/>
      <c r="I13" s="84"/>
      <c r="J13" s="106">
        <v>4.8515594486505054E-2</v>
      </c>
      <c r="K13" s="93"/>
      <c r="L13" s="84"/>
      <c r="M13" s="93">
        <v>58338.849419999999</v>
      </c>
      <c r="N13" s="84"/>
      <c r="O13" s="94">
        <f t="shared" si="0"/>
        <v>1.0000000000000002</v>
      </c>
      <c r="P13" s="94">
        <f>M13/'סכום נכסי הקרן'!$C$42</f>
        <v>0.28379477764703437</v>
      </c>
    </row>
    <row r="14" spans="2:72">
      <c r="B14" s="89" t="s">
        <v>825</v>
      </c>
      <c r="C14" s="86" t="s">
        <v>826</v>
      </c>
      <c r="D14" s="86" t="s">
        <v>252</v>
      </c>
      <c r="E14" s="86"/>
      <c r="F14" s="108">
        <v>40148</v>
      </c>
      <c r="G14" s="96">
        <v>5.59</v>
      </c>
      <c r="H14" s="99" t="s">
        <v>162</v>
      </c>
      <c r="I14" s="100">
        <v>4.8000000000000001E-2</v>
      </c>
      <c r="J14" s="100">
        <v>4.8500000000000008E-2</v>
      </c>
      <c r="K14" s="96">
        <v>671999.99999999988</v>
      </c>
      <c r="L14" s="109">
        <v>109.0476</v>
      </c>
      <c r="M14" s="96">
        <v>732.70135999999991</v>
      </c>
      <c r="N14" s="86"/>
      <c r="O14" s="97">
        <f t="shared" si="0"/>
        <v>1.2559407106661449E-2</v>
      </c>
      <c r="P14" s="97">
        <f>M14/'סכום נכסי הקרן'!$C$42</f>
        <v>3.5642941472135681E-3</v>
      </c>
    </row>
    <row r="15" spans="2:72">
      <c r="B15" s="89" t="s">
        <v>827</v>
      </c>
      <c r="C15" s="86" t="s">
        <v>828</v>
      </c>
      <c r="D15" s="86" t="s">
        <v>252</v>
      </c>
      <c r="E15" s="86"/>
      <c r="F15" s="108">
        <v>40452</v>
      </c>
      <c r="G15" s="96">
        <v>6.1400000000000015</v>
      </c>
      <c r="H15" s="99" t="s">
        <v>162</v>
      </c>
      <c r="I15" s="100">
        <v>4.8000000000000001E-2</v>
      </c>
      <c r="J15" s="100">
        <v>4.8599999999999997E-2</v>
      </c>
      <c r="K15" s="96">
        <v>730999.99999999988</v>
      </c>
      <c r="L15" s="109">
        <v>107.8197</v>
      </c>
      <c r="M15" s="96">
        <v>788.03910999999982</v>
      </c>
      <c r="N15" s="86"/>
      <c r="O15" s="97">
        <f t="shared" si="0"/>
        <v>1.3507964552517224E-2</v>
      </c>
      <c r="P15" s="97">
        <f>M15/'סכום נכסי הקרן'!$C$42</f>
        <v>3.8334897966456468E-3</v>
      </c>
    </row>
    <row r="16" spans="2:72">
      <c r="B16" s="89" t="s">
        <v>829</v>
      </c>
      <c r="C16" s="86" t="s">
        <v>830</v>
      </c>
      <c r="D16" s="86" t="s">
        <v>252</v>
      </c>
      <c r="E16" s="86"/>
      <c r="F16" s="108">
        <v>40909</v>
      </c>
      <c r="G16" s="96">
        <v>6.92</v>
      </c>
      <c r="H16" s="99" t="s">
        <v>162</v>
      </c>
      <c r="I16" s="100">
        <v>4.8000000000000001E-2</v>
      </c>
      <c r="J16" s="100">
        <v>4.8499999999999995E-2</v>
      </c>
      <c r="K16" s="96">
        <v>592999.99999999988</v>
      </c>
      <c r="L16" s="109">
        <v>105.7431</v>
      </c>
      <c r="M16" s="96">
        <v>627.08400999999992</v>
      </c>
      <c r="N16" s="86"/>
      <c r="O16" s="97">
        <f t="shared" si="0"/>
        <v>1.0748995159047826E-2</v>
      </c>
      <c r="P16" s="97">
        <f>M16/'סכום נכסי הקרן'!$C$42</f>
        <v>3.0505086910910259E-3</v>
      </c>
    </row>
    <row r="17" spans="2:16">
      <c r="B17" s="89" t="s">
        <v>831</v>
      </c>
      <c r="C17" s="86">
        <v>8790</v>
      </c>
      <c r="D17" s="86" t="s">
        <v>252</v>
      </c>
      <c r="E17" s="86"/>
      <c r="F17" s="108">
        <v>41030</v>
      </c>
      <c r="G17" s="96">
        <v>7.2500000000000009</v>
      </c>
      <c r="H17" s="99" t="s">
        <v>162</v>
      </c>
      <c r="I17" s="100">
        <v>4.8000000000000001E-2</v>
      </c>
      <c r="J17" s="100">
        <v>4.8600000000000011E-2</v>
      </c>
      <c r="K17" s="96">
        <v>3483999.9999999995</v>
      </c>
      <c r="L17" s="109">
        <v>103.63509999999999</v>
      </c>
      <c r="M17" s="96">
        <v>3610.8370499999992</v>
      </c>
      <c r="N17" s="86"/>
      <c r="O17" s="97">
        <f t="shared" si="0"/>
        <v>6.1894210905745359E-2</v>
      </c>
      <c r="P17" s="97">
        <f>M17/'סכום נכסי הקרן'!$C$42</f>
        <v>1.7565253821634649E-2</v>
      </c>
    </row>
    <row r="18" spans="2:16">
      <c r="B18" s="89" t="s">
        <v>832</v>
      </c>
      <c r="C18" s="86" t="s">
        <v>833</v>
      </c>
      <c r="D18" s="86" t="s">
        <v>252</v>
      </c>
      <c r="E18" s="86"/>
      <c r="F18" s="108">
        <v>41091</v>
      </c>
      <c r="G18" s="96">
        <v>7.2499999999999982</v>
      </c>
      <c r="H18" s="99" t="s">
        <v>162</v>
      </c>
      <c r="I18" s="100">
        <v>4.8000000000000001E-2</v>
      </c>
      <c r="J18" s="100">
        <v>4.8499999999999988E-2</v>
      </c>
      <c r="K18" s="96">
        <v>742999.99999999988</v>
      </c>
      <c r="L18" s="109">
        <v>104.3839</v>
      </c>
      <c r="M18" s="96">
        <v>775.90318000000002</v>
      </c>
      <c r="N18" s="86"/>
      <c r="O18" s="97">
        <f t="shared" si="0"/>
        <v>1.3299939709369747E-2</v>
      </c>
      <c r="P18" s="97">
        <f>M18/'סכום נכסי הקרן'!$C$42</f>
        <v>3.7744534325395494E-3</v>
      </c>
    </row>
    <row r="19" spans="2:16">
      <c r="B19" s="89" t="s">
        <v>834</v>
      </c>
      <c r="C19" s="86">
        <v>8793</v>
      </c>
      <c r="D19" s="86" t="s">
        <v>252</v>
      </c>
      <c r="E19" s="86"/>
      <c r="F19" s="108">
        <v>41122</v>
      </c>
      <c r="G19" s="96">
        <v>7.330000000000001</v>
      </c>
      <c r="H19" s="99" t="s">
        <v>162</v>
      </c>
      <c r="I19" s="100">
        <v>4.8000000000000001E-2</v>
      </c>
      <c r="J19" s="100">
        <v>4.8499999999999995E-2</v>
      </c>
      <c r="K19" s="96">
        <v>2279999.9999999995</v>
      </c>
      <c r="L19" s="109">
        <v>104.31359999999999</v>
      </c>
      <c r="M19" s="96">
        <v>2378.3505499999992</v>
      </c>
      <c r="N19" s="86"/>
      <c r="O19" s="97">
        <f t="shared" si="0"/>
        <v>4.0767868644057327E-2</v>
      </c>
      <c r="P19" s="97">
        <f>M19/'סכום נכסי הקרן'!$C$42</f>
        <v>1.156970821698375E-2</v>
      </c>
    </row>
    <row r="20" spans="2:16">
      <c r="B20" s="89" t="s">
        <v>835</v>
      </c>
      <c r="C20" s="86" t="s">
        <v>836</v>
      </c>
      <c r="D20" s="86" t="s">
        <v>252</v>
      </c>
      <c r="E20" s="86"/>
      <c r="F20" s="108">
        <v>41154</v>
      </c>
      <c r="G20" s="96">
        <v>7.419999999999999</v>
      </c>
      <c r="H20" s="99" t="s">
        <v>162</v>
      </c>
      <c r="I20" s="100">
        <v>4.8000000000000001E-2</v>
      </c>
      <c r="J20" s="100">
        <v>4.8500000000000008E-2</v>
      </c>
      <c r="K20" s="96">
        <v>1822999.9999999998</v>
      </c>
      <c r="L20" s="109">
        <v>103.79389999999999</v>
      </c>
      <c r="M20" s="96">
        <v>1892.1626699999997</v>
      </c>
      <c r="N20" s="86"/>
      <c r="O20" s="97">
        <f t="shared" si="0"/>
        <v>3.2434007334935885E-2</v>
      </c>
      <c r="P20" s="97">
        <f>M20/'סכום נכסי הקרן'!$C$42</f>
        <v>9.2046018998204089E-3</v>
      </c>
    </row>
    <row r="21" spans="2:16">
      <c r="B21" s="89" t="s">
        <v>837</v>
      </c>
      <c r="C21" s="86" t="s">
        <v>838</v>
      </c>
      <c r="D21" s="86" t="s">
        <v>252</v>
      </c>
      <c r="E21" s="86"/>
      <c r="F21" s="108">
        <v>41184</v>
      </c>
      <c r="G21" s="96">
        <v>7.5</v>
      </c>
      <c r="H21" s="99" t="s">
        <v>162</v>
      </c>
      <c r="I21" s="100">
        <v>4.8000000000000001E-2</v>
      </c>
      <c r="J21" s="100">
        <v>4.8599999999999997E-2</v>
      </c>
      <c r="K21" s="96">
        <v>1918999.9999999998</v>
      </c>
      <c r="L21" s="109">
        <v>102.3043</v>
      </c>
      <c r="M21" s="96">
        <v>1963.2169699999997</v>
      </c>
      <c r="N21" s="86"/>
      <c r="O21" s="97">
        <f t="shared" si="0"/>
        <v>3.3651965877252304E-2</v>
      </c>
      <c r="P21" s="97">
        <f>M21/'סכום נכסי הקרן'!$C$42</f>
        <v>9.5502521735204033E-3</v>
      </c>
    </row>
    <row r="22" spans="2:16">
      <c r="B22" s="89" t="s">
        <v>839</v>
      </c>
      <c r="C22" s="86" t="s">
        <v>840</v>
      </c>
      <c r="D22" s="86" t="s">
        <v>252</v>
      </c>
      <c r="E22" s="86"/>
      <c r="F22" s="108">
        <v>41214</v>
      </c>
      <c r="G22" s="96">
        <v>7.58</v>
      </c>
      <c r="H22" s="99" t="s">
        <v>162</v>
      </c>
      <c r="I22" s="100">
        <v>4.8000000000000001E-2</v>
      </c>
      <c r="J22" s="100">
        <v>4.8499999999999995E-2</v>
      </c>
      <c r="K22" s="96">
        <v>1335999.9999999998</v>
      </c>
      <c r="L22" s="109">
        <v>101.92</v>
      </c>
      <c r="M22" s="96">
        <v>1361.6516899999997</v>
      </c>
      <c r="N22" s="86"/>
      <c r="O22" s="97">
        <f t="shared" si="0"/>
        <v>2.334039329773261E-2</v>
      </c>
      <c r="P22" s="97">
        <f>M22/'סכום נכסי הקרן'!$C$42</f>
        <v>6.6238817261243567E-3</v>
      </c>
    </row>
    <row r="23" spans="2:16">
      <c r="B23" s="89" t="s">
        <v>841</v>
      </c>
      <c r="C23" s="86" t="s">
        <v>842</v>
      </c>
      <c r="D23" s="86" t="s">
        <v>252</v>
      </c>
      <c r="E23" s="86"/>
      <c r="F23" s="108">
        <v>41245</v>
      </c>
      <c r="G23" s="96">
        <v>7.67</v>
      </c>
      <c r="H23" s="99" t="s">
        <v>162</v>
      </c>
      <c r="I23" s="100">
        <v>4.8000000000000001E-2</v>
      </c>
      <c r="J23" s="100">
        <v>4.8499999999999995E-2</v>
      </c>
      <c r="K23" s="96">
        <v>1909999.9999999998</v>
      </c>
      <c r="L23" s="109">
        <v>101.6964</v>
      </c>
      <c r="M23" s="96">
        <v>1942.4020299999997</v>
      </c>
      <c r="N23" s="86"/>
      <c r="O23" s="97">
        <f t="shared" si="0"/>
        <v>3.3295172073347354E-2</v>
      </c>
      <c r="P23" s="97">
        <f>M23/'סכום נכסי הקרן'!$C$42</f>
        <v>9.448995955275357E-3</v>
      </c>
    </row>
    <row r="24" spans="2:16">
      <c r="B24" s="89" t="s">
        <v>843</v>
      </c>
      <c r="C24" s="86" t="s">
        <v>844</v>
      </c>
      <c r="D24" s="86" t="s">
        <v>252</v>
      </c>
      <c r="E24" s="86"/>
      <c r="F24" s="108">
        <v>41275</v>
      </c>
      <c r="G24" s="96">
        <v>7.5699999999999994</v>
      </c>
      <c r="H24" s="99" t="s">
        <v>162</v>
      </c>
      <c r="I24" s="100">
        <v>4.8000000000000001E-2</v>
      </c>
      <c r="J24" s="100">
        <v>4.8500000000000008E-2</v>
      </c>
      <c r="K24" s="96">
        <v>1306999.9999999998</v>
      </c>
      <c r="L24" s="109">
        <v>104.2276</v>
      </c>
      <c r="M24" s="96">
        <v>1362.2549899999997</v>
      </c>
      <c r="N24" s="86"/>
      <c r="O24" s="97">
        <f t="shared" si="0"/>
        <v>2.3350734605557467E-2</v>
      </c>
      <c r="P24" s="97">
        <f>M24/'סכום נכסי הקרן'!$C$42</f>
        <v>6.6268165352790899E-3</v>
      </c>
    </row>
    <row r="25" spans="2:16">
      <c r="B25" s="89" t="s">
        <v>845</v>
      </c>
      <c r="C25" s="86" t="s">
        <v>846</v>
      </c>
      <c r="D25" s="86" t="s">
        <v>252</v>
      </c>
      <c r="E25" s="86"/>
      <c r="F25" s="108">
        <v>41334</v>
      </c>
      <c r="G25" s="96">
        <v>7.73</v>
      </c>
      <c r="H25" s="99" t="s">
        <v>162</v>
      </c>
      <c r="I25" s="100">
        <v>4.8000000000000001E-2</v>
      </c>
      <c r="J25" s="100">
        <v>4.8500000000000015E-2</v>
      </c>
      <c r="K25" s="96">
        <v>1279999.9999999998</v>
      </c>
      <c r="L25" s="109">
        <v>103.3917</v>
      </c>
      <c r="M25" s="96">
        <v>1323.4139999999998</v>
      </c>
      <c r="N25" s="86"/>
      <c r="O25" s="97">
        <f t="shared" si="0"/>
        <v>2.2684952020090767E-2</v>
      </c>
      <c r="P25" s="97">
        <f>M25/'סכום נכסי הקרן'!$C$42</f>
        <v>6.4378709144753011E-3</v>
      </c>
    </row>
    <row r="26" spans="2:16">
      <c r="B26" s="89" t="s">
        <v>847</v>
      </c>
      <c r="C26" s="86">
        <v>2704</v>
      </c>
      <c r="D26" s="86" t="s">
        <v>252</v>
      </c>
      <c r="E26" s="86"/>
      <c r="F26" s="108">
        <v>41395</v>
      </c>
      <c r="G26" s="96">
        <v>7.8999999999999995</v>
      </c>
      <c r="H26" s="99" t="s">
        <v>162</v>
      </c>
      <c r="I26" s="100">
        <v>4.8000000000000001E-2</v>
      </c>
      <c r="J26" s="100">
        <v>4.8499999999999995E-2</v>
      </c>
      <c r="K26" s="96">
        <v>960999.99999999988</v>
      </c>
      <c r="L26" s="109">
        <v>102.3728</v>
      </c>
      <c r="M26" s="96">
        <v>983.80291999999986</v>
      </c>
      <c r="N26" s="86"/>
      <c r="O26" s="97">
        <f t="shared" si="0"/>
        <v>1.6863598267379064E-2</v>
      </c>
      <c r="P26" s="97">
        <f>M26/'סכום נכסי הקרן'!$C$42</f>
        <v>4.7858011206197548E-3</v>
      </c>
    </row>
    <row r="27" spans="2:16">
      <c r="B27" s="89" t="s">
        <v>848</v>
      </c>
      <c r="C27" s="86" t="s">
        <v>849</v>
      </c>
      <c r="D27" s="86" t="s">
        <v>252</v>
      </c>
      <c r="E27" s="86"/>
      <c r="F27" s="108">
        <v>41427</v>
      </c>
      <c r="G27" s="96">
        <v>7.9900000000000011</v>
      </c>
      <c r="H27" s="99" t="s">
        <v>162</v>
      </c>
      <c r="I27" s="100">
        <v>4.8000000000000001E-2</v>
      </c>
      <c r="J27" s="100">
        <v>4.8500000000000008E-2</v>
      </c>
      <c r="K27" s="96">
        <v>855999.99999999988</v>
      </c>
      <c r="L27" s="109">
        <v>101.5549</v>
      </c>
      <c r="M27" s="96">
        <v>869.31028999999978</v>
      </c>
      <c r="N27" s="86"/>
      <c r="O27" s="97">
        <f t="shared" si="0"/>
        <v>1.4901053048570735E-2</v>
      </c>
      <c r="P27" s="97">
        <f>M27/'סכום נכסי הקרן'!$C$42</f>
        <v>4.2288410366257941E-3</v>
      </c>
    </row>
    <row r="28" spans="2:16">
      <c r="B28" s="89" t="s">
        <v>850</v>
      </c>
      <c r="C28" s="86">
        <v>8806</v>
      </c>
      <c r="D28" s="86" t="s">
        <v>252</v>
      </c>
      <c r="E28" s="86"/>
      <c r="F28" s="108">
        <v>41518</v>
      </c>
      <c r="G28" s="96">
        <v>8.0499999999999989</v>
      </c>
      <c r="H28" s="99" t="s">
        <v>162</v>
      </c>
      <c r="I28" s="100">
        <v>4.8000000000000001E-2</v>
      </c>
      <c r="J28" s="100">
        <v>4.8499999999999995E-2</v>
      </c>
      <c r="K28" s="96">
        <v>205999.99999999997</v>
      </c>
      <c r="L28" s="109">
        <v>101.5882</v>
      </c>
      <c r="M28" s="96">
        <v>209.25533999999996</v>
      </c>
      <c r="N28" s="86"/>
      <c r="O28" s="97">
        <f t="shared" si="0"/>
        <v>3.586895217859098E-3</v>
      </c>
      <c r="P28" s="97">
        <f>M28/'סכום נכסי הקרן'!$C$42</f>
        <v>1.0179421307955335E-3</v>
      </c>
    </row>
    <row r="29" spans="2:16">
      <c r="B29" s="89" t="s">
        <v>851</v>
      </c>
      <c r="C29" s="86" t="s">
        <v>852</v>
      </c>
      <c r="D29" s="86" t="s">
        <v>252</v>
      </c>
      <c r="E29" s="86"/>
      <c r="F29" s="108">
        <v>41548</v>
      </c>
      <c r="G29" s="96">
        <v>8.1300000000000008</v>
      </c>
      <c r="H29" s="99" t="s">
        <v>162</v>
      </c>
      <c r="I29" s="100">
        <v>4.8000000000000001E-2</v>
      </c>
      <c r="J29" s="100">
        <v>4.8500000000000008E-2</v>
      </c>
      <c r="K29" s="96">
        <v>839999.99999999988</v>
      </c>
      <c r="L29" s="109">
        <v>101.1814</v>
      </c>
      <c r="M29" s="96">
        <v>849.92859999999985</v>
      </c>
      <c r="N29" s="86"/>
      <c r="O29" s="97">
        <f t="shared" si="0"/>
        <v>1.4568826921509761E-2</v>
      </c>
      <c r="P29" s="97">
        <f>M29/'סכום נכסי הקרן'!$C$42</f>
        <v>4.1345569967679895E-3</v>
      </c>
    </row>
    <row r="30" spans="2:16">
      <c r="B30" s="89" t="s">
        <v>853</v>
      </c>
      <c r="C30" s="86" t="s">
        <v>854</v>
      </c>
      <c r="D30" s="86" t="s">
        <v>252</v>
      </c>
      <c r="E30" s="86"/>
      <c r="F30" s="108">
        <v>41579</v>
      </c>
      <c r="G30" s="96">
        <v>8.2100000000000009</v>
      </c>
      <c r="H30" s="99" t="s">
        <v>162</v>
      </c>
      <c r="I30" s="100">
        <v>4.8000000000000001E-2</v>
      </c>
      <c r="J30" s="100">
        <v>4.8500000000000008E-2</v>
      </c>
      <c r="K30" s="96">
        <v>314999.99999999994</v>
      </c>
      <c r="L30" s="109">
        <v>100.7818</v>
      </c>
      <c r="M30" s="96">
        <v>317.46571999999992</v>
      </c>
      <c r="N30" s="86"/>
      <c r="O30" s="97">
        <f t="shared" si="0"/>
        <v>5.4417549052855488E-3</v>
      </c>
      <c r="P30" s="97">
        <f>M30/'סכום נכסי הקרן'!$C$42</f>
        <v>1.5443416233551705E-3</v>
      </c>
    </row>
    <row r="31" spans="2:16">
      <c r="B31" s="89" t="s">
        <v>855</v>
      </c>
      <c r="C31" s="86" t="s">
        <v>856</v>
      </c>
      <c r="D31" s="86" t="s">
        <v>252</v>
      </c>
      <c r="E31" s="86"/>
      <c r="F31" s="108">
        <v>41609</v>
      </c>
      <c r="G31" s="96">
        <v>8.2999999999999989</v>
      </c>
      <c r="H31" s="99" t="s">
        <v>162</v>
      </c>
      <c r="I31" s="100">
        <v>4.8000000000000001E-2</v>
      </c>
      <c r="J31" s="100">
        <v>4.8500000000000008E-2</v>
      </c>
      <c r="K31" s="96">
        <v>652999.99999999988</v>
      </c>
      <c r="L31" s="109">
        <v>100.3849</v>
      </c>
      <c r="M31" s="96">
        <v>655.51365999999996</v>
      </c>
      <c r="N31" s="86"/>
      <c r="O31" s="97">
        <f t="shared" si="0"/>
        <v>1.1236314505977793E-2</v>
      </c>
      <c r="P31" s="97">
        <f>M31/'סכום נכסי הקרן'!$C$42</f>
        <v>3.1888073767961139E-3</v>
      </c>
    </row>
    <row r="32" spans="2:16">
      <c r="B32" s="89" t="s">
        <v>857</v>
      </c>
      <c r="C32" s="86" t="s">
        <v>858</v>
      </c>
      <c r="D32" s="86" t="s">
        <v>252</v>
      </c>
      <c r="E32" s="86"/>
      <c r="F32" s="108">
        <v>41672</v>
      </c>
      <c r="G32" s="96">
        <v>8.27</v>
      </c>
      <c r="H32" s="99" t="s">
        <v>162</v>
      </c>
      <c r="I32" s="100">
        <v>4.8000000000000001E-2</v>
      </c>
      <c r="J32" s="100">
        <v>4.8499999999999995E-2</v>
      </c>
      <c r="K32" s="96">
        <v>453999.99999999994</v>
      </c>
      <c r="L32" s="109">
        <v>101.9757</v>
      </c>
      <c r="M32" s="96">
        <v>462.96380999999997</v>
      </c>
      <c r="N32" s="86"/>
      <c r="O32" s="97">
        <f t="shared" si="0"/>
        <v>7.9357720387485849E-3</v>
      </c>
      <c r="P32" s="97">
        <f>M32/'סכום נכסי הקרן'!$C$42</f>
        <v>2.2521306611942068E-3</v>
      </c>
    </row>
    <row r="33" spans="2:16">
      <c r="B33" s="89" t="s">
        <v>859</v>
      </c>
      <c r="C33" s="86" t="s">
        <v>860</v>
      </c>
      <c r="D33" s="86" t="s">
        <v>252</v>
      </c>
      <c r="E33" s="86"/>
      <c r="F33" s="108">
        <v>41700</v>
      </c>
      <c r="G33" s="96">
        <v>8.3500000000000014</v>
      </c>
      <c r="H33" s="99" t="s">
        <v>162</v>
      </c>
      <c r="I33" s="100">
        <v>4.8000000000000001E-2</v>
      </c>
      <c r="J33" s="100">
        <v>4.8500000000000008E-2</v>
      </c>
      <c r="K33" s="96">
        <v>90999.999999999985</v>
      </c>
      <c r="L33" s="109">
        <v>101.9601</v>
      </c>
      <c r="M33" s="96">
        <v>92.783909999999977</v>
      </c>
      <c r="N33" s="86"/>
      <c r="O33" s="97">
        <f t="shared" si="0"/>
        <v>1.59043092077492E-3</v>
      </c>
      <c r="P33" s="97">
        <f>M33/'סכום נכסי הקרן'!$C$42</f>
        <v>4.5135598952428642E-4</v>
      </c>
    </row>
    <row r="34" spans="2:16">
      <c r="B34" s="89" t="s">
        <v>861</v>
      </c>
      <c r="C34" s="86" t="s">
        <v>862</v>
      </c>
      <c r="D34" s="86" t="s">
        <v>252</v>
      </c>
      <c r="E34" s="86"/>
      <c r="F34" s="108">
        <v>41730</v>
      </c>
      <c r="G34" s="96">
        <v>8.4300000000000015</v>
      </c>
      <c r="H34" s="99" t="s">
        <v>162</v>
      </c>
      <c r="I34" s="100">
        <v>4.8000000000000001E-2</v>
      </c>
      <c r="J34" s="100">
        <v>4.8499999999999995E-2</v>
      </c>
      <c r="K34" s="96">
        <v>786999.99999999988</v>
      </c>
      <c r="L34" s="109">
        <v>101.76860000000001</v>
      </c>
      <c r="M34" s="96">
        <v>800.91821999999991</v>
      </c>
      <c r="N34" s="86"/>
      <c r="O34" s="97">
        <f t="shared" si="0"/>
        <v>1.3728728419615104E-2</v>
      </c>
      <c r="P34" s="97">
        <f>M34/'סכום נכסי הקרן'!$C$42</f>
        <v>3.8961414292211891E-3</v>
      </c>
    </row>
    <row r="35" spans="2:16">
      <c r="B35" s="89" t="s">
        <v>863</v>
      </c>
      <c r="C35" s="86" t="s">
        <v>864</v>
      </c>
      <c r="D35" s="86" t="s">
        <v>252</v>
      </c>
      <c r="E35" s="86"/>
      <c r="F35" s="108">
        <v>41760</v>
      </c>
      <c r="G35" s="96">
        <v>8.52</v>
      </c>
      <c r="H35" s="99" t="s">
        <v>162</v>
      </c>
      <c r="I35" s="100">
        <v>4.8000000000000001E-2</v>
      </c>
      <c r="J35" s="100">
        <v>4.8499999999999995E-2</v>
      </c>
      <c r="K35" s="96">
        <v>433999.99999999994</v>
      </c>
      <c r="L35" s="109">
        <v>101.06829999999999</v>
      </c>
      <c r="M35" s="96">
        <v>438.63643999999994</v>
      </c>
      <c r="N35" s="86"/>
      <c r="O35" s="97">
        <f t="shared" si="0"/>
        <v>7.518770842429824E-3</v>
      </c>
      <c r="P35" s="97">
        <f>M35/'סכום נכסי הקרן'!$C$42</f>
        <v>2.1337878994063769E-3</v>
      </c>
    </row>
    <row r="36" spans="2:16">
      <c r="B36" s="89" t="s">
        <v>865</v>
      </c>
      <c r="C36" s="86" t="s">
        <v>866</v>
      </c>
      <c r="D36" s="86" t="s">
        <v>252</v>
      </c>
      <c r="E36" s="86"/>
      <c r="F36" s="108">
        <v>41791</v>
      </c>
      <c r="G36" s="96">
        <v>8.6</v>
      </c>
      <c r="H36" s="99" t="s">
        <v>162</v>
      </c>
      <c r="I36" s="100">
        <v>4.8000000000000001E-2</v>
      </c>
      <c r="J36" s="100">
        <v>4.8500000000000008E-2</v>
      </c>
      <c r="K36" s="96">
        <v>745999.99999999988</v>
      </c>
      <c r="L36" s="109">
        <v>100.5638</v>
      </c>
      <c r="M36" s="96">
        <v>750.2560699999998</v>
      </c>
      <c r="N36" s="86"/>
      <c r="O36" s="97">
        <f t="shared" si="0"/>
        <v>1.2860316537932846E-2</v>
      </c>
      <c r="P36" s="97">
        <f>M36/'סכום נכסי הקרן'!$C$42</f>
        <v>3.6496906723531299E-3</v>
      </c>
    </row>
    <row r="37" spans="2:16">
      <c r="B37" s="89" t="s">
        <v>867</v>
      </c>
      <c r="C37" s="86" t="s">
        <v>868</v>
      </c>
      <c r="D37" s="86" t="s">
        <v>252</v>
      </c>
      <c r="E37" s="86"/>
      <c r="F37" s="108">
        <v>41821</v>
      </c>
      <c r="G37" s="96">
        <v>8.4799999999999986</v>
      </c>
      <c r="H37" s="99" t="s">
        <v>162</v>
      </c>
      <c r="I37" s="100">
        <v>4.8000000000000001E-2</v>
      </c>
      <c r="J37" s="100">
        <v>4.8500000000000008E-2</v>
      </c>
      <c r="K37" s="96">
        <v>600999.99999999988</v>
      </c>
      <c r="L37" s="109">
        <v>102.4776</v>
      </c>
      <c r="M37" s="96">
        <v>615.89059999999995</v>
      </c>
      <c r="N37" s="86"/>
      <c r="O37" s="97">
        <f t="shared" si="0"/>
        <v>1.0557126273883242E-2</v>
      </c>
      <c r="P37" s="97">
        <f>M37/'סכום נכסי הקרן'!$C$42</f>
        <v>2.9960573034883585E-3</v>
      </c>
    </row>
    <row r="38" spans="2:16">
      <c r="B38" s="89" t="s">
        <v>869</v>
      </c>
      <c r="C38" s="86" t="s">
        <v>870</v>
      </c>
      <c r="D38" s="86" t="s">
        <v>252</v>
      </c>
      <c r="E38" s="86"/>
      <c r="F38" s="108">
        <v>41852</v>
      </c>
      <c r="G38" s="96">
        <v>8.56</v>
      </c>
      <c r="H38" s="99" t="s">
        <v>162</v>
      </c>
      <c r="I38" s="100">
        <v>4.8000000000000001E-2</v>
      </c>
      <c r="J38" s="100">
        <v>4.8499999999999995E-2</v>
      </c>
      <c r="K38" s="96">
        <v>609999.99999999988</v>
      </c>
      <c r="L38" s="109">
        <v>101.9849</v>
      </c>
      <c r="M38" s="96">
        <v>622.10763999999995</v>
      </c>
      <c r="N38" s="86"/>
      <c r="O38" s="97">
        <f t="shared" si="0"/>
        <v>1.0663694025249772E-2</v>
      </c>
      <c r="P38" s="97">
        <f>M38/'סכום נכסי הקרן'!$C$42</f>
        <v>3.0263006747917672E-3</v>
      </c>
    </row>
    <row r="39" spans="2:16">
      <c r="B39" s="89" t="s">
        <v>871</v>
      </c>
      <c r="C39" s="86" t="s">
        <v>872</v>
      </c>
      <c r="D39" s="86" t="s">
        <v>252</v>
      </c>
      <c r="E39" s="86"/>
      <c r="F39" s="108">
        <v>41883</v>
      </c>
      <c r="G39" s="96">
        <v>8.6499999999999986</v>
      </c>
      <c r="H39" s="99" t="s">
        <v>162</v>
      </c>
      <c r="I39" s="100">
        <v>4.8000000000000001E-2</v>
      </c>
      <c r="J39" s="100">
        <v>4.8499999999999995E-2</v>
      </c>
      <c r="K39" s="96">
        <v>1010999.9999999999</v>
      </c>
      <c r="L39" s="109">
        <v>101.5753</v>
      </c>
      <c r="M39" s="96">
        <v>1026.9990799999998</v>
      </c>
      <c r="N39" s="86"/>
      <c r="O39" s="97">
        <f t="shared" si="0"/>
        <v>1.7604033850690232E-2</v>
      </c>
      <c r="P39" s="97">
        <f>M39/'סכום נכסי הקרן'!$C$42</f>
        <v>4.9959328723474987E-3</v>
      </c>
    </row>
    <row r="40" spans="2:16">
      <c r="B40" s="89" t="s">
        <v>873</v>
      </c>
      <c r="C40" s="86" t="s">
        <v>874</v>
      </c>
      <c r="D40" s="86" t="s">
        <v>252</v>
      </c>
      <c r="E40" s="86"/>
      <c r="F40" s="108">
        <v>41913</v>
      </c>
      <c r="G40" s="96">
        <v>8.73</v>
      </c>
      <c r="H40" s="99" t="s">
        <v>162</v>
      </c>
      <c r="I40" s="100">
        <v>4.8000000000000001E-2</v>
      </c>
      <c r="J40" s="100">
        <v>4.8500000000000008E-2</v>
      </c>
      <c r="K40" s="96">
        <v>782999.99999999988</v>
      </c>
      <c r="L40" s="109">
        <v>101.182</v>
      </c>
      <c r="M40" s="96">
        <v>792.25307999999984</v>
      </c>
      <c r="N40" s="86"/>
      <c r="O40" s="97">
        <f t="shared" si="0"/>
        <v>1.3580197207804309E-2</v>
      </c>
      <c r="P40" s="97">
        <f>M40/'סכום נכסי הקרן'!$C$42</f>
        <v>3.8539890469917E-3</v>
      </c>
    </row>
    <row r="41" spans="2:16">
      <c r="B41" s="89" t="s">
        <v>875</v>
      </c>
      <c r="C41" s="86" t="s">
        <v>876</v>
      </c>
      <c r="D41" s="86" t="s">
        <v>252</v>
      </c>
      <c r="E41" s="86"/>
      <c r="F41" s="108">
        <v>41945</v>
      </c>
      <c r="G41" s="96">
        <v>8.8200000000000021</v>
      </c>
      <c r="H41" s="99" t="s">
        <v>162</v>
      </c>
      <c r="I41" s="100">
        <v>4.8000000000000001E-2</v>
      </c>
      <c r="J41" s="100">
        <v>4.8499999999999995E-2</v>
      </c>
      <c r="K41" s="96">
        <v>1215999.9999999998</v>
      </c>
      <c r="L41" s="109">
        <v>100.8567</v>
      </c>
      <c r="M41" s="96">
        <v>1226.4177899999997</v>
      </c>
      <c r="N41" s="86"/>
      <c r="O41" s="97">
        <f t="shared" si="0"/>
        <v>2.1022317069893288E-2</v>
      </c>
      <c r="P41" s="97">
        <f>M41/'סכום נכסי הקרן'!$C$42</f>
        <v>5.9660237984758193E-3</v>
      </c>
    </row>
    <row r="42" spans="2:16">
      <c r="B42" s="89" t="s">
        <v>877</v>
      </c>
      <c r="C42" s="86" t="s">
        <v>878</v>
      </c>
      <c r="D42" s="86" t="s">
        <v>252</v>
      </c>
      <c r="E42" s="86"/>
      <c r="F42" s="108">
        <v>41974</v>
      </c>
      <c r="G42" s="96">
        <v>8.9</v>
      </c>
      <c r="H42" s="99" t="s">
        <v>162</v>
      </c>
      <c r="I42" s="100">
        <v>4.8000000000000001E-2</v>
      </c>
      <c r="J42" s="100">
        <v>4.8500000000000008E-2</v>
      </c>
      <c r="K42" s="96">
        <v>710999.99999999988</v>
      </c>
      <c r="L42" s="109">
        <v>100.38120000000001</v>
      </c>
      <c r="M42" s="96">
        <v>713.73518999999987</v>
      </c>
      <c r="N42" s="86"/>
      <c r="O42" s="97">
        <f t="shared" si="0"/>
        <v>1.2234303506083786E-2</v>
      </c>
      <c r="P42" s="97">
        <f>M42/'סכום נכסי הקרן'!$C$42</f>
        <v>3.4720314431753805E-3</v>
      </c>
    </row>
    <row r="43" spans="2:16">
      <c r="B43" s="89" t="s">
        <v>879</v>
      </c>
      <c r="C43" s="86" t="s">
        <v>880</v>
      </c>
      <c r="D43" s="86" t="s">
        <v>252</v>
      </c>
      <c r="E43" s="86"/>
      <c r="F43" s="108">
        <v>42005</v>
      </c>
      <c r="G43" s="96">
        <v>8.77</v>
      </c>
      <c r="H43" s="99" t="s">
        <v>162</v>
      </c>
      <c r="I43" s="100">
        <v>4.8000000000000001E-2</v>
      </c>
      <c r="J43" s="100">
        <v>4.8500000000000015E-2</v>
      </c>
      <c r="K43" s="96">
        <v>923999.99999999988</v>
      </c>
      <c r="L43" s="109">
        <v>102.3887</v>
      </c>
      <c r="M43" s="96">
        <v>946.07143999999982</v>
      </c>
      <c r="N43" s="86"/>
      <c r="O43" s="97">
        <f t="shared" si="0"/>
        <v>1.6216834054935327E-2</v>
      </c>
      <c r="P43" s="97">
        <f>M43/'סכום נכסי הקרן'!$C$42</f>
        <v>4.6022528147592247E-3</v>
      </c>
    </row>
    <row r="44" spans="2:16">
      <c r="B44" s="89" t="s">
        <v>881</v>
      </c>
      <c r="C44" s="86" t="s">
        <v>882</v>
      </c>
      <c r="D44" s="86" t="s">
        <v>252</v>
      </c>
      <c r="E44" s="86"/>
      <c r="F44" s="108">
        <v>42036</v>
      </c>
      <c r="G44" s="96">
        <v>8.86</v>
      </c>
      <c r="H44" s="99" t="s">
        <v>162</v>
      </c>
      <c r="I44" s="100">
        <v>4.8000000000000001E-2</v>
      </c>
      <c r="J44" s="100">
        <v>4.8500000000000008E-2</v>
      </c>
      <c r="K44" s="96">
        <v>1139999.9999999998</v>
      </c>
      <c r="L44" s="109">
        <v>101.9847</v>
      </c>
      <c r="M44" s="96">
        <v>1162.6260199999997</v>
      </c>
      <c r="N44" s="86"/>
      <c r="O44" s="97">
        <f t="shared" si="0"/>
        <v>1.9928847270022147E-2</v>
      </c>
      <c r="P44" s="97">
        <f>M44/'סכום נכסי הקרן'!$C$42</f>
        <v>5.6557027797576416E-3</v>
      </c>
    </row>
    <row r="45" spans="2:16">
      <c r="B45" s="89" t="s">
        <v>883</v>
      </c>
      <c r="C45" s="86" t="s">
        <v>884</v>
      </c>
      <c r="D45" s="86" t="s">
        <v>252</v>
      </c>
      <c r="E45" s="86"/>
      <c r="F45" s="108">
        <v>42064</v>
      </c>
      <c r="G45" s="96">
        <v>8.9300000000000015</v>
      </c>
      <c r="H45" s="99" t="s">
        <v>162</v>
      </c>
      <c r="I45" s="100">
        <v>4.8000000000000001E-2</v>
      </c>
      <c r="J45" s="100">
        <v>4.8500000000000008E-2</v>
      </c>
      <c r="K45" s="96">
        <v>1969999.9999999998</v>
      </c>
      <c r="L45" s="109">
        <v>102.486</v>
      </c>
      <c r="M45" s="96">
        <v>2018.9748399999996</v>
      </c>
      <c r="N45" s="86"/>
      <c r="O45" s="97">
        <f t="shared" si="0"/>
        <v>3.4607724699278107E-2</v>
      </c>
      <c r="P45" s="97">
        <f>M45/'סכום נכסי הקרן'!$C$42</f>
        <v>9.8214915359014065E-3</v>
      </c>
    </row>
    <row r="46" spans="2:16">
      <c r="B46" s="89" t="s">
        <v>885</v>
      </c>
      <c r="C46" s="86" t="s">
        <v>886</v>
      </c>
      <c r="D46" s="86" t="s">
        <v>252</v>
      </c>
      <c r="E46" s="86"/>
      <c r="F46" s="108">
        <v>42095</v>
      </c>
      <c r="G46" s="96">
        <v>9.02</v>
      </c>
      <c r="H46" s="99" t="s">
        <v>162</v>
      </c>
      <c r="I46" s="100">
        <v>4.8000000000000001E-2</v>
      </c>
      <c r="J46" s="100">
        <v>4.8499999999999995E-2</v>
      </c>
      <c r="K46" s="96">
        <v>401999.99999999994</v>
      </c>
      <c r="L46" s="109">
        <v>102.8116</v>
      </c>
      <c r="M46" s="96">
        <v>413.30274999999995</v>
      </c>
      <c r="N46" s="86"/>
      <c r="O46" s="97">
        <f t="shared" si="0"/>
        <v>7.0845200772559234E-3</v>
      </c>
      <c r="P46" s="97">
        <f>M46/'סכום נכסי הקרן'!$C$42</f>
        <v>2.0105498000607949E-3</v>
      </c>
    </row>
    <row r="47" spans="2:16">
      <c r="B47" s="89" t="s">
        <v>887</v>
      </c>
      <c r="C47" s="86" t="s">
        <v>888</v>
      </c>
      <c r="D47" s="86" t="s">
        <v>252</v>
      </c>
      <c r="E47" s="86"/>
      <c r="F47" s="108">
        <v>42156</v>
      </c>
      <c r="G47" s="96">
        <v>9.1900000000000013</v>
      </c>
      <c r="H47" s="99" t="s">
        <v>162</v>
      </c>
      <c r="I47" s="100">
        <v>4.8000000000000001E-2</v>
      </c>
      <c r="J47" s="100">
        <v>4.8500000000000008E-2</v>
      </c>
      <c r="K47" s="96">
        <v>364999.99999999994</v>
      </c>
      <c r="L47" s="109">
        <v>101.07899999999999</v>
      </c>
      <c r="M47" s="96">
        <v>368.9363899999999</v>
      </c>
      <c r="N47" s="86"/>
      <c r="O47" s="97">
        <f t="shared" si="0"/>
        <v>6.3240258192942605E-3</v>
      </c>
      <c r="P47" s="97">
        <f>M47/'סכום נכסי הקרן'!$C$42</f>
        <v>1.7947255012207186E-3</v>
      </c>
    </row>
    <row r="48" spans="2:16">
      <c r="B48" s="89" t="s">
        <v>889</v>
      </c>
      <c r="C48" s="86" t="s">
        <v>890</v>
      </c>
      <c r="D48" s="86" t="s">
        <v>252</v>
      </c>
      <c r="E48" s="86"/>
      <c r="F48" s="108">
        <v>42218</v>
      </c>
      <c r="G48" s="96">
        <v>9.1400000000000023</v>
      </c>
      <c r="H48" s="99" t="s">
        <v>162</v>
      </c>
      <c r="I48" s="100">
        <v>4.8000000000000001E-2</v>
      </c>
      <c r="J48" s="100">
        <v>4.8499999999999995E-2</v>
      </c>
      <c r="K48" s="96">
        <v>460999.99999999994</v>
      </c>
      <c r="L48" s="109">
        <v>102.1619</v>
      </c>
      <c r="M48" s="96">
        <v>470.96651999999989</v>
      </c>
      <c r="N48" s="86"/>
      <c r="O48" s="97">
        <f t="shared" si="0"/>
        <v>8.0729483814355289E-3</v>
      </c>
      <c r="P48" s="97">
        <f>M48/'סכום נכסי הקרן'!$C$42</f>
        <v>2.2910605908654813E-3</v>
      </c>
    </row>
    <row r="49" spans="2:16">
      <c r="B49" s="89" t="s">
        <v>891</v>
      </c>
      <c r="C49" s="86" t="s">
        <v>892</v>
      </c>
      <c r="D49" s="86" t="s">
        <v>252</v>
      </c>
      <c r="E49" s="86"/>
      <c r="F49" s="108">
        <v>42309</v>
      </c>
      <c r="G49" s="96">
        <v>9.39</v>
      </c>
      <c r="H49" s="99" t="s">
        <v>162</v>
      </c>
      <c r="I49" s="100">
        <v>4.8000000000000001E-2</v>
      </c>
      <c r="J49" s="100">
        <v>4.8500000000000008E-2</v>
      </c>
      <c r="K49" s="96">
        <v>1142999.9999999998</v>
      </c>
      <c r="L49" s="109">
        <v>101.37649999999999</v>
      </c>
      <c r="M49" s="96">
        <v>1158.7337899999998</v>
      </c>
      <c r="N49" s="86"/>
      <c r="O49" s="97">
        <f t="shared" si="0"/>
        <v>1.9862129636083591E-2</v>
      </c>
      <c r="P49" s="97">
        <f>M49/'סכום נכסי הקרן'!$C$42</f>
        <v>5.6367686636689136E-3</v>
      </c>
    </row>
    <row r="50" spans="2:16">
      <c r="B50" s="89" t="s">
        <v>893</v>
      </c>
      <c r="C50" s="86" t="s">
        <v>894</v>
      </c>
      <c r="D50" s="86" t="s">
        <v>252</v>
      </c>
      <c r="E50" s="86"/>
      <c r="F50" s="108">
        <v>42339</v>
      </c>
      <c r="G50" s="96">
        <v>9.4700000000000006</v>
      </c>
      <c r="H50" s="99" t="s">
        <v>162</v>
      </c>
      <c r="I50" s="100">
        <v>4.8000000000000001E-2</v>
      </c>
      <c r="J50" s="100">
        <v>4.8500000000000008E-2</v>
      </c>
      <c r="K50" s="96">
        <v>744999.99999999988</v>
      </c>
      <c r="L50" s="109">
        <v>100.8751</v>
      </c>
      <c r="M50" s="96">
        <v>751.51974999999993</v>
      </c>
      <c r="N50" s="86"/>
      <c r="O50" s="97">
        <f t="shared" si="0"/>
        <v>1.2881977575347254E-2</v>
      </c>
      <c r="P50" s="97">
        <f>M50/'סכום נכסי הקרן'!$C$42</f>
        <v>3.6558379616497558E-3</v>
      </c>
    </row>
    <row r="51" spans="2:16">
      <c r="B51" s="89" t="s">
        <v>895</v>
      </c>
      <c r="C51" s="86" t="s">
        <v>896</v>
      </c>
      <c r="D51" s="86" t="s">
        <v>252</v>
      </c>
      <c r="E51" s="86"/>
      <c r="F51" s="108">
        <v>42370</v>
      </c>
      <c r="G51" s="96">
        <v>9.3300000000000018</v>
      </c>
      <c r="H51" s="99" t="s">
        <v>162</v>
      </c>
      <c r="I51" s="100">
        <v>4.8000000000000001E-2</v>
      </c>
      <c r="J51" s="100">
        <v>4.8499999999999995E-2</v>
      </c>
      <c r="K51" s="96">
        <v>198999.99999999997</v>
      </c>
      <c r="L51" s="109">
        <v>103.30370000000001</v>
      </c>
      <c r="M51" s="96">
        <v>205.57428999999996</v>
      </c>
      <c r="N51" s="86"/>
      <c r="O51" s="97">
        <f t="shared" si="0"/>
        <v>3.5237974701901485E-3</v>
      </c>
      <c r="P51" s="97">
        <f>M51/'סכום נכסי הקרן'!$C$42</f>
        <v>1.0000353195257952E-3</v>
      </c>
    </row>
    <row r="52" spans="2:16">
      <c r="B52" s="89" t="s">
        <v>897</v>
      </c>
      <c r="C52" s="86" t="s">
        <v>898</v>
      </c>
      <c r="D52" s="86" t="s">
        <v>252</v>
      </c>
      <c r="E52" s="86"/>
      <c r="F52" s="108">
        <v>42461</v>
      </c>
      <c r="G52" s="96">
        <v>9.58</v>
      </c>
      <c r="H52" s="99" t="s">
        <v>162</v>
      </c>
      <c r="I52" s="100">
        <v>4.8000000000000001E-2</v>
      </c>
      <c r="J52" s="100">
        <v>4.8500000000000008E-2</v>
      </c>
      <c r="K52" s="96">
        <v>507999.99999999994</v>
      </c>
      <c r="L52" s="109">
        <v>103.02030000000001</v>
      </c>
      <c r="M52" s="96">
        <v>523.3429799999999</v>
      </c>
      <c r="N52" s="86"/>
      <c r="O52" s="97">
        <f t="shared" si="0"/>
        <v>8.9707456558199648E-3</v>
      </c>
      <c r="P52" s="97">
        <f>M52/'סכום נכסי הקרן'!$C$42</f>
        <v>2.5458507687215258E-3</v>
      </c>
    </row>
    <row r="53" spans="2:16">
      <c r="B53" s="89" t="s">
        <v>899</v>
      </c>
      <c r="C53" s="86" t="s">
        <v>900</v>
      </c>
      <c r="D53" s="86" t="s">
        <v>252</v>
      </c>
      <c r="E53" s="86"/>
      <c r="F53" s="108">
        <v>42491</v>
      </c>
      <c r="G53" s="96">
        <v>9.6599999999999984</v>
      </c>
      <c r="H53" s="99" t="s">
        <v>162</v>
      </c>
      <c r="I53" s="100">
        <v>4.8000000000000001E-2</v>
      </c>
      <c r="J53" s="100">
        <v>4.8499999999999988E-2</v>
      </c>
      <c r="K53" s="96">
        <v>621999.99999999988</v>
      </c>
      <c r="L53" s="109">
        <v>102.82299999999999</v>
      </c>
      <c r="M53" s="96">
        <v>639.55881000000011</v>
      </c>
      <c r="N53" s="86"/>
      <c r="O53" s="97">
        <f t="shared" si="0"/>
        <v>1.0962828652920668E-2</v>
      </c>
      <c r="P53" s="97">
        <f>M53/'סכום נכסי הקרן'!$C$42</f>
        <v>3.1111935199381576E-3</v>
      </c>
    </row>
    <row r="54" spans="2:16">
      <c r="B54" s="89" t="s">
        <v>901</v>
      </c>
      <c r="C54" s="86" t="s">
        <v>902</v>
      </c>
      <c r="D54" s="86" t="s">
        <v>252</v>
      </c>
      <c r="E54" s="86"/>
      <c r="F54" s="108">
        <v>42522</v>
      </c>
      <c r="G54" s="96">
        <v>9.75</v>
      </c>
      <c r="H54" s="99" t="s">
        <v>162</v>
      </c>
      <c r="I54" s="100">
        <v>4.8000000000000001E-2</v>
      </c>
      <c r="J54" s="100">
        <v>4.8499999999999995E-2</v>
      </c>
      <c r="K54" s="96">
        <v>1498999.9999999998</v>
      </c>
      <c r="L54" s="109">
        <v>102.0013</v>
      </c>
      <c r="M54" s="96">
        <v>1528.9997399999997</v>
      </c>
      <c r="N54" s="86"/>
      <c r="O54" s="97">
        <f t="shared" si="0"/>
        <v>2.6208945757435889E-2</v>
      </c>
      <c r="P54" s="97">
        <f>M54/'סכום נכסי הקרן'!$C$42</f>
        <v>7.4379619335947014E-3</v>
      </c>
    </row>
    <row r="55" spans="2:16">
      <c r="B55" s="89" t="s">
        <v>903</v>
      </c>
      <c r="C55" s="86" t="s">
        <v>904</v>
      </c>
      <c r="D55" s="86" t="s">
        <v>252</v>
      </c>
      <c r="E55" s="86"/>
      <c r="F55" s="108">
        <v>42552</v>
      </c>
      <c r="G55" s="96">
        <v>9.6</v>
      </c>
      <c r="H55" s="99" t="s">
        <v>162</v>
      </c>
      <c r="I55" s="100">
        <v>4.8000000000000001E-2</v>
      </c>
      <c r="J55" s="100">
        <v>4.8499999999999995E-2</v>
      </c>
      <c r="K55" s="96">
        <v>1014999.9999999999</v>
      </c>
      <c r="L55" s="109">
        <v>103.721</v>
      </c>
      <c r="M55" s="96">
        <v>1052.7740299999998</v>
      </c>
      <c r="N55" s="86"/>
      <c r="O55" s="97">
        <f t="shared" si="0"/>
        <v>1.8045848357768315E-2</v>
      </c>
      <c r="P55" s="97">
        <f>M55/'סכום נכסי הקרן'!$C$42</f>
        <v>5.1213175221449586E-3</v>
      </c>
    </row>
    <row r="56" spans="2:16">
      <c r="B56" s="89" t="s">
        <v>905</v>
      </c>
      <c r="C56" s="86" t="s">
        <v>906</v>
      </c>
      <c r="D56" s="86" t="s">
        <v>252</v>
      </c>
      <c r="E56" s="86"/>
      <c r="F56" s="108">
        <v>42583</v>
      </c>
      <c r="G56" s="96">
        <v>9.6799999999999979</v>
      </c>
      <c r="H56" s="99" t="s">
        <v>162</v>
      </c>
      <c r="I56" s="100">
        <v>4.8000000000000001E-2</v>
      </c>
      <c r="J56" s="100">
        <v>4.8499999999999995E-2</v>
      </c>
      <c r="K56" s="96">
        <v>1043999.9999999999</v>
      </c>
      <c r="L56" s="109">
        <v>103.01179999999999</v>
      </c>
      <c r="M56" s="96">
        <v>1075.4429499999999</v>
      </c>
      <c r="N56" s="86"/>
      <c r="O56" s="97">
        <f t="shared" si="0"/>
        <v>1.8434421670841382E-2</v>
      </c>
      <c r="P56" s="97">
        <f>M56/'סכום נכסי הקרן'!$C$42</f>
        <v>5.2315925991281006E-3</v>
      </c>
    </row>
    <row r="57" spans="2:16">
      <c r="B57" s="89" t="s">
        <v>907</v>
      </c>
      <c r="C57" s="86" t="s">
        <v>908</v>
      </c>
      <c r="D57" s="86" t="s">
        <v>252</v>
      </c>
      <c r="E57" s="86"/>
      <c r="F57" s="108">
        <v>42614</v>
      </c>
      <c r="G57" s="96">
        <v>9.77</v>
      </c>
      <c r="H57" s="99" t="s">
        <v>162</v>
      </c>
      <c r="I57" s="100">
        <v>4.8000000000000001E-2</v>
      </c>
      <c r="J57" s="100">
        <v>4.8499999999999995E-2</v>
      </c>
      <c r="K57" s="96">
        <v>918999.99999999988</v>
      </c>
      <c r="L57" s="109">
        <v>102.1816</v>
      </c>
      <c r="M57" s="96">
        <v>939.04044999999985</v>
      </c>
      <c r="N57" s="86"/>
      <c r="O57" s="97">
        <f t="shared" si="0"/>
        <v>1.6096314194329549E-2</v>
      </c>
      <c r="P57" s="97">
        <f>M57/'סכום נכסי הקרן'!$C$42</f>
        <v>4.5680499077165558E-3</v>
      </c>
    </row>
    <row r="58" spans="2:16">
      <c r="B58" s="89" t="s">
        <v>909</v>
      </c>
      <c r="C58" s="86" t="s">
        <v>910</v>
      </c>
      <c r="D58" s="86" t="s">
        <v>252</v>
      </c>
      <c r="E58" s="86"/>
      <c r="F58" s="108">
        <v>42644</v>
      </c>
      <c r="G58" s="96">
        <v>9.85</v>
      </c>
      <c r="H58" s="99" t="s">
        <v>162</v>
      </c>
      <c r="I58" s="100">
        <v>4.8000000000000001E-2</v>
      </c>
      <c r="J58" s="100">
        <v>4.8499999999999995E-2</v>
      </c>
      <c r="K58" s="96">
        <v>1282999.9999999998</v>
      </c>
      <c r="L58" s="109">
        <v>102.08580000000001</v>
      </c>
      <c r="M58" s="96">
        <v>1309.7540499999998</v>
      </c>
      <c r="N58" s="86"/>
      <c r="O58" s="97">
        <f t="shared" si="0"/>
        <v>2.2450803590085614E-2</v>
      </c>
      <c r="P58" s="97">
        <f>M58/'סכום נכסי הקרן'!$C$42</f>
        <v>6.3714208128455869E-3</v>
      </c>
    </row>
    <row r="59" spans="2:16">
      <c r="B59" s="89" t="s">
        <v>911</v>
      </c>
      <c r="C59" s="86" t="s">
        <v>912</v>
      </c>
      <c r="D59" s="86" t="s">
        <v>252</v>
      </c>
      <c r="E59" s="86"/>
      <c r="F59" s="108">
        <v>42675</v>
      </c>
      <c r="G59" s="96">
        <v>9.9299999999999979</v>
      </c>
      <c r="H59" s="99" t="s">
        <v>162</v>
      </c>
      <c r="I59" s="100">
        <v>4.8000000000000001E-2</v>
      </c>
      <c r="J59" s="100">
        <v>4.8499999999999995E-2</v>
      </c>
      <c r="K59" s="96">
        <v>555999.99999999988</v>
      </c>
      <c r="L59" s="109">
        <v>101.7851</v>
      </c>
      <c r="M59" s="96">
        <v>565.92493000000002</v>
      </c>
      <c r="N59" s="86"/>
      <c r="O59" s="97">
        <f t="shared" si="0"/>
        <v>9.7006529204188788E-3</v>
      </c>
      <c r="P59" s="97">
        <f>M59/'סכום נכסי הקרן'!$C$42</f>
        <v>2.7529946385813297E-3</v>
      </c>
    </row>
    <row r="60" spans="2:16">
      <c r="B60" s="89" t="s">
        <v>913</v>
      </c>
      <c r="C60" s="86" t="s">
        <v>914</v>
      </c>
      <c r="D60" s="86" t="s">
        <v>252</v>
      </c>
      <c r="E60" s="86"/>
      <c r="F60" s="108">
        <v>42705</v>
      </c>
      <c r="G60" s="96">
        <v>10.02</v>
      </c>
      <c r="H60" s="99" t="s">
        <v>162</v>
      </c>
      <c r="I60" s="100">
        <v>4.8000000000000001E-2</v>
      </c>
      <c r="J60" s="100">
        <v>4.8499999999999995E-2</v>
      </c>
      <c r="K60" s="96">
        <v>421999.99999999994</v>
      </c>
      <c r="L60" s="109">
        <v>101.17919999999999</v>
      </c>
      <c r="M60" s="96">
        <v>426.97637999999995</v>
      </c>
      <c r="N60" s="86"/>
      <c r="O60" s="97">
        <f t="shared" si="0"/>
        <v>7.318902999372867E-3</v>
      </c>
      <c r="P60" s="97">
        <f>M60/'סכום נכסי הקרן'!$C$42</f>
        <v>2.0770664493272354E-3</v>
      </c>
    </row>
    <row r="61" spans="2:16">
      <c r="B61" s="89" t="s">
        <v>915</v>
      </c>
      <c r="C61" s="86" t="s">
        <v>916</v>
      </c>
      <c r="D61" s="86" t="s">
        <v>252</v>
      </c>
      <c r="E61" s="86"/>
      <c r="F61" s="108">
        <v>42736</v>
      </c>
      <c r="G61" s="96">
        <v>9.8600000000000012</v>
      </c>
      <c r="H61" s="99" t="s">
        <v>162</v>
      </c>
      <c r="I61" s="100">
        <v>4.8000000000000001E-2</v>
      </c>
      <c r="J61" s="100">
        <v>4.8500000000000008E-2</v>
      </c>
      <c r="K61" s="96">
        <v>514999.99999999994</v>
      </c>
      <c r="L61" s="109">
        <v>103.6164</v>
      </c>
      <c r="M61" s="96">
        <v>533.62432999999987</v>
      </c>
      <c r="N61" s="86"/>
      <c r="O61" s="97">
        <f t="shared" si="0"/>
        <v>9.1469807050575877E-3</v>
      </c>
      <c r="P61" s="97">
        <f>M61/'סכום נכסי הקרן'!$C$42</f>
        <v>2.595865355333531E-3</v>
      </c>
    </row>
    <row r="62" spans="2:16">
      <c r="B62" s="89" t="s">
        <v>917</v>
      </c>
      <c r="C62" s="86" t="s">
        <v>918</v>
      </c>
      <c r="D62" s="86" t="s">
        <v>252</v>
      </c>
      <c r="E62" s="86"/>
      <c r="F62" s="108">
        <v>42767</v>
      </c>
      <c r="G62" s="96">
        <v>9.9499999999999993</v>
      </c>
      <c r="H62" s="99" t="s">
        <v>162</v>
      </c>
      <c r="I62" s="100">
        <v>4.8000000000000001E-2</v>
      </c>
      <c r="J62" s="100">
        <v>4.8499999999999995E-2</v>
      </c>
      <c r="K62" s="96">
        <v>22999.999999999996</v>
      </c>
      <c r="L62" s="109">
        <v>103.2075</v>
      </c>
      <c r="M62" s="96">
        <v>23.737749999999995</v>
      </c>
      <c r="N62" s="86"/>
      <c r="O62" s="97">
        <f t="shared" si="0"/>
        <v>4.0689438060569831E-4</v>
      </c>
      <c r="P62" s="97">
        <f>M62/'סכום נכסי הקרן'!$C$42</f>
        <v>1.1547450026982189E-4</v>
      </c>
    </row>
    <row r="63" spans="2:16">
      <c r="B63" s="89" t="s">
        <v>919</v>
      </c>
      <c r="C63" s="86" t="s">
        <v>920</v>
      </c>
      <c r="D63" s="86" t="s">
        <v>252</v>
      </c>
      <c r="E63" s="86"/>
      <c r="F63" s="108">
        <v>42795</v>
      </c>
      <c r="G63" s="96">
        <v>10.029999999999999</v>
      </c>
      <c r="H63" s="99" t="s">
        <v>162</v>
      </c>
      <c r="I63" s="100">
        <v>4.8000000000000001E-2</v>
      </c>
      <c r="J63" s="100">
        <v>4.8499999999999995E-2</v>
      </c>
      <c r="K63" s="96">
        <v>304999.99999999994</v>
      </c>
      <c r="L63" s="109">
        <v>103.0063</v>
      </c>
      <c r="M63" s="96">
        <v>314.16920999999996</v>
      </c>
      <c r="N63" s="86"/>
      <c r="O63" s="97">
        <f t="shared" si="0"/>
        <v>5.3852486486011342E-3</v>
      </c>
      <c r="P63" s="97">
        <f>M63/'סכום נכסי הקרן'!$C$42</f>
        <v>1.5283054428037509E-3</v>
      </c>
    </row>
    <row r="64" spans="2:16">
      <c r="B64" s="89" t="s">
        <v>921</v>
      </c>
      <c r="C64" s="86" t="s">
        <v>922</v>
      </c>
      <c r="D64" s="86" t="s">
        <v>252</v>
      </c>
      <c r="E64" s="86"/>
      <c r="F64" s="108">
        <v>42856</v>
      </c>
      <c r="G64" s="96">
        <v>10.199999999999998</v>
      </c>
      <c r="H64" s="99" t="s">
        <v>162</v>
      </c>
      <c r="I64" s="100">
        <v>4.8000000000000001E-2</v>
      </c>
      <c r="J64" s="100">
        <v>4.8499999999999988E-2</v>
      </c>
      <c r="K64" s="96">
        <v>185999.99999999997</v>
      </c>
      <c r="L64" s="109">
        <v>101.8847</v>
      </c>
      <c r="M64" s="96">
        <v>189.51295000000002</v>
      </c>
      <c r="N64" s="86"/>
      <c r="O64" s="97">
        <f t="shared" si="0"/>
        <v>3.2484862468856019E-3</v>
      </c>
      <c r="P64" s="97">
        <f>M64/'סכום נכסי הקרן'!$C$42</f>
        <v>9.2190343212434831E-4</v>
      </c>
    </row>
    <row r="65" spans="2:16">
      <c r="B65" s="89" t="s">
        <v>923</v>
      </c>
      <c r="C65" s="86" t="s">
        <v>924</v>
      </c>
      <c r="D65" s="86" t="s">
        <v>252</v>
      </c>
      <c r="E65" s="86"/>
      <c r="F65" s="108">
        <v>42887</v>
      </c>
      <c r="G65" s="96">
        <v>10.28</v>
      </c>
      <c r="H65" s="99" t="s">
        <v>162</v>
      </c>
      <c r="I65" s="100">
        <v>4.8000000000000001E-2</v>
      </c>
      <c r="J65" s="100">
        <v>4.8500000000000008E-2</v>
      </c>
      <c r="K65" s="96">
        <v>1349999.9999999998</v>
      </c>
      <c r="L65" s="109">
        <v>101.2843</v>
      </c>
      <c r="M65" s="96">
        <v>1367.3379699999998</v>
      </c>
      <c r="N65" s="86"/>
      <c r="O65" s="97">
        <f t="shared" si="0"/>
        <v>2.3437863166551293E-2</v>
      </c>
      <c r="P65" s="97">
        <f>M65/'סכום נכסי הקרן'!$C$42</f>
        <v>6.6515431658730395E-3</v>
      </c>
    </row>
    <row r="66" spans="2:16">
      <c r="B66" s="89" t="s">
        <v>925</v>
      </c>
      <c r="C66" s="86" t="s">
        <v>926</v>
      </c>
      <c r="D66" s="86" t="s">
        <v>252</v>
      </c>
      <c r="E66" s="86"/>
      <c r="F66" s="108">
        <v>42949</v>
      </c>
      <c r="G66" s="96">
        <v>10.210000000000001</v>
      </c>
      <c r="H66" s="99" t="s">
        <v>162</v>
      </c>
      <c r="I66" s="100">
        <v>4.8000000000000001E-2</v>
      </c>
      <c r="J66" s="100">
        <v>4.8499999999999995E-2</v>
      </c>
      <c r="K66" s="96">
        <v>914999.99999999988</v>
      </c>
      <c r="L66" s="109">
        <v>103.20650000000001</v>
      </c>
      <c r="M66" s="96">
        <v>944.33946999999989</v>
      </c>
      <c r="N66" s="86"/>
      <c r="O66" s="97">
        <f t="shared" si="0"/>
        <v>1.6187145948001115E-2</v>
      </c>
      <c r="P66" s="97">
        <f>M66/'סכום נכסי הקרן'!$C$42</f>
        <v>4.5938274850530689E-3</v>
      </c>
    </row>
    <row r="67" spans="2:16">
      <c r="B67" s="89" t="s">
        <v>927</v>
      </c>
      <c r="C67" s="86" t="s">
        <v>928</v>
      </c>
      <c r="D67" s="86" t="s">
        <v>252</v>
      </c>
      <c r="E67" s="86"/>
      <c r="F67" s="108">
        <v>42979</v>
      </c>
      <c r="G67" s="96">
        <v>10.290000000000001</v>
      </c>
      <c r="H67" s="99" t="s">
        <v>162</v>
      </c>
      <c r="I67" s="100">
        <v>4.8000000000000001E-2</v>
      </c>
      <c r="J67" s="100">
        <v>4.8499999999999995E-2</v>
      </c>
      <c r="K67" s="96">
        <v>630999.99999999988</v>
      </c>
      <c r="L67" s="109">
        <v>102.9158</v>
      </c>
      <c r="M67" s="96">
        <v>649.39898999999991</v>
      </c>
      <c r="N67" s="86"/>
      <c r="O67" s="97">
        <f t="shared" si="0"/>
        <v>1.1131501502965364E-2</v>
      </c>
      <c r="P67" s="97">
        <f>M67/'סכום נכסי הקרן'!$C$42</f>
        <v>3.1590619939116838E-3</v>
      </c>
    </row>
    <row r="68" spans="2:16">
      <c r="B68" s="89" t="s">
        <v>929</v>
      </c>
      <c r="C68" s="86" t="s">
        <v>930</v>
      </c>
      <c r="D68" s="86" t="s">
        <v>252</v>
      </c>
      <c r="E68" s="86"/>
      <c r="F68" s="108">
        <v>43009</v>
      </c>
      <c r="G68" s="96">
        <v>10.37</v>
      </c>
      <c r="H68" s="99" t="s">
        <v>162</v>
      </c>
      <c r="I68" s="100">
        <v>4.8000000000000001E-2</v>
      </c>
      <c r="J68" s="100">
        <v>4.8500000000000008E-2</v>
      </c>
      <c r="K68" s="96">
        <v>912999.99999999988</v>
      </c>
      <c r="L68" s="109">
        <v>102.2029</v>
      </c>
      <c r="M68" s="96">
        <v>933.11218999999983</v>
      </c>
      <c r="N68" s="86"/>
      <c r="O68" s="97">
        <f t="shared" si="0"/>
        <v>1.599469648916501E-2</v>
      </c>
      <c r="P68" s="97">
        <f>M68/'סכום נכסי הקרן'!$C$42</f>
        <v>4.5392113336743837E-3</v>
      </c>
    </row>
    <row r="69" spans="2:16">
      <c r="B69" s="89" t="s">
        <v>931</v>
      </c>
      <c r="C69" s="86" t="s">
        <v>932</v>
      </c>
      <c r="D69" s="86" t="s">
        <v>252</v>
      </c>
      <c r="E69" s="86"/>
      <c r="F69" s="108">
        <v>43040</v>
      </c>
      <c r="G69" s="96">
        <v>10.459999999999997</v>
      </c>
      <c r="H69" s="99" t="s">
        <v>162</v>
      </c>
      <c r="I69" s="100">
        <v>4.8000000000000001E-2</v>
      </c>
      <c r="J69" s="100">
        <v>4.8499999999999995E-2</v>
      </c>
      <c r="K69" s="96">
        <v>312999.99999999994</v>
      </c>
      <c r="L69" s="109">
        <v>101.6982</v>
      </c>
      <c r="M69" s="96">
        <v>318.31553000000002</v>
      </c>
      <c r="N69" s="86"/>
      <c r="O69" s="97">
        <f t="shared" si="0"/>
        <v>5.4563216992564419E-3</v>
      </c>
      <c r="P69" s="97">
        <f>M69/'סכום נכסי הקרן'!$C$42</f>
        <v>1.5484756034111703E-3</v>
      </c>
    </row>
    <row r="70" spans="2:16">
      <c r="B70" s="89" t="s">
        <v>933</v>
      </c>
      <c r="C70" s="86" t="s">
        <v>934</v>
      </c>
      <c r="D70" s="86" t="s">
        <v>252</v>
      </c>
      <c r="E70" s="86"/>
      <c r="F70" s="108">
        <v>43070</v>
      </c>
      <c r="G70" s="96">
        <v>10.540000000000001</v>
      </c>
      <c r="H70" s="99" t="s">
        <v>162</v>
      </c>
      <c r="I70" s="100">
        <v>4.8000000000000001E-2</v>
      </c>
      <c r="J70" s="100">
        <v>4.8500000000000008E-2</v>
      </c>
      <c r="K70" s="96">
        <v>742999.99999999988</v>
      </c>
      <c r="L70" s="109">
        <v>100.9949</v>
      </c>
      <c r="M70" s="96">
        <v>750.39226999999994</v>
      </c>
      <c r="N70" s="86"/>
      <c r="O70" s="97">
        <f t="shared" si="0"/>
        <v>1.2862651174309021E-2</v>
      </c>
      <c r="P70" s="97">
        <f>M70/'סכום נכסי הקרן'!$C$42</f>
        <v>3.6503532299643933E-3</v>
      </c>
    </row>
    <row r="71" spans="2:16">
      <c r="B71" s="89" t="s">
        <v>935</v>
      </c>
      <c r="C71" s="86" t="s">
        <v>936</v>
      </c>
      <c r="D71" s="86" t="s">
        <v>252</v>
      </c>
      <c r="E71" s="86"/>
      <c r="F71" s="108">
        <v>43101</v>
      </c>
      <c r="G71" s="96">
        <v>10.370000000000001</v>
      </c>
      <c r="H71" s="99" t="s">
        <v>162</v>
      </c>
      <c r="I71" s="100">
        <v>4.8000000000000001E-2</v>
      </c>
      <c r="J71" s="100">
        <v>4.8499999999999995E-2</v>
      </c>
      <c r="K71" s="96">
        <v>198999.99999999997</v>
      </c>
      <c r="L71" s="109">
        <v>103.319</v>
      </c>
      <c r="M71" s="96">
        <v>205.60479999999995</v>
      </c>
      <c r="N71" s="86"/>
      <c r="O71" s="97">
        <f t="shared" si="0"/>
        <v>3.5243204493078948E-3</v>
      </c>
      <c r="P71" s="97">
        <f>M71/'סכום נכסי הקרן'!$C$42</f>
        <v>1.0001837382682299E-3</v>
      </c>
    </row>
    <row r="72" spans="2:16">
      <c r="B72" s="89" t="s">
        <v>937</v>
      </c>
      <c r="C72" s="86" t="s">
        <v>938</v>
      </c>
      <c r="D72" s="86" t="s">
        <v>252</v>
      </c>
      <c r="E72" s="86"/>
      <c r="F72" s="108">
        <v>43161</v>
      </c>
      <c r="G72" s="96">
        <v>10.49</v>
      </c>
      <c r="H72" s="99" t="s">
        <v>162</v>
      </c>
      <c r="I72" s="100">
        <v>4.8000000000000001E-2</v>
      </c>
      <c r="J72" s="100">
        <v>4.87E-2</v>
      </c>
      <c r="K72" s="96">
        <v>602999.99999999988</v>
      </c>
      <c r="L72" s="109">
        <v>102.90860000000001</v>
      </c>
      <c r="M72" s="96">
        <v>620.5387199999999</v>
      </c>
      <c r="N72" s="86"/>
      <c r="O72" s="97">
        <f t="shared" si="0"/>
        <v>1.0636800796884829E-2</v>
      </c>
      <c r="P72" s="97">
        <f>M72/'סכום נכסי הקרן'!$C$42</f>
        <v>3.0186685170277274E-3</v>
      </c>
    </row>
    <row r="73" spans="2:16">
      <c r="B73" s="89" t="s">
        <v>939</v>
      </c>
      <c r="C73" s="86" t="s">
        <v>940</v>
      </c>
      <c r="D73" s="86" t="s">
        <v>252</v>
      </c>
      <c r="E73" s="86"/>
      <c r="F73" s="108">
        <v>43252</v>
      </c>
      <c r="G73" s="96">
        <v>10.790000000000001</v>
      </c>
      <c r="H73" s="99" t="s">
        <v>162</v>
      </c>
      <c r="I73" s="100">
        <v>4.8000000000000001E-2</v>
      </c>
      <c r="J73" s="100">
        <v>4.8500000000000008E-2</v>
      </c>
      <c r="K73" s="96">
        <v>84999.999999999985</v>
      </c>
      <c r="L73" s="109">
        <v>100.8947</v>
      </c>
      <c r="M73" s="96">
        <v>85.760479999999987</v>
      </c>
      <c r="N73" s="86"/>
      <c r="O73" s="97">
        <f t="shared" si="0"/>
        <v>1.4700406479151301E-3</v>
      </c>
      <c r="P73" s="97">
        <f>M73/'סכום נכסי הקרן'!$C$42</f>
        <v>4.1718985880717657E-4</v>
      </c>
    </row>
    <row r="74" spans="2:16">
      <c r="B74" s="89" t="s">
        <v>941</v>
      </c>
      <c r="C74" s="86" t="s">
        <v>942</v>
      </c>
      <c r="D74" s="86" t="s">
        <v>252</v>
      </c>
      <c r="E74" s="86"/>
      <c r="F74" s="108">
        <v>40057</v>
      </c>
      <c r="G74" s="96">
        <v>5.3400000000000007</v>
      </c>
      <c r="H74" s="99" t="s">
        <v>162</v>
      </c>
      <c r="I74" s="100">
        <v>4.8000000000000001E-2</v>
      </c>
      <c r="J74" s="100">
        <v>4.8499999999999995E-2</v>
      </c>
      <c r="K74" s="96">
        <v>116999.99999999999</v>
      </c>
      <c r="L74" s="109">
        <v>110.773</v>
      </c>
      <c r="M74" s="96">
        <v>129.61231999999998</v>
      </c>
      <c r="N74" s="86"/>
      <c r="O74" s="97">
        <f t="shared" si="0"/>
        <v>2.2217153970055109E-3</v>
      </c>
      <c r="P74" s="97">
        <f>M74/'סכום נכסי הקרן'!$C$42</f>
        <v>6.3051122708817156E-4</v>
      </c>
    </row>
    <row r="75" spans="2:16">
      <c r="B75" s="89" t="s">
        <v>943</v>
      </c>
      <c r="C75" s="86" t="s">
        <v>944</v>
      </c>
      <c r="D75" s="86" t="s">
        <v>252</v>
      </c>
      <c r="E75" s="86"/>
      <c r="F75" s="108">
        <v>39995</v>
      </c>
      <c r="G75" s="96">
        <v>5.1700000000000008</v>
      </c>
      <c r="H75" s="99" t="s">
        <v>162</v>
      </c>
      <c r="I75" s="100">
        <v>4.8000000000000001E-2</v>
      </c>
      <c r="J75" s="100">
        <v>4.8499999999999995E-2</v>
      </c>
      <c r="K75" s="96">
        <v>49999.999999999993</v>
      </c>
      <c r="L75" s="109">
        <v>113.82550000000001</v>
      </c>
      <c r="M75" s="96">
        <v>56.916979999999988</v>
      </c>
      <c r="N75" s="86"/>
      <c r="O75" s="97">
        <f t="shared" si="0"/>
        <v>9.75627400366375E-4</v>
      </c>
      <c r="P75" s="97">
        <f>M75/'סכום נכסי הקרן'!$C$42</f>
        <v>2.7687796115332953E-4</v>
      </c>
    </row>
    <row r="76" spans="2:16">
      <c r="B76" s="89" t="s">
        <v>945</v>
      </c>
      <c r="C76" s="86" t="s">
        <v>946</v>
      </c>
      <c r="D76" s="86" t="s">
        <v>252</v>
      </c>
      <c r="E76" s="86"/>
      <c r="F76" s="108">
        <v>40756</v>
      </c>
      <c r="G76" s="96">
        <v>6.67</v>
      </c>
      <c r="H76" s="99" t="s">
        <v>162</v>
      </c>
      <c r="I76" s="100">
        <v>4.8000000000000001E-2</v>
      </c>
      <c r="J76" s="100">
        <v>4.8500000000000008E-2</v>
      </c>
      <c r="K76" s="96">
        <v>229999.99999999997</v>
      </c>
      <c r="L76" s="109">
        <v>105.3188</v>
      </c>
      <c r="M76" s="96">
        <v>242.25556999999995</v>
      </c>
      <c r="N76" s="86"/>
      <c r="O76" s="97">
        <f t="shared" ref="O76:O81" si="1">M76/$M$11</f>
        <v>4.1525599563324404E-3</v>
      </c>
      <c r="P76" s="97">
        <f>M76/'סכום נכסי הקרן'!$C$42</f>
        <v>1.1784748294733434E-3</v>
      </c>
    </row>
    <row r="77" spans="2:16">
      <c r="B77" s="89" t="s">
        <v>947</v>
      </c>
      <c r="C77" s="86" t="s">
        <v>948</v>
      </c>
      <c r="D77" s="86" t="s">
        <v>252</v>
      </c>
      <c r="E77" s="86"/>
      <c r="F77" s="108">
        <v>40848</v>
      </c>
      <c r="G77" s="96">
        <v>6.919999999999999</v>
      </c>
      <c r="H77" s="99" t="s">
        <v>162</v>
      </c>
      <c r="I77" s="100">
        <v>4.8000000000000001E-2</v>
      </c>
      <c r="J77" s="100">
        <v>4.8499999999999995E-2</v>
      </c>
      <c r="K77" s="96">
        <v>40999.999999999993</v>
      </c>
      <c r="L77" s="109">
        <v>104.07940000000001</v>
      </c>
      <c r="M77" s="96">
        <v>42.671029999999995</v>
      </c>
      <c r="N77" s="86"/>
      <c r="O77" s="97">
        <f t="shared" si="1"/>
        <v>7.3143420592335713E-4</v>
      </c>
      <c r="P77" s="97">
        <f>M77/'סכום נכסי הקרן'!$C$42</f>
        <v>2.0757720783345424E-4</v>
      </c>
    </row>
    <row r="78" spans="2:16">
      <c r="B78" s="89" t="s">
        <v>949</v>
      </c>
      <c r="C78" s="86" t="s">
        <v>950</v>
      </c>
      <c r="D78" s="86" t="s">
        <v>252</v>
      </c>
      <c r="E78" s="86"/>
      <c r="F78" s="108">
        <v>40940</v>
      </c>
      <c r="G78" s="96">
        <v>7.009999999999998</v>
      </c>
      <c r="H78" s="99" t="s">
        <v>162</v>
      </c>
      <c r="I78" s="100">
        <v>4.8000000000000001E-2</v>
      </c>
      <c r="J78" s="100">
        <v>4.8499999999999988E-2</v>
      </c>
      <c r="K78" s="96">
        <v>1293999.9999999998</v>
      </c>
      <c r="L78" s="109">
        <v>105.3313</v>
      </c>
      <c r="M78" s="96">
        <v>1362.9943600000001</v>
      </c>
      <c r="N78" s="86"/>
      <c r="O78" s="97">
        <f t="shared" si="1"/>
        <v>2.3363408321397789E-2</v>
      </c>
      <c r="P78" s="97">
        <f>M78/'סכום נכסי הקרן'!$C$42</f>
        <v>6.6304132696479558E-3</v>
      </c>
    </row>
    <row r="79" spans="2:16">
      <c r="B79" s="89" t="s">
        <v>951</v>
      </c>
      <c r="C79" s="86" t="s">
        <v>952</v>
      </c>
      <c r="D79" s="86" t="s">
        <v>252</v>
      </c>
      <c r="E79" s="86"/>
      <c r="F79" s="108">
        <v>40969</v>
      </c>
      <c r="G79" s="96">
        <v>7.09</v>
      </c>
      <c r="H79" s="99" t="s">
        <v>162</v>
      </c>
      <c r="I79" s="100">
        <v>4.8000000000000001E-2</v>
      </c>
      <c r="J79" s="100">
        <v>4.8600000000000004E-2</v>
      </c>
      <c r="K79" s="96">
        <v>1424999.9999999998</v>
      </c>
      <c r="L79" s="109">
        <v>104.893</v>
      </c>
      <c r="M79" s="96">
        <v>1494.4734299999998</v>
      </c>
      <c r="N79" s="86"/>
      <c r="O79" s="97">
        <f t="shared" si="1"/>
        <v>2.5617122121158218E-2</v>
      </c>
      <c r="P79" s="97">
        <f>M79/'סכום נכסי הקרן'!$C$42</f>
        <v>7.2700054763310202E-3</v>
      </c>
    </row>
    <row r="80" spans="2:16">
      <c r="B80" s="89" t="s">
        <v>953</v>
      </c>
      <c r="C80" s="86">
        <v>8789</v>
      </c>
      <c r="D80" s="86" t="s">
        <v>252</v>
      </c>
      <c r="E80" s="86"/>
      <c r="F80" s="108">
        <v>41000</v>
      </c>
      <c r="G80" s="96">
        <v>7.169999999999999</v>
      </c>
      <c r="H80" s="99" t="s">
        <v>162</v>
      </c>
      <c r="I80" s="100">
        <v>4.8000000000000001E-2</v>
      </c>
      <c r="J80" s="100">
        <v>4.8499999999999995E-2</v>
      </c>
      <c r="K80" s="96">
        <v>1215999.9999999998</v>
      </c>
      <c r="L80" s="109">
        <v>104.49250000000001</v>
      </c>
      <c r="M80" s="96">
        <v>1270.59971</v>
      </c>
      <c r="N80" s="86"/>
      <c r="O80" s="97">
        <f t="shared" si="1"/>
        <v>2.177964979824246E-2</v>
      </c>
      <c r="P80" s="97">
        <f>M80/'סכום נכסי הקרן'!$C$42</f>
        <v>6.1809508717224947E-3</v>
      </c>
    </row>
    <row r="81" spans="2:16">
      <c r="B81" s="89" t="s">
        <v>954</v>
      </c>
      <c r="C81" s="86" t="s">
        <v>955</v>
      </c>
      <c r="D81" s="86" t="s">
        <v>252</v>
      </c>
      <c r="E81" s="86"/>
      <c r="F81" s="108">
        <v>41640</v>
      </c>
      <c r="G81" s="96">
        <v>8.18</v>
      </c>
      <c r="H81" s="99" t="s">
        <v>162</v>
      </c>
      <c r="I81" s="100">
        <v>4.8000000000000001E-2</v>
      </c>
      <c r="J81" s="100">
        <v>4.8499999999999995E-2</v>
      </c>
      <c r="K81" s="96">
        <v>1033999.9999999999</v>
      </c>
      <c r="L81" s="109">
        <v>102.38930000000001</v>
      </c>
      <c r="M81" s="96">
        <v>1058.7052799999999</v>
      </c>
      <c r="N81" s="86"/>
      <c r="O81" s="97">
        <f t="shared" si="1"/>
        <v>1.814751731522922E-2</v>
      </c>
      <c r="P81" s="97">
        <f>M81/'סכום נכסי הקרן'!$C$42</f>
        <v>5.1501706413211818E-3</v>
      </c>
    </row>
    <row r="85" spans="2:16">
      <c r="B85" s="101" t="s">
        <v>111</v>
      </c>
    </row>
    <row r="86" spans="2:16">
      <c r="B86" s="101" t="s">
        <v>229</v>
      </c>
    </row>
    <row r="87" spans="2:16">
      <c r="B87" s="101" t="s">
        <v>237</v>
      </c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177</v>
      </c>
      <c r="C1" s="80" t="s" vm="1">
        <v>247</v>
      </c>
    </row>
    <row r="2" spans="2:65">
      <c r="B2" s="58" t="s">
        <v>176</v>
      </c>
      <c r="C2" s="80" t="s">
        <v>248</v>
      </c>
    </row>
    <row r="3" spans="2:65">
      <c r="B3" s="58" t="s">
        <v>178</v>
      </c>
      <c r="C3" s="80" t="s">
        <v>249</v>
      </c>
    </row>
    <row r="4" spans="2:65">
      <c r="B4" s="58" t="s">
        <v>179</v>
      </c>
      <c r="C4" s="80">
        <v>2144</v>
      </c>
    </row>
    <row r="6" spans="2:65" ht="26.25" customHeight="1">
      <c r="B6" s="166" t="s">
        <v>208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8"/>
    </row>
    <row r="7" spans="2:65" ht="26.25" customHeight="1">
      <c r="B7" s="166" t="s">
        <v>85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8"/>
    </row>
    <row r="8" spans="2:65" s="3" customFormat="1" ht="78.75">
      <c r="B8" s="23" t="s">
        <v>115</v>
      </c>
      <c r="C8" s="31" t="s">
        <v>44</v>
      </c>
      <c r="D8" s="31" t="s">
        <v>117</v>
      </c>
      <c r="E8" s="31" t="s">
        <v>116</v>
      </c>
      <c r="F8" s="31" t="s">
        <v>60</v>
      </c>
      <c r="G8" s="31" t="s">
        <v>15</v>
      </c>
      <c r="H8" s="31" t="s">
        <v>61</v>
      </c>
      <c r="I8" s="31" t="s">
        <v>100</v>
      </c>
      <c r="J8" s="31" t="s">
        <v>18</v>
      </c>
      <c r="K8" s="31" t="s">
        <v>99</v>
      </c>
      <c r="L8" s="31" t="s">
        <v>17</v>
      </c>
      <c r="M8" s="73" t="s">
        <v>19</v>
      </c>
      <c r="N8" s="31" t="s">
        <v>231</v>
      </c>
      <c r="O8" s="31" t="s">
        <v>230</v>
      </c>
      <c r="P8" s="31" t="s">
        <v>108</v>
      </c>
      <c r="Q8" s="31" t="s">
        <v>56</v>
      </c>
      <c r="R8" s="31" t="s">
        <v>180</v>
      </c>
      <c r="S8" s="32" t="s">
        <v>182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238</v>
      </c>
      <c r="O9" s="33"/>
      <c r="P9" s="33" t="s">
        <v>234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112</v>
      </c>
      <c r="R10" s="21" t="s">
        <v>113</v>
      </c>
      <c r="S10" s="21" t="s">
        <v>183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246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237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topLeftCell="A7" workbookViewId="0">
      <selection activeCell="F28" sqref="F28:F29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177</v>
      </c>
      <c r="C1" s="80" t="s" vm="1">
        <v>247</v>
      </c>
    </row>
    <row r="2" spans="2:81">
      <c r="B2" s="58" t="s">
        <v>176</v>
      </c>
      <c r="C2" s="80" t="s">
        <v>248</v>
      </c>
    </row>
    <row r="3" spans="2:81">
      <c r="B3" s="58" t="s">
        <v>178</v>
      </c>
      <c r="C3" s="80" t="s">
        <v>249</v>
      </c>
    </row>
    <row r="4" spans="2:81">
      <c r="B4" s="58" t="s">
        <v>179</v>
      </c>
      <c r="C4" s="80">
        <v>2144</v>
      </c>
    </row>
    <row r="6" spans="2:81" ht="26.25" customHeight="1">
      <c r="B6" s="166" t="s">
        <v>208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8"/>
    </row>
    <row r="7" spans="2:81" ht="26.25" customHeight="1">
      <c r="B7" s="166" t="s">
        <v>86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8"/>
    </row>
    <row r="8" spans="2:81" s="3" customFormat="1" ht="78.75">
      <c r="B8" s="23" t="s">
        <v>115</v>
      </c>
      <c r="C8" s="31" t="s">
        <v>44</v>
      </c>
      <c r="D8" s="31" t="s">
        <v>117</v>
      </c>
      <c r="E8" s="31" t="s">
        <v>116</v>
      </c>
      <c r="F8" s="31" t="s">
        <v>60</v>
      </c>
      <c r="G8" s="31" t="s">
        <v>15</v>
      </c>
      <c r="H8" s="31" t="s">
        <v>61</v>
      </c>
      <c r="I8" s="31" t="s">
        <v>100</v>
      </c>
      <c r="J8" s="31" t="s">
        <v>18</v>
      </c>
      <c r="K8" s="31" t="s">
        <v>99</v>
      </c>
      <c r="L8" s="31" t="s">
        <v>17</v>
      </c>
      <c r="M8" s="73" t="s">
        <v>19</v>
      </c>
      <c r="N8" s="73" t="s">
        <v>231</v>
      </c>
      <c r="O8" s="31" t="s">
        <v>230</v>
      </c>
      <c r="P8" s="31" t="s">
        <v>108</v>
      </c>
      <c r="Q8" s="31" t="s">
        <v>56</v>
      </c>
      <c r="R8" s="31" t="s">
        <v>180</v>
      </c>
      <c r="S8" s="32" t="s">
        <v>182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238</v>
      </c>
      <c r="O9" s="33"/>
      <c r="P9" s="33" t="s">
        <v>234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112</v>
      </c>
      <c r="R10" s="21" t="s">
        <v>113</v>
      </c>
      <c r="S10" s="21" t="s">
        <v>183</v>
      </c>
      <c r="T10" s="5"/>
      <c r="BZ10" s="1"/>
    </row>
    <row r="11" spans="2:81" s="4" customFormat="1" ht="18" customHeight="1">
      <c r="B11" s="131" t="s">
        <v>49</v>
      </c>
      <c r="C11" s="84"/>
      <c r="D11" s="84"/>
      <c r="E11" s="84"/>
      <c r="F11" s="84"/>
      <c r="G11" s="84"/>
      <c r="H11" s="84"/>
      <c r="I11" s="84"/>
      <c r="J11" s="95">
        <v>7.2429289400110992</v>
      </c>
      <c r="K11" s="84"/>
      <c r="L11" s="84"/>
      <c r="M11" s="94">
        <v>2.3088256839094455E-2</v>
      </c>
      <c r="N11" s="93"/>
      <c r="O11" s="95"/>
      <c r="P11" s="93">
        <v>2279.5049999999997</v>
      </c>
      <c r="Q11" s="84"/>
      <c r="R11" s="94">
        <f>P11/$P$11</f>
        <v>1</v>
      </c>
      <c r="S11" s="94">
        <f>P11/'סכום נכסי הקרן'!$C$42</f>
        <v>1.1088864813959216E-2</v>
      </c>
      <c r="T11" s="5"/>
      <c r="BZ11" s="102"/>
      <c r="CC11" s="102"/>
    </row>
    <row r="12" spans="2:81" s="102" customFormat="1" ht="17.25" customHeight="1">
      <c r="B12" s="132" t="s">
        <v>228</v>
      </c>
      <c r="C12" s="84"/>
      <c r="D12" s="84"/>
      <c r="E12" s="84"/>
      <c r="F12" s="84"/>
      <c r="G12" s="84"/>
      <c r="H12" s="84"/>
      <c r="I12" s="84"/>
      <c r="J12" s="95">
        <v>7.2429289400110974</v>
      </c>
      <c r="K12" s="84"/>
      <c r="L12" s="84"/>
      <c r="M12" s="94">
        <v>2.3088256839094452E-2</v>
      </c>
      <c r="N12" s="93"/>
      <c r="O12" s="95"/>
      <c r="P12" s="93">
        <v>2279.5050000000001</v>
      </c>
      <c r="Q12" s="84"/>
      <c r="R12" s="94">
        <f t="shared" ref="R12:R19" si="0">P12/$P$11</f>
        <v>1.0000000000000002</v>
      </c>
      <c r="S12" s="94">
        <f>P12/'סכום נכסי הקרן'!$C$42</f>
        <v>1.1088864813959218E-2</v>
      </c>
    </row>
    <row r="13" spans="2:81">
      <c r="B13" s="110" t="s">
        <v>57</v>
      </c>
      <c r="C13" s="84"/>
      <c r="D13" s="84"/>
      <c r="E13" s="84"/>
      <c r="F13" s="84"/>
      <c r="G13" s="84"/>
      <c r="H13" s="84"/>
      <c r="I13" s="84"/>
      <c r="J13" s="95">
        <v>8.9734540659787516</v>
      </c>
      <c r="K13" s="84"/>
      <c r="L13" s="84"/>
      <c r="M13" s="94">
        <v>1.7590699016913059E-2</v>
      </c>
      <c r="N13" s="93"/>
      <c r="O13" s="95"/>
      <c r="P13" s="93">
        <v>1210.3293699999997</v>
      </c>
      <c r="Q13" s="84"/>
      <c r="R13" s="94">
        <f t="shared" si="0"/>
        <v>0.53096148944617361</v>
      </c>
      <c r="S13" s="94">
        <f>P13/'סכום נכסי הקרן'!$C$42</f>
        <v>5.887760177887052E-3</v>
      </c>
    </row>
    <row r="14" spans="2:81">
      <c r="B14" s="111" t="s">
        <v>956</v>
      </c>
      <c r="C14" s="86" t="s">
        <v>957</v>
      </c>
      <c r="D14" s="99" t="s">
        <v>958</v>
      </c>
      <c r="E14" s="99" t="s">
        <v>959</v>
      </c>
      <c r="F14" s="99" t="s">
        <v>591</v>
      </c>
      <c r="G14" s="86" t="s">
        <v>306</v>
      </c>
      <c r="H14" s="86" t="s">
        <v>307</v>
      </c>
      <c r="I14" s="108">
        <v>42639</v>
      </c>
      <c r="J14" s="98">
        <v>8.73</v>
      </c>
      <c r="K14" s="99" t="s">
        <v>162</v>
      </c>
      <c r="L14" s="100">
        <v>4.9000000000000002E-2</v>
      </c>
      <c r="M14" s="97">
        <v>1.52E-2</v>
      </c>
      <c r="N14" s="96">
        <v>137296.99999999997</v>
      </c>
      <c r="O14" s="98">
        <v>162.5</v>
      </c>
      <c r="P14" s="96">
        <v>223.10759999999999</v>
      </c>
      <c r="Q14" s="97">
        <v>6.9939019544488216E-5</v>
      </c>
      <c r="R14" s="97">
        <f t="shared" si="0"/>
        <v>9.7875459803773199E-2</v>
      </c>
      <c r="S14" s="97">
        <f>P14/'סכום נכסי הקרן'!$C$42</f>
        <v>1.0853277423681401E-3</v>
      </c>
    </row>
    <row r="15" spans="2:81">
      <c r="B15" s="111" t="s">
        <v>960</v>
      </c>
      <c r="C15" s="86" t="s">
        <v>961</v>
      </c>
      <c r="D15" s="99" t="s">
        <v>958</v>
      </c>
      <c r="E15" s="99" t="s">
        <v>959</v>
      </c>
      <c r="F15" s="99" t="s">
        <v>591</v>
      </c>
      <c r="G15" s="86" t="s">
        <v>306</v>
      </c>
      <c r="H15" s="86" t="s">
        <v>307</v>
      </c>
      <c r="I15" s="108">
        <v>42639</v>
      </c>
      <c r="J15" s="98">
        <v>11.34</v>
      </c>
      <c r="K15" s="99" t="s">
        <v>162</v>
      </c>
      <c r="L15" s="100">
        <v>4.0999999999999995E-2</v>
      </c>
      <c r="M15" s="97">
        <v>2.3700000000000006E-2</v>
      </c>
      <c r="N15" s="96">
        <v>447796.65999999992</v>
      </c>
      <c r="O15" s="98">
        <v>129.05000000000001</v>
      </c>
      <c r="P15" s="96">
        <v>577.88161999999988</v>
      </c>
      <c r="Q15" s="97">
        <v>1.1913320025895982E-4</v>
      </c>
      <c r="R15" s="97">
        <f t="shared" si="0"/>
        <v>0.25351188964270749</v>
      </c>
      <c r="S15" s="97">
        <f>P15/'סכום נכסי הקרן'!$C$42</f>
        <v>2.8111590729793311E-3</v>
      </c>
    </row>
    <row r="16" spans="2:81">
      <c r="B16" s="111" t="s">
        <v>962</v>
      </c>
      <c r="C16" s="86" t="s">
        <v>963</v>
      </c>
      <c r="D16" s="99" t="s">
        <v>958</v>
      </c>
      <c r="E16" s="99" t="s">
        <v>964</v>
      </c>
      <c r="F16" s="99" t="s">
        <v>591</v>
      </c>
      <c r="G16" s="86" t="s">
        <v>306</v>
      </c>
      <c r="H16" s="86" t="s">
        <v>160</v>
      </c>
      <c r="I16" s="108">
        <v>42796</v>
      </c>
      <c r="J16" s="98">
        <v>8.3299999999999983</v>
      </c>
      <c r="K16" s="99" t="s">
        <v>162</v>
      </c>
      <c r="L16" s="100">
        <v>2.1400000000000002E-2</v>
      </c>
      <c r="M16" s="97">
        <v>1.4799999999999997E-2</v>
      </c>
      <c r="N16" s="96">
        <v>179999.99999999997</v>
      </c>
      <c r="O16" s="98">
        <v>107.75</v>
      </c>
      <c r="P16" s="96">
        <v>193.95001000000002</v>
      </c>
      <c r="Q16" s="97">
        <v>6.9325158099874432E-4</v>
      </c>
      <c r="R16" s="97">
        <f t="shared" si="0"/>
        <v>8.5084266101631736E-2</v>
      </c>
      <c r="S16" s="97">
        <f>P16/'סכום נכסי הקרן'!$C$42</f>
        <v>9.4348792459592707E-4</v>
      </c>
    </row>
    <row r="17" spans="2:19">
      <c r="B17" s="111" t="s">
        <v>965</v>
      </c>
      <c r="C17" s="86" t="s">
        <v>966</v>
      </c>
      <c r="D17" s="99" t="s">
        <v>958</v>
      </c>
      <c r="E17" s="99" t="s">
        <v>401</v>
      </c>
      <c r="F17" s="99" t="s">
        <v>402</v>
      </c>
      <c r="G17" s="86" t="s">
        <v>339</v>
      </c>
      <c r="H17" s="86" t="s">
        <v>307</v>
      </c>
      <c r="I17" s="108">
        <v>42768</v>
      </c>
      <c r="J17" s="98">
        <v>1.5299999999999998</v>
      </c>
      <c r="K17" s="99" t="s">
        <v>162</v>
      </c>
      <c r="L17" s="100">
        <v>6.8499999999999991E-2</v>
      </c>
      <c r="M17" s="97">
        <v>5.3999999999999986E-3</v>
      </c>
      <c r="N17" s="96">
        <v>14199.999999999998</v>
      </c>
      <c r="O17" s="98">
        <v>126.92</v>
      </c>
      <c r="P17" s="96">
        <v>18.022650000000002</v>
      </c>
      <c r="Q17" s="97">
        <v>2.8115972446347E-5</v>
      </c>
      <c r="R17" s="97">
        <f t="shared" si="0"/>
        <v>7.9063875709858081E-3</v>
      </c>
      <c r="S17" s="97">
        <f>P17/'סכום נכסי הקרן'!$C$42</f>
        <v>8.7672862941429004E-5</v>
      </c>
    </row>
    <row r="18" spans="2:19">
      <c r="B18" s="111" t="s">
        <v>967</v>
      </c>
      <c r="C18" s="86" t="s">
        <v>968</v>
      </c>
      <c r="D18" s="99" t="s">
        <v>958</v>
      </c>
      <c r="E18" s="99" t="s">
        <v>401</v>
      </c>
      <c r="F18" s="99" t="s">
        <v>402</v>
      </c>
      <c r="G18" s="86" t="s">
        <v>365</v>
      </c>
      <c r="H18" s="86" t="s">
        <v>160</v>
      </c>
      <c r="I18" s="108">
        <v>42935</v>
      </c>
      <c r="J18" s="98">
        <v>3.0199999999999996</v>
      </c>
      <c r="K18" s="99" t="s">
        <v>162</v>
      </c>
      <c r="L18" s="100">
        <v>0.06</v>
      </c>
      <c r="M18" s="97">
        <v>6.3E-3</v>
      </c>
      <c r="N18" s="96">
        <v>94999.999999999985</v>
      </c>
      <c r="O18" s="98">
        <v>126.83</v>
      </c>
      <c r="P18" s="96">
        <v>120.48848999999997</v>
      </c>
      <c r="Q18" s="97">
        <v>2.5670480608693505E-5</v>
      </c>
      <c r="R18" s="97">
        <f t="shared" si="0"/>
        <v>5.2857304546381774E-2</v>
      </c>
      <c r="S18" s="97">
        <f>P18/'סכום נכסי הקרן'!$C$42</f>
        <v>5.8612750454509937E-4</v>
      </c>
    </row>
    <row r="19" spans="2:19">
      <c r="B19" s="111" t="s">
        <v>969</v>
      </c>
      <c r="C19" s="86" t="s">
        <v>970</v>
      </c>
      <c r="D19" s="99" t="s">
        <v>958</v>
      </c>
      <c r="E19" s="99" t="s">
        <v>971</v>
      </c>
      <c r="F19" s="99" t="s">
        <v>591</v>
      </c>
      <c r="G19" s="86" t="s">
        <v>365</v>
      </c>
      <c r="H19" s="86" t="s">
        <v>307</v>
      </c>
      <c r="I19" s="108">
        <v>42835</v>
      </c>
      <c r="J19" s="98">
        <v>4.59</v>
      </c>
      <c r="K19" s="99" t="s">
        <v>162</v>
      </c>
      <c r="L19" s="100">
        <v>5.5999999999999994E-2</v>
      </c>
      <c r="M19" s="97">
        <v>6.2000000000000006E-3</v>
      </c>
      <c r="N19" s="96">
        <v>51167.389999999992</v>
      </c>
      <c r="O19" s="98">
        <v>150.25</v>
      </c>
      <c r="P19" s="96">
        <v>76.878999999999991</v>
      </c>
      <c r="Q19" s="97">
        <v>6.0023245160948818E-5</v>
      </c>
      <c r="R19" s="97">
        <f t="shared" si="0"/>
        <v>3.3726181780693615E-2</v>
      </c>
      <c r="S19" s="97">
        <f>P19/'סכום נכסי הקרן'!$C$42</f>
        <v>3.7398507045712583E-4</v>
      </c>
    </row>
    <row r="20" spans="2:19">
      <c r="B20" s="112"/>
      <c r="C20" s="86"/>
      <c r="D20" s="86"/>
      <c r="E20" s="86"/>
      <c r="F20" s="86"/>
      <c r="G20" s="86"/>
      <c r="H20" s="86"/>
      <c r="I20" s="86"/>
      <c r="J20" s="98"/>
      <c r="K20" s="86"/>
      <c r="L20" s="86"/>
      <c r="M20" s="97"/>
      <c r="N20" s="96"/>
      <c r="O20" s="98"/>
      <c r="P20" s="86"/>
      <c r="Q20" s="86"/>
      <c r="R20" s="97"/>
      <c r="S20" s="86"/>
    </row>
    <row r="21" spans="2:19">
      <c r="B21" s="110" t="s">
        <v>58</v>
      </c>
      <c r="C21" s="84"/>
      <c r="D21" s="84"/>
      <c r="E21" s="84"/>
      <c r="F21" s="84"/>
      <c r="G21" s="84"/>
      <c r="H21" s="84"/>
      <c r="I21" s="84"/>
      <c r="J21" s="95">
        <v>5.6897161221478161</v>
      </c>
      <c r="K21" s="84"/>
      <c r="L21" s="84"/>
      <c r="M21" s="94">
        <v>2.5030685694741327E-2</v>
      </c>
      <c r="N21" s="93"/>
      <c r="O21" s="95"/>
      <c r="P21" s="93">
        <v>864.46440999999982</v>
      </c>
      <c r="Q21" s="84"/>
      <c r="R21" s="94">
        <f t="shared" ref="R21:R25" si="1">P21/$P$11</f>
        <v>0.37923339058260452</v>
      </c>
      <c r="S21" s="94">
        <f>P21/'סכום נכסי הקרן'!$C$42</f>
        <v>4.2052678011098958E-3</v>
      </c>
    </row>
    <row r="22" spans="2:19">
      <c r="B22" s="111" t="s">
        <v>972</v>
      </c>
      <c r="C22" s="86" t="s">
        <v>973</v>
      </c>
      <c r="D22" s="99" t="s">
        <v>958</v>
      </c>
      <c r="E22" s="99" t="s">
        <v>964</v>
      </c>
      <c r="F22" s="99" t="s">
        <v>591</v>
      </c>
      <c r="G22" s="86" t="s">
        <v>306</v>
      </c>
      <c r="H22" s="86" t="s">
        <v>160</v>
      </c>
      <c r="I22" s="108">
        <v>42796</v>
      </c>
      <c r="J22" s="98">
        <v>7.68</v>
      </c>
      <c r="K22" s="99" t="s">
        <v>162</v>
      </c>
      <c r="L22" s="100">
        <v>3.7400000000000003E-2</v>
      </c>
      <c r="M22" s="97">
        <v>3.1300000000000001E-2</v>
      </c>
      <c r="N22" s="96">
        <v>179999.99999999997</v>
      </c>
      <c r="O22" s="98">
        <v>105.99</v>
      </c>
      <c r="P22" s="96">
        <v>190.78199999999998</v>
      </c>
      <c r="Q22" s="97">
        <v>3.4947520473422406E-4</v>
      </c>
      <c r="R22" s="97">
        <f t="shared" si="1"/>
        <v>8.369448630294736E-2</v>
      </c>
      <c r="S22" s="97">
        <f>P22/'סכום נכסי הקרן'!$C$42</f>
        <v>9.2807684428714444E-4</v>
      </c>
    </row>
    <row r="23" spans="2:19">
      <c r="B23" s="111" t="s">
        <v>974</v>
      </c>
      <c r="C23" s="86" t="s">
        <v>975</v>
      </c>
      <c r="D23" s="99" t="s">
        <v>958</v>
      </c>
      <c r="E23" s="99" t="s">
        <v>964</v>
      </c>
      <c r="F23" s="99" t="s">
        <v>591</v>
      </c>
      <c r="G23" s="86" t="s">
        <v>306</v>
      </c>
      <c r="H23" s="86" t="s">
        <v>160</v>
      </c>
      <c r="I23" s="108">
        <v>42796</v>
      </c>
      <c r="J23" s="98">
        <v>4.42</v>
      </c>
      <c r="K23" s="99" t="s">
        <v>162</v>
      </c>
      <c r="L23" s="100">
        <v>2.5000000000000001E-2</v>
      </c>
      <c r="M23" s="97">
        <v>1.9699999999999999E-2</v>
      </c>
      <c r="N23" s="96">
        <v>287123.99999999994</v>
      </c>
      <c r="O23" s="98">
        <v>103.12</v>
      </c>
      <c r="P23" s="96">
        <v>296.08226999999994</v>
      </c>
      <c r="Q23" s="97">
        <v>3.9587147867904958E-4</v>
      </c>
      <c r="R23" s="97">
        <f t="shared" si="1"/>
        <v>0.12988884428856265</v>
      </c>
      <c r="S23" s="97">
        <f>P23/'סכום נכסי הקרן'!$C$42</f>
        <v>1.4403198351572697E-3</v>
      </c>
    </row>
    <row r="24" spans="2:19">
      <c r="B24" s="111" t="s">
        <v>976</v>
      </c>
      <c r="C24" s="86" t="s">
        <v>977</v>
      </c>
      <c r="D24" s="99" t="s">
        <v>958</v>
      </c>
      <c r="E24" s="99" t="s">
        <v>978</v>
      </c>
      <c r="F24" s="99" t="s">
        <v>353</v>
      </c>
      <c r="G24" s="86" t="s">
        <v>365</v>
      </c>
      <c r="H24" s="86" t="s">
        <v>160</v>
      </c>
      <c r="I24" s="108">
        <v>42598</v>
      </c>
      <c r="J24" s="98">
        <v>5.8800000000000017</v>
      </c>
      <c r="K24" s="99" t="s">
        <v>162</v>
      </c>
      <c r="L24" s="100">
        <v>3.1E-2</v>
      </c>
      <c r="M24" s="97">
        <v>2.63E-2</v>
      </c>
      <c r="N24" s="96">
        <v>349198.10999999993</v>
      </c>
      <c r="O24" s="98">
        <v>102.89</v>
      </c>
      <c r="P24" s="96">
        <v>359.28993999999994</v>
      </c>
      <c r="Q24" s="97">
        <v>9.6999474999999978E-4</v>
      </c>
      <c r="R24" s="97">
        <f t="shared" si="1"/>
        <v>0.15761752661213729</v>
      </c>
      <c r="S24" s="97">
        <f>P24/'סכום נכסי הקרן'!$C$42</f>
        <v>1.7477994449126095E-3</v>
      </c>
    </row>
    <row r="25" spans="2:19">
      <c r="B25" s="111" t="s">
        <v>979</v>
      </c>
      <c r="C25" s="86" t="s">
        <v>980</v>
      </c>
      <c r="D25" s="99" t="s">
        <v>958</v>
      </c>
      <c r="E25" s="99" t="s">
        <v>981</v>
      </c>
      <c r="F25" s="99" t="s">
        <v>353</v>
      </c>
      <c r="G25" s="86" t="s">
        <v>587</v>
      </c>
      <c r="H25" s="86" t="s">
        <v>160</v>
      </c>
      <c r="I25" s="108">
        <v>41903</v>
      </c>
      <c r="J25" s="98">
        <v>1.75</v>
      </c>
      <c r="K25" s="99" t="s">
        <v>162</v>
      </c>
      <c r="L25" s="100">
        <v>5.1500000000000004E-2</v>
      </c>
      <c r="M25" s="97">
        <v>2.0999999999999998E-2</v>
      </c>
      <c r="N25" s="96">
        <v>17021.659999999996</v>
      </c>
      <c r="O25" s="98">
        <v>107.57</v>
      </c>
      <c r="P25" s="96">
        <v>18.310199999999998</v>
      </c>
      <c r="Q25" s="97">
        <v>2.352940070613664E-4</v>
      </c>
      <c r="R25" s="97">
        <f t="shared" si="1"/>
        <v>8.0325333789572732E-3</v>
      </c>
      <c r="S25" s="97">
        <f>P25/'סכום נכסי הקרן'!$C$42</f>
        <v>8.9071676752872249E-5</v>
      </c>
    </row>
    <row r="26" spans="2:19">
      <c r="B26" s="112"/>
      <c r="C26" s="86"/>
      <c r="D26" s="86"/>
      <c r="E26" s="86"/>
      <c r="F26" s="86"/>
      <c r="G26" s="86"/>
      <c r="H26" s="86"/>
      <c r="I26" s="86"/>
      <c r="J26" s="98"/>
      <c r="K26" s="86"/>
      <c r="L26" s="86"/>
      <c r="M26" s="97"/>
      <c r="N26" s="96"/>
      <c r="O26" s="98"/>
      <c r="P26" s="86"/>
      <c r="Q26" s="86"/>
      <c r="R26" s="97"/>
      <c r="S26" s="86"/>
    </row>
    <row r="27" spans="2:19">
      <c r="B27" s="110" t="s">
        <v>46</v>
      </c>
      <c r="C27" s="84"/>
      <c r="D27" s="84"/>
      <c r="E27" s="84"/>
      <c r="F27" s="84"/>
      <c r="G27" s="84"/>
      <c r="H27" s="84"/>
      <c r="I27" s="84"/>
      <c r="J27" s="95">
        <v>3.5703985174823343</v>
      </c>
      <c r="K27" s="84"/>
      <c r="L27" s="84"/>
      <c r="M27" s="94">
        <v>4.7389294568221517E-2</v>
      </c>
      <c r="N27" s="93"/>
      <c r="O27" s="95"/>
      <c r="P27" s="93">
        <v>204.71121999999997</v>
      </c>
      <c r="Q27" s="84"/>
      <c r="R27" s="94">
        <f t="shared" ref="R27:R29" si="2">P27/$P$11</f>
        <v>8.9805119971221828E-2</v>
      </c>
      <c r="S27" s="94">
        <f>P27/'סכום נכסי הקרן'!$C$42</f>
        <v>9.9583683496226767E-4</v>
      </c>
    </row>
    <row r="28" spans="2:19">
      <c r="B28" s="111" t="s">
        <v>982</v>
      </c>
      <c r="C28" s="86" t="s">
        <v>983</v>
      </c>
      <c r="D28" s="99" t="s">
        <v>958</v>
      </c>
      <c r="E28" s="99" t="s">
        <v>984</v>
      </c>
      <c r="F28" s="99" t="s">
        <v>188</v>
      </c>
      <c r="G28" s="86" t="s">
        <v>435</v>
      </c>
      <c r="H28" s="86" t="s">
        <v>307</v>
      </c>
      <c r="I28" s="108">
        <v>42954</v>
      </c>
      <c r="J28" s="98">
        <v>2.12</v>
      </c>
      <c r="K28" s="99" t="s">
        <v>161</v>
      </c>
      <c r="L28" s="100">
        <v>3.7000000000000005E-2</v>
      </c>
      <c r="M28" s="97">
        <v>3.9800000000000002E-2</v>
      </c>
      <c r="N28" s="96">
        <v>8742.9999999999982</v>
      </c>
      <c r="O28" s="98">
        <v>100.55</v>
      </c>
      <c r="P28" s="96">
        <v>32.087469999999996</v>
      </c>
      <c r="Q28" s="97">
        <v>1.3009642283197425E-4</v>
      </c>
      <c r="R28" s="97">
        <f t="shared" si="2"/>
        <v>1.4076507838324549E-2</v>
      </c>
      <c r="S28" s="97">
        <f>P28/'סכום נכסי הקרן'!$C$42</f>
        <v>1.5609249247181819E-4</v>
      </c>
    </row>
    <row r="29" spans="2:19">
      <c r="B29" s="111" t="s">
        <v>985</v>
      </c>
      <c r="C29" s="86" t="s">
        <v>986</v>
      </c>
      <c r="D29" s="99" t="s">
        <v>958</v>
      </c>
      <c r="E29" s="99" t="s">
        <v>984</v>
      </c>
      <c r="F29" s="99" t="s">
        <v>188</v>
      </c>
      <c r="G29" s="86" t="s">
        <v>435</v>
      </c>
      <c r="H29" s="86" t="s">
        <v>307</v>
      </c>
      <c r="I29" s="108">
        <v>42625</v>
      </c>
      <c r="J29" s="98">
        <v>3.84</v>
      </c>
      <c r="K29" s="99" t="s">
        <v>161</v>
      </c>
      <c r="L29" s="100">
        <v>4.4500000000000005E-2</v>
      </c>
      <c r="M29" s="97">
        <v>4.8799999999999996E-2</v>
      </c>
      <c r="N29" s="96">
        <v>47350.999999999993</v>
      </c>
      <c r="O29" s="98">
        <v>99.88</v>
      </c>
      <c r="P29" s="96">
        <v>172.62374999999997</v>
      </c>
      <c r="Q29" s="97">
        <v>3.4530463542686125E-4</v>
      </c>
      <c r="R29" s="97">
        <f t="shared" si="2"/>
        <v>7.5728612132897277E-2</v>
      </c>
      <c r="S29" s="97">
        <f>P29/'סכום נכסי הקרן'!$C$42</f>
        <v>8.3974434249044954E-4</v>
      </c>
    </row>
    <row r="30" spans="2:19">
      <c r="B30" s="113"/>
      <c r="C30" s="114"/>
      <c r="D30" s="114"/>
      <c r="E30" s="114"/>
      <c r="F30" s="114"/>
      <c r="G30" s="114"/>
      <c r="H30" s="114"/>
      <c r="I30" s="114"/>
      <c r="J30" s="115"/>
      <c r="K30" s="114"/>
      <c r="L30" s="114"/>
      <c r="M30" s="116"/>
      <c r="N30" s="117"/>
      <c r="O30" s="115"/>
      <c r="P30" s="114"/>
      <c r="Q30" s="114"/>
      <c r="R30" s="116"/>
      <c r="S30" s="114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1" t="s">
        <v>246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1" t="s">
        <v>111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1" t="s">
        <v>229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1" t="s">
        <v>237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</row>
    <row r="123" spans="2:19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</row>
    <row r="124" spans="2:19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</row>
    <row r="125" spans="2:19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</row>
    <row r="126" spans="2:19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</row>
    <row r="127" spans="2:19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</row>
    <row r="128" spans="2:19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</row>
    <row r="129" spans="2:19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</row>
    <row r="130" spans="2:19">
      <c r="C130" s="1"/>
      <c r="D130" s="1"/>
      <c r="E130" s="1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32 B37:B129">
    <cfRule type="cellIs" dxfId="58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>
      <selection activeCell="A11" sqref="A11:XFD14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9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177</v>
      </c>
      <c r="C1" s="80" t="s" vm="1">
        <v>247</v>
      </c>
    </row>
    <row r="2" spans="2:98">
      <c r="B2" s="58" t="s">
        <v>176</v>
      </c>
      <c r="C2" s="80" t="s">
        <v>248</v>
      </c>
    </row>
    <row r="3" spans="2:98">
      <c r="B3" s="58" t="s">
        <v>178</v>
      </c>
      <c r="C3" s="80" t="s">
        <v>249</v>
      </c>
    </row>
    <row r="4" spans="2:98">
      <c r="B4" s="58" t="s">
        <v>179</v>
      </c>
      <c r="C4" s="80">
        <v>2144</v>
      </c>
    </row>
    <row r="6" spans="2:98" ht="26.25" customHeight="1">
      <c r="B6" s="166" t="s">
        <v>208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8"/>
    </row>
    <row r="7" spans="2:98" ht="26.25" customHeight="1">
      <c r="B7" s="166" t="s">
        <v>87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8"/>
    </row>
    <row r="8" spans="2:98" s="3" customFormat="1" ht="63">
      <c r="B8" s="23" t="s">
        <v>115</v>
      </c>
      <c r="C8" s="31" t="s">
        <v>44</v>
      </c>
      <c r="D8" s="31" t="s">
        <v>117</v>
      </c>
      <c r="E8" s="31" t="s">
        <v>116</v>
      </c>
      <c r="F8" s="31" t="s">
        <v>60</v>
      </c>
      <c r="G8" s="31" t="s">
        <v>99</v>
      </c>
      <c r="H8" s="31" t="s">
        <v>231</v>
      </c>
      <c r="I8" s="31" t="s">
        <v>230</v>
      </c>
      <c r="J8" s="31" t="s">
        <v>108</v>
      </c>
      <c r="K8" s="31" t="s">
        <v>56</v>
      </c>
      <c r="L8" s="31" t="s">
        <v>180</v>
      </c>
      <c r="M8" s="32" t="s">
        <v>182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238</v>
      </c>
      <c r="I9" s="33"/>
      <c r="J9" s="33" t="s">
        <v>234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86"/>
      <c r="D11" s="86"/>
      <c r="E11" s="86"/>
      <c r="F11" s="86"/>
      <c r="G11" s="86"/>
      <c r="H11" s="96"/>
      <c r="I11" s="96"/>
      <c r="J11" s="96"/>
      <c r="K11" s="86"/>
      <c r="L11" s="97"/>
      <c r="M11" s="9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7"/>
      <c r="C12" s="86"/>
      <c r="D12" s="86"/>
      <c r="E12" s="86"/>
      <c r="F12" s="86"/>
      <c r="G12" s="86"/>
      <c r="H12" s="96"/>
      <c r="I12" s="96"/>
      <c r="J12" s="96"/>
      <c r="K12" s="86"/>
      <c r="L12" s="97"/>
      <c r="M12" s="97"/>
    </row>
    <row r="13" spans="2:98">
      <c r="B13" s="104"/>
      <c r="C13" s="84"/>
      <c r="D13" s="84"/>
      <c r="E13" s="84"/>
      <c r="F13" s="84"/>
      <c r="G13" s="84"/>
      <c r="H13" s="93"/>
      <c r="I13" s="93"/>
      <c r="J13" s="93"/>
      <c r="K13" s="84"/>
      <c r="L13" s="94"/>
      <c r="M13" s="94"/>
    </row>
    <row r="14" spans="2:98">
      <c r="B14" s="89"/>
      <c r="C14" s="86"/>
      <c r="D14" s="99"/>
      <c r="E14" s="99"/>
      <c r="F14" s="99"/>
      <c r="G14" s="99"/>
      <c r="H14" s="96"/>
      <c r="I14" s="96"/>
      <c r="J14" s="96"/>
      <c r="K14" s="86"/>
      <c r="L14" s="97"/>
      <c r="M14" s="97"/>
    </row>
    <row r="15" spans="2:98">
      <c r="B15" s="85"/>
      <c r="C15" s="86"/>
      <c r="D15" s="86"/>
      <c r="E15" s="86"/>
      <c r="F15" s="86"/>
      <c r="G15" s="86"/>
      <c r="H15" s="96"/>
      <c r="I15" s="96"/>
      <c r="J15" s="86"/>
      <c r="K15" s="86"/>
      <c r="L15" s="97"/>
      <c r="M15" s="86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1" t="s">
        <v>246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1" t="s">
        <v>111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1" t="s">
        <v>229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1" t="s">
        <v>237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</row>
    <row r="112" spans="2:13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</row>
    <row r="113" spans="2:13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</row>
    <row r="114" spans="2:13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177</v>
      </c>
      <c r="C1" s="80" t="s" vm="1">
        <v>247</v>
      </c>
    </row>
    <row r="2" spans="2:55">
      <c r="B2" s="58" t="s">
        <v>176</v>
      </c>
      <c r="C2" s="80" t="s">
        <v>248</v>
      </c>
    </row>
    <row r="3" spans="2:55">
      <c r="B3" s="58" t="s">
        <v>178</v>
      </c>
      <c r="C3" s="80" t="s">
        <v>249</v>
      </c>
    </row>
    <row r="4" spans="2:55">
      <c r="B4" s="58" t="s">
        <v>179</v>
      </c>
      <c r="C4" s="80">
        <v>2144</v>
      </c>
    </row>
    <row r="6" spans="2:55" ht="26.25" customHeight="1">
      <c r="B6" s="166" t="s">
        <v>208</v>
      </c>
      <c r="C6" s="167"/>
      <c r="D6" s="167"/>
      <c r="E6" s="167"/>
      <c r="F6" s="167"/>
      <c r="G6" s="167"/>
      <c r="H6" s="167"/>
      <c r="I6" s="167"/>
      <c r="J6" s="167"/>
      <c r="K6" s="168"/>
    </row>
    <row r="7" spans="2:55" ht="26.25" customHeight="1">
      <c r="B7" s="166" t="s">
        <v>94</v>
      </c>
      <c r="C7" s="167"/>
      <c r="D7" s="167"/>
      <c r="E7" s="167"/>
      <c r="F7" s="167"/>
      <c r="G7" s="167"/>
      <c r="H7" s="167"/>
      <c r="I7" s="167"/>
      <c r="J7" s="167"/>
      <c r="K7" s="168"/>
    </row>
    <row r="8" spans="2:55" s="3" customFormat="1" ht="78.75">
      <c r="B8" s="23" t="s">
        <v>115</v>
      </c>
      <c r="C8" s="31" t="s">
        <v>44</v>
      </c>
      <c r="D8" s="31" t="s">
        <v>99</v>
      </c>
      <c r="E8" s="31" t="s">
        <v>100</v>
      </c>
      <c r="F8" s="31" t="s">
        <v>231</v>
      </c>
      <c r="G8" s="31" t="s">
        <v>230</v>
      </c>
      <c r="H8" s="31" t="s">
        <v>108</v>
      </c>
      <c r="I8" s="31" t="s">
        <v>56</v>
      </c>
      <c r="J8" s="31" t="s">
        <v>180</v>
      </c>
      <c r="K8" s="32" t="s">
        <v>182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238</v>
      </c>
      <c r="G9" s="33"/>
      <c r="H9" s="33" t="s">
        <v>234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111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229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177</v>
      </c>
      <c r="C1" s="80" t="s" vm="1">
        <v>247</v>
      </c>
    </row>
    <row r="2" spans="2:59">
      <c r="B2" s="58" t="s">
        <v>176</v>
      </c>
      <c r="C2" s="80" t="s">
        <v>248</v>
      </c>
    </row>
    <row r="3" spans="2:59">
      <c r="B3" s="58" t="s">
        <v>178</v>
      </c>
      <c r="C3" s="80" t="s">
        <v>249</v>
      </c>
    </row>
    <row r="4" spans="2:59">
      <c r="B4" s="58" t="s">
        <v>179</v>
      </c>
      <c r="C4" s="80">
        <v>2144</v>
      </c>
    </row>
    <row r="6" spans="2:59" ht="26.25" customHeight="1">
      <c r="B6" s="166" t="s">
        <v>208</v>
      </c>
      <c r="C6" s="167"/>
      <c r="D6" s="167"/>
      <c r="E6" s="167"/>
      <c r="F6" s="167"/>
      <c r="G6" s="167"/>
      <c r="H6" s="167"/>
      <c r="I6" s="167"/>
      <c r="J6" s="167"/>
      <c r="K6" s="167"/>
      <c r="L6" s="168"/>
    </row>
    <row r="7" spans="2:59" ht="26.25" customHeight="1">
      <c r="B7" s="166" t="s">
        <v>95</v>
      </c>
      <c r="C7" s="167"/>
      <c r="D7" s="167"/>
      <c r="E7" s="167"/>
      <c r="F7" s="167"/>
      <c r="G7" s="167"/>
      <c r="H7" s="167"/>
      <c r="I7" s="167"/>
      <c r="J7" s="167"/>
      <c r="K7" s="167"/>
      <c r="L7" s="168"/>
    </row>
    <row r="8" spans="2:59" s="3" customFormat="1" ht="78.75">
      <c r="B8" s="23" t="s">
        <v>115</v>
      </c>
      <c r="C8" s="31" t="s">
        <v>44</v>
      </c>
      <c r="D8" s="31" t="s">
        <v>60</v>
      </c>
      <c r="E8" s="31" t="s">
        <v>99</v>
      </c>
      <c r="F8" s="31" t="s">
        <v>100</v>
      </c>
      <c r="G8" s="31" t="s">
        <v>231</v>
      </c>
      <c r="H8" s="31" t="s">
        <v>230</v>
      </c>
      <c r="I8" s="31" t="s">
        <v>108</v>
      </c>
      <c r="J8" s="31" t="s">
        <v>56</v>
      </c>
      <c r="K8" s="31" t="s">
        <v>180</v>
      </c>
      <c r="L8" s="32" t="s">
        <v>182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238</v>
      </c>
      <c r="H9" s="17"/>
      <c r="I9" s="17" t="s">
        <v>234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18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18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18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82</v>
      </c>
      <c r="C6" s="14" t="s">
        <v>44</v>
      </c>
      <c r="E6" s="14" t="s">
        <v>116</v>
      </c>
      <c r="I6" s="14" t="s">
        <v>15</v>
      </c>
      <c r="J6" s="14" t="s">
        <v>61</v>
      </c>
      <c r="M6" s="14" t="s">
        <v>99</v>
      </c>
      <c r="Q6" s="14" t="s">
        <v>17</v>
      </c>
      <c r="R6" s="14" t="s">
        <v>19</v>
      </c>
      <c r="U6" s="14" t="s">
        <v>59</v>
      </c>
      <c r="W6" s="15" t="s">
        <v>55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84</v>
      </c>
      <c r="C8" s="31" t="s">
        <v>44</v>
      </c>
      <c r="D8" s="31" t="s">
        <v>119</v>
      </c>
      <c r="I8" s="31" t="s">
        <v>15</v>
      </c>
      <c r="J8" s="31" t="s">
        <v>61</v>
      </c>
      <c r="K8" s="31" t="s">
        <v>100</v>
      </c>
      <c r="L8" s="31" t="s">
        <v>18</v>
      </c>
      <c r="M8" s="31" t="s">
        <v>99</v>
      </c>
      <c r="Q8" s="31" t="s">
        <v>17</v>
      </c>
      <c r="R8" s="31" t="s">
        <v>19</v>
      </c>
      <c r="S8" s="31" t="s">
        <v>0</v>
      </c>
      <c r="T8" s="31" t="s">
        <v>103</v>
      </c>
      <c r="U8" s="31" t="s">
        <v>59</v>
      </c>
      <c r="V8" s="31" t="s">
        <v>56</v>
      </c>
      <c r="W8" s="32" t="s">
        <v>110</v>
      </c>
    </row>
    <row r="9" spans="2:25" ht="31.5">
      <c r="B9" s="50" t="str">
        <f>'תעודות חוב מסחריות '!B7:T7</f>
        <v>2. תעודות חוב מסחריות</v>
      </c>
      <c r="C9" s="14" t="s">
        <v>44</v>
      </c>
      <c r="D9" s="14" t="s">
        <v>119</v>
      </c>
      <c r="E9" s="43" t="s">
        <v>116</v>
      </c>
      <c r="G9" s="14" t="s">
        <v>60</v>
      </c>
      <c r="I9" s="14" t="s">
        <v>15</v>
      </c>
      <c r="J9" s="14" t="s">
        <v>61</v>
      </c>
      <c r="K9" s="14" t="s">
        <v>100</v>
      </c>
      <c r="L9" s="14" t="s">
        <v>18</v>
      </c>
      <c r="M9" s="14" t="s">
        <v>99</v>
      </c>
      <c r="Q9" s="14" t="s">
        <v>17</v>
      </c>
      <c r="R9" s="14" t="s">
        <v>19</v>
      </c>
      <c r="S9" s="14" t="s">
        <v>0</v>
      </c>
      <c r="T9" s="14" t="s">
        <v>103</v>
      </c>
      <c r="U9" s="14" t="s">
        <v>59</v>
      </c>
      <c r="V9" s="14" t="s">
        <v>56</v>
      </c>
      <c r="W9" s="40" t="s">
        <v>110</v>
      </c>
    </row>
    <row r="10" spans="2:25" ht="31.5">
      <c r="B10" s="50" t="str">
        <f>'אג"ח קונצרני'!B7:U7</f>
        <v>3. אג"ח קונצרני</v>
      </c>
      <c r="C10" s="31" t="s">
        <v>44</v>
      </c>
      <c r="D10" s="14" t="s">
        <v>119</v>
      </c>
      <c r="E10" s="43" t="s">
        <v>116</v>
      </c>
      <c r="G10" s="31" t="s">
        <v>60</v>
      </c>
      <c r="I10" s="31" t="s">
        <v>15</v>
      </c>
      <c r="J10" s="31" t="s">
        <v>61</v>
      </c>
      <c r="K10" s="31" t="s">
        <v>100</v>
      </c>
      <c r="L10" s="31" t="s">
        <v>18</v>
      </c>
      <c r="M10" s="31" t="s">
        <v>99</v>
      </c>
      <c r="Q10" s="31" t="s">
        <v>17</v>
      </c>
      <c r="R10" s="31" t="s">
        <v>19</v>
      </c>
      <c r="S10" s="31" t="s">
        <v>0</v>
      </c>
      <c r="T10" s="31" t="s">
        <v>103</v>
      </c>
      <c r="U10" s="31" t="s">
        <v>59</v>
      </c>
      <c r="V10" s="14" t="s">
        <v>56</v>
      </c>
      <c r="W10" s="32" t="s">
        <v>110</v>
      </c>
    </row>
    <row r="11" spans="2:25" ht="31.5">
      <c r="B11" s="50" t="str">
        <f>מניות!B7</f>
        <v>4. מניות</v>
      </c>
      <c r="C11" s="31" t="s">
        <v>44</v>
      </c>
      <c r="D11" s="14" t="s">
        <v>119</v>
      </c>
      <c r="E11" s="43" t="s">
        <v>116</v>
      </c>
      <c r="H11" s="31" t="s">
        <v>99</v>
      </c>
      <c r="S11" s="31" t="s">
        <v>0</v>
      </c>
      <c r="T11" s="14" t="s">
        <v>103</v>
      </c>
      <c r="U11" s="14" t="s">
        <v>59</v>
      </c>
      <c r="V11" s="14" t="s">
        <v>56</v>
      </c>
      <c r="W11" s="15" t="s">
        <v>110</v>
      </c>
    </row>
    <row r="12" spans="2:25" ht="31.5">
      <c r="B12" s="50" t="str">
        <f>'תעודות סל'!B7:N7</f>
        <v>5. תעודות סל</v>
      </c>
      <c r="C12" s="31" t="s">
        <v>44</v>
      </c>
      <c r="D12" s="14" t="s">
        <v>119</v>
      </c>
      <c r="E12" s="43" t="s">
        <v>116</v>
      </c>
      <c r="H12" s="31" t="s">
        <v>99</v>
      </c>
      <c r="S12" s="31" t="s">
        <v>0</v>
      </c>
      <c r="T12" s="31" t="s">
        <v>103</v>
      </c>
      <c r="U12" s="31" t="s">
        <v>59</v>
      </c>
      <c r="V12" s="31" t="s">
        <v>56</v>
      </c>
      <c r="W12" s="32" t="s">
        <v>110</v>
      </c>
    </row>
    <row r="13" spans="2:25" ht="31.5">
      <c r="B13" s="50" t="str">
        <f>'קרנות נאמנות'!B7:O7</f>
        <v>6. קרנות נאמנות</v>
      </c>
      <c r="C13" s="31" t="s">
        <v>44</v>
      </c>
      <c r="D13" s="31" t="s">
        <v>119</v>
      </c>
      <c r="G13" s="31" t="s">
        <v>60</v>
      </c>
      <c r="H13" s="31" t="s">
        <v>99</v>
      </c>
      <c r="S13" s="31" t="s">
        <v>0</v>
      </c>
      <c r="T13" s="31" t="s">
        <v>103</v>
      </c>
      <c r="U13" s="31" t="s">
        <v>59</v>
      </c>
      <c r="V13" s="31" t="s">
        <v>56</v>
      </c>
      <c r="W13" s="32" t="s">
        <v>110</v>
      </c>
    </row>
    <row r="14" spans="2:25" ht="31.5">
      <c r="B14" s="50" t="str">
        <f>'כתבי אופציה'!B7:L7</f>
        <v>7. כתבי אופציה</v>
      </c>
      <c r="C14" s="31" t="s">
        <v>44</v>
      </c>
      <c r="D14" s="31" t="s">
        <v>119</v>
      </c>
      <c r="G14" s="31" t="s">
        <v>60</v>
      </c>
      <c r="H14" s="31" t="s">
        <v>99</v>
      </c>
      <c r="S14" s="31" t="s">
        <v>0</v>
      </c>
      <c r="T14" s="31" t="s">
        <v>103</v>
      </c>
      <c r="U14" s="31" t="s">
        <v>59</v>
      </c>
      <c r="V14" s="31" t="s">
        <v>56</v>
      </c>
      <c r="W14" s="32" t="s">
        <v>110</v>
      </c>
    </row>
    <row r="15" spans="2:25" ht="31.5">
      <c r="B15" s="50" t="str">
        <f>אופציות!B7</f>
        <v>8. אופציות</v>
      </c>
      <c r="C15" s="31" t="s">
        <v>44</v>
      </c>
      <c r="D15" s="31" t="s">
        <v>119</v>
      </c>
      <c r="G15" s="31" t="s">
        <v>60</v>
      </c>
      <c r="H15" s="31" t="s">
        <v>99</v>
      </c>
      <c r="S15" s="31" t="s">
        <v>0</v>
      </c>
      <c r="T15" s="31" t="s">
        <v>103</v>
      </c>
      <c r="U15" s="31" t="s">
        <v>59</v>
      </c>
      <c r="V15" s="31" t="s">
        <v>56</v>
      </c>
      <c r="W15" s="32" t="s">
        <v>110</v>
      </c>
    </row>
    <row r="16" spans="2:25" ht="31.5">
      <c r="B16" s="50" t="str">
        <f>'חוזים עתידיים'!B7:I7</f>
        <v>9. חוזים עתידיים</v>
      </c>
      <c r="C16" s="31" t="s">
        <v>44</v>
      </c>
      <c r="D16" s="31" t="s">
        <v>119</v>
      </c>
      <c r="G16" s="31" t="s">
        <v>60</v>
      </c>
      <c r="H16" s="31" t="s">
        <v>99</v>
      </c>
      <c r="S16" s="31" t="s">
        <v>0</v>
      </c>
      <c r="T16" s="32" t="s">
        <v>103</v>
      </c>
    </row>
    <row r="17" spans="2:25" ht="31.5">
      <c r="B17" s="50" t="str">
        <f>'מוצרים מובנים'!B7:Q7</f>
        <v>10. מוצרים מובנים</v>
      </c>
      <c r="C17" s="31" t="s">
        <v>44</v>
      </c>
      <c r="F17" s="14" t="s">
        <v>48</v>
      </c>
      <c r="I17" s="31" t="s">
        <v>15</v>
      </c>
      <c r="J17" s="31" t="s">
        <v>61</v>
      </c>
      <c r="K17" s="31" t="s">
        <v>100</v>
      </c>
      <c r="L17" s="31" t="s">
        <v>18</v>
      </c>
      <c r="M17" s="31" t="s">
        <v>99</v>
      </c>
      <c r="Q17" s="31" t="s">
        <v>17</v>
      </c>
      <c r="R17" s="31" t="s">
        <v>19</v>
      </c>
      <c r="S17" s="31" t="s">
        <v>0</v>
      </c>
      <c r="T17" s="31" t="s">
        <v>103</v>
      </c>
      <c r="U17" s="31" t="s">
        <v>59</v>
      </c>
      <c r="V17" s="31" t="s">
        <v>56</v>
      </c>
      <c r="W17" s="32" t="s">
        <v>110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44</v>
      </c>
      <c r="I19" s="31" t="s">
        <v>15</v>
      </c>
      <c r="J19" s="31" t="s">
        <v>61</v>
      </c>
      <c r="K19" s="31" t="s">
        <v>100</v>
      </c>
      <c r="L19" s="31" t="s">
        <v>18</v>
      </c>
      <c r="M19" s="31" t="s">
        <v>99</v>
      </c>
      <c r="Q19" s="31" t="s">
        <v>17</v>
      </c>
      <c r="R19" s="31" t="s">
        <v>19</v>
      </c>
      <c r="S19" s="31" t="s">
        <v>0</v>
      </c>
      <c r="T19" s="31" t="s">
        <v>103</v>
      </c>
      <c r="U19" s="31" t="s">
        <v>108</v>
      </c>
      <c r="V19" s="31" t="s">
        <v>56</v>
      </c>
      <c r="W19" s="32" t="s">
        <v>110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44</v>
      </c>
      <c r="D20" s="43" t="s">
        <v>117</v>
      </c>
      <c r="E20" s="43" t="s">
        <v>116</v>
      </c>
      <c r="G20" s="31" t="s">
        <v>60</v>
      </c>
      <c r="I20" s="31" t="s">
        <v>15</v>
      </c>
      <c r="J20" s="31" t="s">
        <v>61</v>
      </c>
      <c r="K20" s="31" t="s">
        <v>100</v>
      </c>
      <c r="L20" s="31" t="s">
        <v>18</v>
      </c>
      <c r="M20" s="31" t="s">
        <v>99</v>
      </c>
      <c r="Q20" s="31" t="s">
        <v>17</v>
      </c>
      <c r="R20" s="31" t="s">
        <v>19</v>
      </c>
      <c r="S20" s="31" t="s">
        <v>0</v>
      </c>
      <c r="T20" s="31" t="s">
        <v>103</v>
      </c>
      <c r="U20" s="31" t="s">
        <v>108</v>
      </c>
      <c r="V20" s="31" t="s">
        <v>56</v>
      </c>
      <c r="W20" s="32" t="s">
        <v>110</v>
      </c>
    </row>
    <row r="21" spans="2:25" ht="31.5">
      <c r="B21" s="50" t="str">
        <f>'לא סחיר - אג"ח קונצרני'!B7:S7</f>
        <v>3. אג"ח קונצרני</v>
      </c>
      <c r="C21" s="31" t="s">
        <v>44</v>
      </c>
      <c r="D21" s="43" t="s">
        <v>117</v>
      </c>
      <c r="E21" s="43" t="s">
        <v>116</v>
      </c>
      <c r="G21" s="31" t="s">
        <v>60</v>
      </c>
      <c r="I21" s="31" t="s">
        <v>15</v>
      </c>
      <c r="J21" s="31" t="s">
        <v>61</v>
      </c>
      <c r="K21" s="31" t="s">
        <v>100</v>
      </c>
      <c r="L21" s="31" t="s">
        <v>18</v>
      </c>
      <c r="M21" s="31" t="s">
        <v>99</v>
      </c>
      <c r="Q21" s="31" t="s">
        <v>17</v>
      </c>
      <c r="R21" s="31" t="s">
        <v>19</v>
      </c>
      <c r="S21" s="31" t="s">
        <v>0</v>
      </c>
      <c r="T21" s="31" t="s">
        <v>103</v>
      </c>
      <c r="U21" s="31" t="s">
        <v>108</v>
      </c>
      <c r="V21" s="31" t="s">
        <v>56</v>
      </c>
      <c r="W21" s="32" t="s">
        <v>110</v>
      </c>
    </row>
    <row r="22" spans="2:25" ht="31.5">
      <c r="B22" s="50" t="str">
        <f>'לא סחיר - מניות'!B7:M7</f>
        <v>4. מניות</v>
      </c>
      <c r="C22" s="31" t="s">
        <v>44</v>
      </c>
      <c r="D22" s="43" t="s">
        <v>117</v>
      </c>
      <c r="E22" s="43" t="s">
        <v>116</v>
      </c>
      <c r="G22" s="31" t="s">
        <v>60</v>
      </c>
      <c r="H22" s="31" t="s">
        <v>99</v>
      </c>
      <c r="S22" s="31" t="s">
        <v>0</v>
      </c>
      <c r="T22" s="31" t="s">
        <v>103</v>
      </c>
      <c r="U22" s="31" t="s">
        <v>108</v>
      </c>
      <c r="V22" s="31" t="s">
        <v>56</v>
      </c>
      <c r="W22" s="32" t="s">
        <v>110</v>
      </c>
    </row>
    <row r="23" spans="2:25" ht="31.5">
      <c r="B23" s="50" t="str">
        <f>'לא סחיר - קרנות השקעה'!B7:K7</f>
        <v>5. קרנות השקעה</v>
      </c>
      <c r="C23" s="31" t="s">
        <v>44</v>
      </c>
      <c r="G23" s="31" t="s">
        <v>60</v>
      </c>
      <c r="H23" s="31" t="s">
        <v>99</v>
      </c>
      <c r="K23" s="31" t="s">
        <v>100</v>
      </c>
      <c r="S23" s="31" t="s">
        <v>0</v>
      </c>
      <c r="T23" s="31" t="s">
        <v>103</v>
      </c>
      <c r="U23" s="31" t="s">
        <v>108</v>
      </c>
      <c r="V23" s="31" t="s">
        <v>56</v>
      </c>
      <c r="W23" s="32" t="s">
        <v>110</v>
      </c>
    </row>
    <row r="24" spans="2:25" ht="31.5">
      <c r="B24" s="50" t="str">
        <f>'לא סחיר - כתבי אופציה'!B7:L7</f>
        <v>6. כתבי אופציה</v>
      </c>
      <c r="C24" s="31" t="s">
        <v>44</v>
      </c>
      <c r="G24" s="31" t="s">
        <v>60</v>
      </c>
      <c r="H24" s="31" t="s">
        <v>99</v>
      </c>
      <c r="K24" s="31" t="s">
        <v>100</v>
      </c>
      <c r="S24" s="31" t="s">
        <v>0</v>
      </c>
      <c r="T24" s="31" t="s">
        <v>103</v>
      </c>
      <c r="U24" s="31" t="s">
        <v>108</v>
      </c>
      <c r="V24" s="31" t="s">
        <v>56</v>
      </c>
      <c r="W24" s="32" t="s">
        <v>110</v>
      </c>
    </row>
    <row r="25" spans="2:25" ht="31.5">
      <c r="B25" s="50" t="str">
        <f>'לא סחיר - אופציות'!B7:L7</f>
        <v>7. אופציות</v>
      </c>
      <c r="C25" s="31" t="s">
        <v>44</v>
      </c>
      <c r="G25" s="31" t="s">
        <v>60</v>
      </c>
      <c r="H25" s="31" t="s">
        <v>99</v>
      </c>
      <c r="K25" s="31" t="s">
        <v>100</v>
      </c>
      <c r="S25" s="31" t="s">
        <v>0</v>
      </c>
      <c r="T25" s="31" t="s">
        <v>103</v>
      </c>
      <c r="U25" s="31" t="s">
        <v>108</v>
      </c>
      <c r="V25" s="31" t="s">
        <v>56</v>
      </c>
      <c r="W25" s="32" t="s">
        <v>110</v>
      </c>
    </row>
    <row r="26" spans="2:25" ht="31.5">
      <c r="B26" s="50" t="str">
        <f>'לא סחיר - חוזים עתידיים'!B7:K7</f>
        <v>8. חוזים עתידיים</v>
      </c>
      <c r="C26" s="31" t="s">
        <v>44</v>
      </c>
      <c r="G26" s="31" t="s">
        <v>60</v>
      </c>
      <c r="H26" s="31" t="s">
        <v>99</v>
      </c>
      <c r="K26" s="31" t="s">
        <v>100</v>
      </c>
      <c r="S26" s="31" t="s">
        <v>0</v>
      </c>
      <c r="T26" s="31" t="s">
        <v>103</v>
      </c>
      <c r="U26" s="31" t="s">
        <v>108</v>
      </c>
      <c r="V26" s="32" t="s">
        <v>110</v>
      </c>
    </row>
    <row r="27" spans="2:25" ht="31.5">
      <c r="B27" s="50" t="str">
        <f>'לא סחיר - מוצרים מובנים'!B7:Q7</f>
        <v>9. מוצרים מובנים</v>
      </c>
      <c r="C27" s="31" t="s">
        <v>44</v>
      </c>
      <c r="F27" s="31" t="s">
        <v>48</v>
      </c>
      <c r="I27" s="31" t="s">
        <v>15</v>
      </c>
      <c r="J27" s="31" t="s">
        <v>61</v>
      </c>
      <c r="K27" s="31" t="s">
        <v>100</v>
      </c>
      <c r="L27" s="31" t="s">
        <v>18</v>
      </c>
      <c r="M27" s="31" t="s">
        <v>99</v>
      </c>
      <c r="Q27" s="31" t="s">
        <v>17</v>
      </c>
      <c r="R27" s="31" t="s">
        <v>19</v>
      </c>
      <c r="S27" s="31" t="s">
        <v>0</v>
      </c>
      <c r="T27" s="31" t="s">
        <v>103</v>
      </c>
      <c r="U27" s="31" t="s">
        <v>108</v>
      </c>
      <c r="V27" s="31" t="s">
        <v>56</v>
      </c>
      <c r="W27" s="32" t="s">
        <v>110</v>
      </c>
    </row>
    <row r="28" spans="2:25" ht="31.5">
      <c r="B28" s="54" t="str">
        <f>הלוואות!B6</f>
        <v>1.ד. הלוואות:</v>
      </c>
      <c r="C28" s="31" t="s">
        <v>44</v>
      </c>
      <c r="I28" s="31" t="s">
        <v>15</v>
      </c>
      <c r="J28" s="31" t="s">
        <v>61</v>
      </c>
      <c r="L28" s="31" t="s">
        <v>18</v>
      </c>
      <c r="M28" s="31" t="s">
        <v>99</v>
      </c>
      <c r="Q28" s="14" t="s">
        <v>35</v>
      </c>
      <c r="R28" s="31" t="s">
        <v>19</v>
      </c>
      <c r="S28" s="31" t="s">
        <v>0</v>
      </c>
      <c r="T28" s="31" t="s">
        <v>103</v>
      </c>
      <c r="U28" s="31" t="s">
        <v>108</v>
      </c>
      <c r="V28" s="32" t="s">
        <v>110</v>
      </c>
    </row>
    <row r="29" spans="2:25" ht="47.25">
      <c r="B29" s="54" t="str">
        <f>'פקדונות מעל 3 חודשים'!B6:O6</f>
        <v>1.ה. פקדונות מעל 3 חודשים:</v>
      </c>
      <c r="C29" s="31" t="s">
        <v>44</v>
      </c>
      <c r="E29" s="31" t="s">
        <v>116</v>
      </c>
      <c r="I29" s="31" t="s">
        <v>15</v>
      </c>
      <c r="J29" s="31" t="s">
        <v>61</v>
      </c>
      <c r="L29" s="31" t="s">
        <v>18</v>
      </c>
      <c r="M29" s="31" t="s">
        <v>99</v>
      </c>
      <c r="O29" s="51" t="s">
        <v>50</v>
      </c>
      <c r="P29" s="52"/>
      <c r="R29" s="31" t="s">
        <v>19</v>
      </c>
      <c r="S29" s="31" t="s">
        <v>0</v>
      </c>
      <c r="T29" s="31" t="s">
        <v>103</v>
      </c>
      <c r="U29" s="31" t="s">
        <v>108</v>
      </c>
      <c r="V29" s="32" t="s">
        <v>110</v>
      </c>
    </row>
    <row r="30" spans="2:25" ht="63">
      <c r="B30" s="54" t="str">
        <f>'זכויות מקרקעין'!B6</f>
        <v>1. ו. זכויות במקרקעין:</v>
      </c>
      <c r="C30" s="14" t="s">
        <v>52</v>
      </c>
      <c r="N30" s="51" t="s">
        <v>83</v>
      </c>
      <c r="P30" s="52" t="s">
        <v>53</v>
      </c>
      <c r="U30" s="31" t="s">
        <v>108</v>
      </c>
      <c r="V30" s="15" t="s">
        <v>55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54</v>
      </c>
      <c r="R31" s="14" t="s">
        <v>51</v>
      </c>
      <c r="U31" s="31" t="s">
        <v>108</v>
      </c>
      <c r="V31" s="15" t="s">
        <v>55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105</v>
      </c>
      <c r="Y32" s="15" t="s">
        <v>104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177</v>
      </c>
      <c r="C1" s="80" t="s" vm="1">
        <v>247</v>
      </c>
    </row>
    <row r="2" spans="2:54">
      <c r="B2" s="58" t="s">
        <v>176</v>
      </c>
      <c r="C2" s="80" t="s">
        <v>248</v>
      </c>
    </row>
    <row r="3" spans="2:54">
      <c r="B3" s="58" t="s">
        <v>178</v>
      </c>
      <c r="C3" s="80" t="s">
        <v>249</v>
      </c>
    </row>
    <row r="4" spans="2:54">
      <c r="B4" s="58" t="s">
        <v>179</v>
      </c>
      <c r="C4" s="80">
        <v>2144</v>
      </c>
    </row>
    <row r="6" spans="2:54" ht="26.25" customHeight="1">
      <c r="B6" s="166" t="s">
        <v>208</v>
      </c>
      <c r="C6" s="167"/>
      <c r="D6" s="167"/>
      <c r="E6" s="167"/>
      <c r="F6" s="167"/>
      <c r="G6" s="167"/>
      <c r="H6" s="167"/>
      <c r="I6" s="167"/>
      <c r="J6" s="167"/>
      <c r="K6" s="167"/>
      <c r="L6" s="168"/>
    </row>
    <row r="7" spans="2:54" ht="26.25" customHeight="1">
      <c r="B7" s="166" t="s">
        <v>96</v>
      </c>
      <c r="C7" s="167"/>
      <c r="D7" s="167"/>
      <c r="E7" s="167"/>
      <c r="F7" s="167"/>
      <c r="G7" s="167"/>
      <c r="H7" s="167"/>
      <c r="I7" s="167"/>
      <c r="J7" s="167"/>
      <c r="K7" s="167"/>
      <c r="L7" s="168"/>
    </row>
    <row r="8" spans="2:54" s="3" customFormat="1" ht="78.75">
      <c r="B8" s="23" t="s">
        <v>115</v>
      </c>
      <c r="C8" s="31" t="s">
        <v>44</v>
      </c>
      <c r="D8" s="31" t="s">
        <v>60</v>
      </c>
      <c r="E8" s="31" t="s">
        <v>99</v>
      </c>
      <c r="F8" s="31" t="s">
        <v>100</v>
      </c>
      <c r="G8" s="31" t="s">
        <v>231</v>
      </c>
      <c r="H8" s="31" t="s">
        <v>230</v>
      </c>
      <c r="I8" s="31" t="s">
        <v>108</v>
      </c>
      <c r="J8" s="31" t="s">
        <v>56</v>
      </c>
      <c r="K8" s="31" t="s">
        <v>180</v>
      </c>
      <c r="L8" s="32" t="s">
        <v>182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238</v>
      </c>
      <c r="H9" s="17"/>
      <c r="I9" s="17" t="s">
        <v>234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246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237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Y564"/>
  <sheetViews>
    <sheetView rightToLeft="1" topLeftCell="A4" workbookViewId="0">
      <selection activeCell="D28" sqref="D28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1:51">
      <c r="A1" s="102"/>
      <c r="B1" s="58" t="s">
        <v>177</v>
      </c>
      <c r="C1" s="80" t="s" vm="1">
        <v>247</v>
      </c>
    </row>
    <row r="2" spans="1:51">
      <c r="B2" s="58" t="s">
        <v>176</v>
      </c>
      <c r="C2" s="80" t="s">
        <v>248</v>
      </c>
    </row>
    <row r="3" spans="1:51">
      <c r="B3" s="58" t="s">
        <v>178</v>
      </c>
      <c r="C3" s="80" t="s">
        <v>249</v>
      </c>
    </row>
    <row r="4" spans="1:51">
      <c r="B4" s="58" t="s">
        <v>179</v>
      </c>
      <c r="C4" s="80">
        <v>2144</v>
      </c>
    </row>
    <row r="6" spans="1:51" ht="26.25" customHeight="1">
      <c r="B6" s="166" t="s">
        <v>208</v>
      </c>
      <c r="C6" s="167"/>
      <c r="D6" s="167"/>
      <c r="E6" s="167"/>
      <c r="F6" s="167"/>
      <c r="G6" s="167"/>
      <c r="H6" s="167"/>
      <c r="I6" s="167"/>
      <c r="J6" s="167"/>
      <c r="K6" s="168"/>
    </row>
    <row r="7" spans="1:51" ht="26.25" customHeight="1">
      <c r="B7" s="166" t="s">
        <v>97</v>
      </c>
      <c r="C7" s="167"/>
      <c r="D7" s="167"/>
      <c r="E7" s="167"/>
      <c r="F7" s="167"/>
      <c r="G7" s="167"/>
      <c r="H7" s="167"/>
      <c r="I7" s="167"/>
      <c r="J7" s="167"/>
      <c r="K7" s="168"/>
    </row>
    <row r="8" spans="1:51" s="3" customFormat="1" ht="63">
      <c r="B8" s="23" t="s">
        <v>115</v>
      </c>
      <c r="C8" s="31" t="s">
        <v>44</v>
      </c>
      <c r="D8" s="31" t="s">
        <v>60</v>
      </c>
      <c r="E8" s="31" t="s">
        <v>99</v>
      </c>
      <c r="F8" s="31" t="s">
        <v>100</v>
      </c>
      <c r="G8" s="31" t="s">
        <v>231</v>
      </c>
      <c r="H8" s="31" t="s">
        <v>230</v>
      </c>
      <c r="I8" s="31" t="s">
        <v>108</v>
      </c>
      <c r="J8" s="31" t="s">
        <v>180</v>
      </c>
      <c r="K8" s="32" t="s">
        <v>182</v>
      </c>
      <c r="L8" s="1"/>
      <c r="AW8" s="1"/>
    </row>
    <row r="9" spans="1:51" s="3" customFormat="1" ht="22.5" customHeight="1">
      <c r="B9" s="16"/>
      <c r="C9" s="17"/>
      <c r="D9" s="17"/>
      <c r="E9" s="17"/>
      <c r="F9" s="17" t="s">
        <v>22</v>
      </c>
      <c r="G9" s="17" t="s">
        <v>238</v>
      </c>
      <c r="H9" s="17"/>
      <c r="I9" s="17" t="s">
        <v>234</v>
      </c>
      <c r="J9" s="33" t="s">
        <v>20</v>
      </c>
      <c r="K9" s="18" t="s">
        <v>20</v>
      </c>
      <c r="AW9" s="1"/>
    </row>
    <row r="10" spans="1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1:51" s="4" customFormat="1" ht="18" customHeight="1">
      <c r="B11" s="123" t="s">
        <v>47</v>
      </c>
      <c r="C11" s="124"/>
      <c r="D11" s="124"/>
      <c r="E11" s="124"/>
      <c r="F11" s="124"/>
      <c r="G11" s="125"/>
      <c r="H11" s="129"/>
      <c r="I11" s="125">
        <v>-318.81751999999994</v>
      </c>
      <c r="J11" s="126">
        <f>I11/$I$11</f>
        <v>1</v>
      </c>
      <c r="K11" s="126">
        <f>I11/'סכום נכסי הקרן'!$C$42</f>
        <v>-1.5509175806158525E-3</v>
      </c>
      <c r="AW11" s="102"/>
    </row>
    <row r="12" spans="1:51" s="102" customFormat="1" ht="19.5" customHeight="1">
      <c r="B12" s="127" t="s">
        <v>34</v>
      </c>
      <c r="C12" s="124"/>
      <c r="D12" s="124"/>
      <c r="E12" s="124"/>
      <c r="F12" s="124"/>
      <c r="G12" s="125"/>
      <c r="H12" s="129"/>
      <c r="I12" s="125">
        <v>-318.81751999999994</v>
      </c>
      <c r="J12" s="126">
        <f t="shared" ref="J12:J16" si="0">I12/$I$11</f>
        <v>1</v>
      </c>
      <c r="K12" s="126">
        <f>I12/'סכום נכסי הקרן'!$C$42</f>
        <v>-1.5509175806158525E-3</v>
      </c>
    </row>
    <row r="13" spans="1:51">
      <c r="B13" s="104" t="s">
        <v>988</v>
      </c>
      <c r="C13" s="84"/>
      <c r="D13" s="84"/>
      <c r="E13" s="84"/>
      <c r="F13" s="84"/>
      <c r="G13" s="93"/>
      <c r="H13" s="95"/>
      <c r="I13" s="93">
        <v>-345.96653999999995</v>
      </c>
      <c r="J13" s="94">
        <f t="shared" si="0"/>
        <v>1.0851553578360438</v>
      </c>
      <c r="K13" s="94">
        <f>I13/'סכום נכסי הקרן'!$C$42</f>
        <v>-1.6829865221674063E-3</v>
      </c>
    </row>
    <row r="14" spans="1:51">
      <c r="B14" s="89" t="s">
        <v>989</v>
      </c>
      <c r="C14" s="86" t="s">
        <v>990</v>
      </c>
      <c r="D14" s="99" t="s">
        <v>987</v>
      </c>
      <c r="E14" s="99" t="s">
        <v>161</v>
      </c>
      <c r="F14" s="108">
        <v>43255</v>
      </c>
      <c r="G14" s="96">
        <v>11306983.999999998</v>
      </c>
      <c r="H14" s="98">
        <v>-2.8757000000000001</v>
      </c>
      <c r="I14" s="96">
        <v>-325.15013999999996</v>
      </c>
      <c r="J14" s="97">
        <f t="shared" si="0"/>
        <v>1.0198628356434114</v>
      </c>
      <c r="K14" s="97">
        <f>I14/'סכום נכסי הקרן'!$C$42</f>
        <v>-1.5817232016161022E-3</v>
      </c>
    </row>
    <row r="15" spans="1:51">
      <c r="B15" s="89" t="s">
        <v>991</v>
      </c>
      <c r="C15" s="86" t="s">
        <v>992</v>
      </c>
      <c r="D15" s="99" t="s">
        <v>987</v>
      </c>
      <c r="E15" s="99" t="s">
        <v>161</v>
      </c>
      <c r="F15" s="108">
        <v>43269</v>
      </c>
      <c r="G15" s="96">
        <v>1765999.9999999998</v>
      </c>
      <c r="H15" s="98">
        <v>-0.81440000000000001</v>
      </c>
      <c r="I15" s="96">
        <v>-14.381549999999997</v>
      </c>
      <c r="J15" s="97">
        <f t="shared" si="0"/>
        <v>4.5109032903837908E-2</v>
      </c>
      <c r="K15" s="97">
        <f>I15/'סכום נכסי הקרן'!$C$42</f>
        <v>-6.9960392175141158E-5</v>
      </c>
    </row>
    <row r="16" spans="1:51" s="7" customFormat="1">
      <c r="B16" s="89" t="s">
        <v>993</v>
      </c>
      <c r="C16" s="86" t="s">
        <v>994</v>
      </c>
      <c r="D16" s="99" t="s">
        <v>987</v>
      </c>
      <c r="E16" s="99" t="s">
        <v>161</v>
      </c>
      <c r="F16" s="108">
        <v>43227</v>
      </c>
      <c r="G16" s="96">
        <v>537374.99999999988</v>
      </c>
      <c r="H16" s="98">
        <v>-1.1975</v>
      </c>
      <c r="I16" s="96">
        <v>-6.43485</v>
      </c>
      <c r="J16" s="97">
        <f t="shared" si="0"/>
        <v>2.0183489288794421E-2</v>
      </c>
      <c r="K16" s="97">
        <f>I16/'סכום נכסי הקרן'!$C$42</f>
        <v>-3.1302928376163013E-5</v>
      </c>
      <c r="AW16" s="1"/>
      <c r="AY16" s="1"/>
    </row>
    <row r="17" spans="2:51" s="7" customFormat="1">
      <c r="B17" s="85"/>
      <c r="C17" s="86"/>
      <c r="D17" s="86"/>
      <c r="E17" s="86"/>
      <c r="F17" s="86"/>
      <c r="G17" s="96"/>
      <c r="H17" s="98"/>
      <c r="I17" s="86"/>
      <c r="J17" s="97"/>
      <c r="K17" s="86"/>
      <c r="AW17" s="1"/>
      <c r="AY17" s="1"/>
    </row>
    <row r="18" spans="2:51" s="7" customFormat="1">
      <c r="B18" s="104" t="s">
        <v>226</v>
      </c>
      <c r="C18" s="84"/>
      <c r="D18" s="84"/>
      <c r="E18" s="84"/>
      <c r="F18" s="84"/>
      <c r="G18" s="93"/>
      <c r="H18" s="95"/>
      <c r="I18" s="93">
        <v>30.481629999999992</v>
      </c>
      <c r="J18" s="94">
        <f>I18/$I$11</f>
        <v>-9.5608390655569989E-2</v>
      </c>
      <c r="K18" s="94">
        <f>I18/'סכום נכסי הקרן'!$C$42</f>
        <v>1.4828073392211187E-4</v>
      </c>
      <c r="AW18" s="1"/>
      <c r="AY18" s="1"/>
    </row>
    <row r="19" spans="2:51">
      <c r="B19" s="89" t="s">
        <v>995</v>
      </c>
      <c r="C19" s="86" t="s">
        <v>996</v>
      </c>
      <c r="D19" s="99" t="s">
        <v>987</v>
      </c>
      <c r="E19" s="99" t="s">
        <v>163</v>
      </c>
      <c r="F19" s="108">
        <v>43194</v>
      </c>
      <c r="G19" s="96">
        <v>148928.49999999997</v>
      </c>
      <c r="H19" s="98">
        <v>-6.1894</v>
      </c>
      <c r="I19" s="96">
        <v>-9.2178199999999997</v>
      </c>
      <c r="J19" s="97">
        <f t="shared" ref="J19:J25" si="1">I19/$I$11</f>
        <v>2.8912526513599383E-2</v>
      </c>
      <c r="K19" s="97">
        <f>I19/'סכום נכסי הקרן'!$C$42</f>
        <v>-4.484094566996324E-5</v>
      </c>
    </row>
    <row r="20" spans="2:51">
      <c r="B20" s="89" t="s">
        <v>997</v>
      </c>
      <c r="C20" s="86" t="s">
        <v>998</v>
      </c>
      <c r="D20" s="99" t="s">
        <v>987</v>
      </c>
      <c r="E20" s="99" t="s">
        <v>164</v>
      </c>
      <c r="F20" s="108">
        <v>43257</v>
      </c>
      <c r="G20" s="96">
        <v>432674.99999999994</v>
      </c>
      <c r="H20" s="98">
        <v>-1.9142999999999999</v>
      </c>
      <c r="I20" s="96">
        <v>-8.2828799999999969</v>
      </c>
      <c r="J20" s="97">
        <f t="shared" si="1"/>
        <v>2.5980002604624734E-2</v>
      </c>
      <c r="K20" s="97">
        <f>I20/'סכום נכסי הקרן'!$C$42</f>
        <v>-4.0292842783958134E-5</v>
      </c>
    </row>
    <row r="21" spans="2:51">
      <c r="B21" s="89" t="s">
        <v>999</v>
      </c>
      <c r="C21" s="86" t="s">
        <v>1000</v>
      </c>
      <c r="D21" s="99" t="s">
        <v>987</v>
      </c>
      <c r="E21" s="99" t="s">
        <v>163</v>
      </c>
      <c r="F21" s="108">
        <v>43228</v>
      </c>
      <c r="G21" s="96">
        <v>196426.57999999996</v>
      </c>
      <c r="H21" s="98">
        <v>1.9937</v>
      </c>
      <c r="I21" s="96">
        <v>3.9161599999999992</v>
      </c>
      <c r="J21" s="97">
        <f t="shared" si="1"/>
        <v>-1.2283390197627784E-2</v>
      </c>
      <c r="K21" s="97">
        <f>I21/'סכום נכסי הקרן'!$C$42</f>
        <v>1.9050525807065357E-5</v>
      </c>
    </row>
    <row r="22" spans="2:51">
      <c r="B22" s="89" t="s">
        <v>1001</v>
      </c>
      <c r="C22" s="86" t="s">
        <v>1002</v>
      </c>
      <c r="D22" s="99" t="s">
        <v>987</v>
      </c>
      <c r="E22" s="99" t="s">
        <v>163</v>
      </c>
      <c r="F22" s="108">
        <v>43230</v>
      </c>
      <c r="G22" s="96">
        <v>1203574.6499999997</v>
      </c>
      <c r="H22" s="98">
        <v>2.2665999999999999</v>
      </c>
      <c r="I22" s="96">
        <v>27.280289999999994</v>
      </c>
      <c r="J22" s="97">
        <f t="shared" si="1"/>
        <v>-8.556709806913998E-2</v>
      </c>
      <c r="K22" s="97">
        <f>I22/'סכום נכסי הקרן'!$C$42</f>
        <v>1.3270751671770996E-4</v>
      </c>
    </row>
    <row r="23" spans="2:51">
      <c r="B23" s="89" t="s">
        <v>1003</v>
      </c>
      <c r="C23" s="86" t="s">
        <v>1004</v>
      </c>
      <c r="D23" s="99" t="s">
        <v>987</v>
      </c>
      <c r="E23" s="99" t="s">
        <v>163</v>
      </c>
      <c r="F23" s="108">
        <v>43200</v>
      </c>
      <c r="G23" s="96">
        <v>86313.00999999998</v>
      </c>
      <c r="H23" s="98">
        <v>6.1585000000000001</v>
      </c>
      <c r="I23" s="96">
        <v>5.3155699999999992</v>
      </c>
      <c r="J23" s="97">
        <f t="shared" si="1"/>
        <v>-1.6672766289631762E-2</v>
      </c>
      <c r="K23" s="97">
        <f>I23/'סכום נכסי הקרן'!$C$42</f>
        <v>2.5858086356089233E-5</v>
      </c>
    </row>
    <row r="24" spans="2:51">
      <c r="B24" s="89" t="s">
        <v>1005</v>
      </c>
      <c r="C24" s="86" t="s">
        <v>1006</v>
      </c>
      <c r="D24" s="99" t="s">
        <v>987</v>
      </c>
      <c r="E24" s="99" t="s">
        <v>163</v>
      </c>
      <c r="F24" s="108">
        <v>43172</v>
      </c>
      <c r="G24" s="96">
        <v>72761.729999999981</v>
      </c>
      <c r="H24" s="98">
        <v>6.2576999999999998</v>
      </c>
      <c r="I24" s="96">
        <v>4.5532399999999997</v>
      </c>
      <c r="J24" s="97">
        <f t="shared" si="1"/>
        <v>-1.4281649264444441E-2</v>
      </c>
      <c r="K24" s="97">
        <f>I24/'סכום נכסי הקרן'!$C$42</f>
        <v>2.2149660924416339E-5</v>
      </c>
    </row>
    <row r="25" spans="2:51">
      <c r="B25" s="89" t="s">
        <v>1007</v>
      </c>
      <c r="C25" s="86" t="s">
        <v>1008</v>
      </c>
      <c r="D25" s="99" t="s">
        <v>987</v>
      </c>
      <c r="E25" s="99" t="s">
        <v>163</v>
      </c>
      <c r="F25" s="108">
        <v>43206</v>
      </c>
      <c r="G25" s="96">
        <v>113889.12999999998</v>
      </c>
      <c r="H25" s="98">
        <v>6.0735000000000001</v>
      </c>
      <c r="I25" s="96">
        <v>6.9170699999999989</v>
      </c>
      <c r="J25" s="97">
        <f t="shared" si="1"/>
        <v>-2.1696015952950138E-2</v>
      </c>
      <c r="K25" s="97">
        <f>I25/'סכום נכסי הקרן'!$C$42</f>
        <v>3.3648732570752365E-5</v>
      </c>
    </row>
    <row r="26" spans="2:51">
      <c r="B26" s="85"/>
      <c r="C26" s="86"/>
      <c r="D26" s="86"/>
      <c r="E26" s="86"/>
      <c r="F26" s="86"/>
      <c r="G26" s="96"/>
      <c r="H26" s="98"/>
      <c r="I26" s="86"/>
      <c r="J26" s="97"/>
      <c r="K26" s="86"/>
    </row>
    <row r="27" spans="2:51">
      <c r="B27" s="104" t="s">
        <v>225</v>
      </c>
      <c r="C27" s="84"/>
      <c r="D27" s="84"/>
      <c r="E27" s="84"/>
      <c r="F27" s="84"/>
      <c r="G27" s="93"/>
      <c r="H27" s="95"/>
      <c r="I27" s="93">
        <v>-3.3326099999999994</v>
      </c>
      <c r="J27" s="94">
        <f t="shared" ref="J27:J28" si="2">I27/$I$11</f>
        <v>1.0453032819526354E-2</v>
      </c>
      <c r="K27" s="94">
        <f>I27/'סכום נכסי הקרן'!$C$42</f>
        <v>-1.6211792370557915E-5</v>
      </c>
    </row>
    <row r="28" spans="2:51">
      <c r="B28" s="89"/>
      <c r="C28" s="86" t="s">
        <v>1009</v>
      </c>
      <c r="D28" s="99" t="s">
        <v>987</v>
      </c>
      <c r="E28" s="99" t="s">
        <v>162</v>
      </c>
      <c r="F28" s="108">
        <v>43108</v>
      </c>
      <c r="G28" s="96">
        <v>115.21999999999998</v>
      </c>
      <c r="H28" s="98">
        <v>984.0761</v>
      </c>
      <c r="I28" s="96">
        <v>-3.3326099999999994</v>
      </c>
      <c r="J28" s="97">
        <f t="shared" si="2"/>
        <v>1.0453032819526354E-2</v>
      </c>
      <c r="K28" s="97">
        <f>I28/'סכום נכסי הקרן'!$C$42</f>
        <v>-1.6211792370557915E-5</v>
      </c>
    </row>
    <row r="29" spans="2:51">
      <c r="B29" s="85"/>
      <c r="C29" s="86"/>
      <c r="D29" s="86"/>
      <c r="E29" s="86"/>
      <c r="F29" s="86"/>
      <c r="G29" s="96"/>
      <c r="H29" s="98"/>
      <c r="I29" s="86"/>
      <c r="J29" s="97"/>
      <c r="K29" s="86"/>
    </row>
    <row r="30" spans="2:5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5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51">
      <c r="B32" s="101" t="s">
        <v>246</v>
      </c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1" t="s">
        <v>111</v>
      </c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1" t="s">
        <v>229</v>
      </c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1" t="s">
        <v>237</v>
      </c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</row>
    <row r="126" spans="2:11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</row>
    <row r="127" spans="2:11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</row>
    <row r="128" spans="2:11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AH41:XFD44 D45:XFD1048576 D41:AF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177</v>
      </c>
      <c r="C1" s="80" t="s" vm="1">
        <v>247</v>
      </c>
    </row>
    <row r="2" spans="2:78">
      <c r="B2" s="58" t="s">
        <v>176</v>
      </c>
      <c r="C2" s="80" t="s">
        <v>248</v>
      </c>
    </row>
    <row r="3" spans="2:78">
      <c r="B3" s="58" t="s">
        <v>178</v>
      </c>
      <c r="C3" s="80" t="s">
        <v>249</v>
      </c>
    </row>
    <row r="4" spans="2:78">
      <c r="B4" s="58" t="s">
        <v>179</v>
      </c>
      <c r="C4" s="80">
        <v>2144</v>
      </c>
    </row>
    <row r="6" spans="2:78" ht="26.25" customHeight="1">
      <c r="B6" s="166" t="s">
        <v>208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8"/>
    </row>
    <row r="7" spans="2:78" ht="26.25" customHeight="1">
      <c r="B7" s="166" t="s">
        <v>98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8"/>
    </row>
    <row r="8" spans="2:78" s="3" customFormat="1" ht="47.25">
      <c r="B8" s="23" t="s">
        <v>115</v>
      </c>
      <c r="C8" s="31" t="s">
        <v>44</v>
      </c>
      <c r="D8" s="31" t="s">
        <v>48</v>
      </c>
      <c r="E8" s="31" t="s">
        <v>15</v>
      </c>
      <c r="F8" s="31" t="s">
        <v>61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231</v>
      </c>
      <c r="M8" s="31" t="s">
        <v>230</v>
      </c>
      <c r="N8" s="31" t="s">
        <v>108</v>
      </c>
      <c r="O8" s="31" t="s">
        <v>56</v>
      </c>
      <c r="P8" s="31" t="s">
        <v>180</v>
      </c>
      <c r="Q8" s="32" t="s">
        <v>182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238</v>
      </c>
      <c r="M9" s="17"/>
      <c r="N9" s="17" t="s">
        <v>234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112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246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237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7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76"/>
  <sheetViews>
    <sheetView rightToLeft="1" topLeftCell="A7" workbookViewId="0">
      <selection activeCell="A11" sqref="A11:XFD13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6384" width="9.140625" style="1"/>
  </cols>
  <sheetData>
    <row r="1" spans="2:17">
      <c r="B1" s="58" t="s">
        <v>177</v>
      </c>
      <c r="C1" s="80" t="s" vm="1">
        <v>247</v>
      </c>
    </row>
    <row r="2" spans="2:17">
      <c r="B2" s="58" t="s">
        <v>176</v>
      </c>
      <c r="C2" s="80" t="s">
        <v>248</v>
      </c>
    </row>
    <row r="3" spans="2:17">
      <c r="B3" s="58" t="s">
        <v>178</v>
      </c>
      <c r="C3" s="80" t="s">
        <v>249</v>
      </c>
    </row>
    <row r="4" spans="2:17">
      <c r="B4" s="58" t="s">
        <v>179</v>
      </c>
      <c r="C4" s="80">
        <v>2144</v>
      </c>
    </row>
    <row r="6" spans="2:17" ht="26.25" customHeight="1">
      <c r="B6" s="166" t="s">
        <v>209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8"/>
    </row>
    <row r="7" spans="2:17" s="3" customFormat="1" ht="63">
      <c r="B7" s="23" t="s">
        <v>115</v>
      </c>
      <c r="C7" s="31" t="s">
        <v>221</v>
      </c>
      <c r="D7" s="31" t="s">
        <v>44</v>
      </c>
      <c r="E7" s="31" t="s">
        <v>116</v>
      </c>
      <c r="F7" s="31" t="s">
        <v>15</v>
      </c>
      <c r="G7" s="31" t="s">
        <v>100</v>
      </c>
      <c r="H7" s="31" t="s">
        <v>61</v>
      </c>
      <c r="I7" s="31" t="s">
        <v>18</v>
      </c>
      <c r="J7" s="31" t="s">
        <v>99</v>
      </c>
      <c r="K7" s="14" t="s">
        <v>35</v>
      </c>
      <c r="L7" s="73" t="s">
        <v>19</v>
      </c>
      <c r="M7" s="31" t="s">
        <v>231</v>
      </c>
      <c r="N7" s="31" t="s">
        <v>230</v>
      </c>
      <c r="O7" s="31" t="s">
        <v>108</v>
      </c>
      <c r="P7" s="31" t="s">
        <v>180</v>
      </c>
      <c r="Q7" s="32" t="s">
        <v>182</v>
      </c>
    </row>
    <row r="8" spans="2:17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238</v>
      </c>
      <c r="N8" s="17"/>
      <c r="O8" s="17" t="s">
        <v>234</v>
      </c>
      <c r="P8" s="33" t="s">
        <v>20</v>
      </c>
      <c r="Q8" s="18" t="s">
        <v>20</v>
      </c>
    </row>
    <row r="9" spans="2:1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112</v>
      </c>
    </row>
    <row r="10" spans="2:17" s="137" customFormat="1" ht="18" customHeight="1">
      <c r="B10" s="81" t="s">
        <v>40</v>
      </c>
      <c r="C10" s="82"/>
      <c r="D10" s="82"/>
      <c r="E10" s="82"/>
      <c r="F10" s="82"/>
      <c r="G10" s="82"/>
      <c r="H10" s="82"/>
      <c r="I10" s="90">
        <v>6.0700461599142326</v>
      </c>
      <c r="J10" s="82"/>
      <c r="K10" s="82"/>
      <c r="L10" s="105">
        <v>3.1947328384278169E-2</v>
      </c>
      <c r="M10" s="90"/>
      <c r="N10" s="92"/>
      <c r="O10" s="90">
        <f>O11+O67</f>
        <v>5282.752449999999</v>
      </c>
      <c r="P10" s="91">
        <f>O10/$O$10</f>
        <v>1</v>
      </c>
      <c r="Q10" s="91">
        <f>O10/'סכום נכסי הקרן'!$C$42</f>
        <v>2.5698442321320569E-2</v>
      </c>
    </row>
    <row r="11" spans="2:17" s="138" customFormat="1" ht="21.75" customHeight="1">
      <c r="B11" s="83" t="s">
        <v>38</v>
      </c>
      <c r="C11" s="84"/>
      <c r="D11" s="84"/>
      <c r="E11" s="84"/>
      <c r="F11" s="84"/>
      <c r="G11" s="84"/>
      <c r="H11" s="84"/>
      <c r="I11" s="93">
        <v>6.022254674313686</v>
      </c>
      <c r="J11" s="84"/>
      <c r="K11" s="84"/>
      <c r="L11" s="106">
        <v>3.047680122573283E-2</v>
      </c>
      <c r="M11" s="93"/>
      <c r="N11" s="95"/>
      <c r="O11" s="93">
        <f>O12+O27</f>
        <v>4886.8724999999995</v>
      </c>
      <c r="P11" s="94">
        <f t="shared" ref="P11:P25" si="0">O11/$O$10</f>
        <v>0.92506180182643238</v>
      </c>
      <c r="Q11" s="94">
        <f>O11/'סכום נכסי הקרן'!$C$42</f>
        <v>2.3772647357893452E-2</v>
      </c>
    </row>
    <row r="12" spans="2:17" s="138" customFormat="1">
      <c r="B12" s="104" t="s">
        <v>36</v>
      </c>
      <c r="C12" s="84"/>
      <c r="D12" s="84"/>
      <c r="E12" s="84"/>
      <c r="F12" s="84"/>
      <c r="G12" s="84"/>
      <c r="H12" s="84"/>
      <c r="I12" s="93">
        <v>8.6618096737943411</v>
      </c>
      <c r="J12" s="84"/>
      <c r="K12" s="84"/>
      <c r="L12" s="106">
        <v>3.0116901233703738E-2</v>
      </c>
      <c r="M12" s="93"/>
      <c r="N12" s="95"/>
      <c r="O12" s="93">
        <f>SUM(O13:O25)</f>
        <v>2466.2622699999997</v>
      </c>
      <c r="P12" s="94">
        <f t="shared" si="0"/>
        <v>0.46685175831019682</v>
      </c>
      <c r="Q12" s="94">
        <f>O12/'סכום נכסי הקרן'!$C$42</f>
        <v>1.1997362983541683E-2</v>
      </c>
    </row>
    <row r="13" spans="2:17" s="138" customFormat="1">
      <c r="B13" s="140" t="s">
        <v>1071</v>
      </c>
      <c r="C13" s="99" t="s">
        <v>1024</v>
      </c>
      <c r="D13" s="86">
        <v>6028</v>
      </c>
      <c r="E13" s="99"/>
      <c r="F13" s="86" t="s">
        <v>1023</v>
      </c>
      <c r="G13" s="108">
        <v>43100</v>
      </c>
      <c r="H13" s="86"/>
      <c r="I13" s="96">
        <v>9.5899999999999981</v>
      </c>
      <c r="J13" s="99" t="s">
        <v>162</v>
      </c>
      <c r="K13" s="100">
        <v>4.2699999999999988E-2</v>
      </c>
      <c r="L13" s="100">
        <v>4.2699999999999988E-2</v>
      </c>
      <c r="M13" s="96">
        <v>83721.979999999981</v>
      </c>
      <c r="N13" s="98">
        <v>102.26</v>
      </c>
      <c r="O13" s="96">
        <v>85.614100000000008</v>
      </c>
      <c r="P13" s="97">
        <f t="shared" si="0"/>
        <v>1.6206343342853407E-2</v>
      </c>
      <c r="Q13" s="97">
        <f>O13/'סכום נכסי הקרן'!$C$42</f>
        <v>4.1647777963583582E-4</v>
      </c>
    </row>
    <row r="14" spans="2:17" s="138" customFormat="1">
      <c r="B14" s="140" t="s">
        <v>1071</v>
      </c>
      <c r="C14" s="99" t="s">
        <v>1024</v>
      </c>
      <c r="D14" s="86">
        <v>5212</v>
      </c>
      <c r="E14" s="99"/>
      <c r="F14" s="86" t="s">
        <v>1023</v>
      </c>
      <c r="G14" s="108">
        <v>42643</v>
      </c>
      <c r="H14" s="86"/>
      <c r="I14" s="96">
        <v>8.5999999999999979</v>
      </c>
      <c r="J14" s="99" t="s">
        <v>162</v>
      </c>
      <c r="K14" s="100">
        <v>3.1899999999999991E-2</v>
      </c>
      <c r="L14" s="100">
        <v>3.1899999999999991E-2</v>
      </c>
      <c r="M14" s="96">
        <v>192689.01</v>
      </c>
      <c r="N14" s="98">
        <v>98.78</v>
      </c>
      <c r="O14" s="96">
        <v>190.3382</v>
      </c>
      <c r="P14" s="97">
        <f t="shared" si="0"/>
        <v>3.6030119109594097E-2</v>
      </c>
      <c r="Q14" s="97">
        <f>O14/'סכום נכסי הקרן'!$C$42</f>
        <v>9.2591793776821384E-4</v>
      </c>
    </row>
    <row r="15" spans="2:17" s="138" customFormat="1">
      <c r="B15" s="140" t="s">
        <v>1071</v>
      </c>
      <c r="C15" s="99" t="s">
        <v>1024</v>
      </c>
      <c r="D15" s="86">
        <v>5211</v>
      </c>
      <c r="E15" s="99"/>
      <c r="F15" s="86" t="s">
        <v>1023</v>
      </c>
      <c r="G15" s="108">
        <v>42643</v>
      </c>
      <c r="H15" s="86"/>
      <c r="I15" s="96">
        <v>6.1</v>
      </c>
      <c r="J15" s="99" t="s">
        <v>162</v>
      </c>
      <c r="K15" s="100">
        <v>3.2600000000000004E-2</v>
      </c>
      <c r="L15" s="100">
        <v>3.2600000000000004E-2</v>
      </c>
      <c r="M15" s="96">
        <v>199012.93999999997</v>
      </c>
      <c r="N15" s="98">
        <v>103.55</v>
      </c>
      <c r="O15" s="96">
        <v>206.07789999999997</v>
      </c>
      <c r="P15" s="97">
        <f t="shared" si="0"/>
        <v>3.9009569717770899E-2</v>
      </c>
      <c r="Q15" s="97">
        <f>O15/'סכום נכסי הקרן'!$C$42</f>
        <v>1.0024851773716688E-3</v>
      </c>
    </row>
    <row r="16" spans="2:17" s="138" customFormat="1">
      <c r="B16" s="140" t="s">
        <v>1071</v>
      </c>
      <c r="C16" s="99" t="s">
        <v>1024</v>
      </c>
      <c r="D16" s="86">
        <v>6027</v>
      </c>
      <c r="E16" s="99"/>
      <c r="F16" s="86" t="s">
        <v>1023</v>
      </c>
      <c r="G16" s="108">
        <v>43100</v>
      </c>
      <c r="H16" s="86"/>
      <c r="I16" s="96">
        <v>9.99</v>
      </c>
      <c r="J16" s="99" t="s">
        <v>162</v>
      </c>
      <c r="K16" s="100">
        <v>3.1899999999999998E-2</v>
      </c>
      <c r="L16" s="100">
        <v>3.1899999999999998E-2</v>
      </c>
      <c r="M16" s="96">
        <v>313678.84999999992</v>
      </c>
      <c r="N16" s="98">
        <v>100.38</v>
      </c>
      <c r="O16" s="96">
        <v>314.87082999999996</v>
      </c>
      <c r="P16" s="97">
        <f t="shared" si="0"/>
        <v>5.9603555718383133E-2</v>
      </c>
      <c r="Q16" s="97">
        <f>O16/'סכום נכסי הקרן'!$C$42</f>
        <v>1.5317185387744856E-3</v>
      </c>
    </row>
    <row r="17" spans="2:17" s="138" customFormat="1">
      <c r="B17" s="140" t="s">
        <v>1071</v>
      </c>
      <c r="C17" s="99" t="s">
        <v>1024</v>
      </c>
      <c r="D17" s="86">
        <v>5025</v>
      </c>
      <c r="E17" s="99"/>
      <c r="F17" s="86" t="s">
        <v>1023</v>
      </c>
      <c r="G17" s="108">
        <v>42551</v>
      </c>
      <c r="H17" s="86"/>
      <c r="I17" s="96">
        <v>9.490000000000002</v>
      </c>
      <c r="J17" s="99" t="s">
        <v>162</v>
      </c>
      <c r="K17" s="100">
        <v>3.4700000000000002E-2</v>
      </c>
      <c r="L17" s="100">
        <v>3.4700000000000002E-2</v>
      </c>
      <c r="M17" s="96">
        <v>182211.7</v>
      </c>
      <c r="N17" s="98">
        <v>97.19</v>
      </c>
      <c r="O17" s="96">
        <v>177.09154999999996</v>
      </c>
      <c r="P17" s="97">
        <f t="shared" si="0"/>
        <v>3.3522591050050052E-2</v>
      </c>
      <c r="Q17" s="97">
        <f>O17/'סכום נכסי הקרן'!$C$42</f>
        <v>8.6147837256092834E-4</v>
      </c>
    </row>
    <row r="18" spans="2:17" s="138" customFormat="1">
      <c r="B18" s="140" t="s">
        <v>1071</v>
      </c>
      <c r="C18" s="99" t="s">
        <v>1024</v>
      </c>
      <c r="D18" s="86">
        <v>5024</v>
      </c>
      <c r="E18" s="99"/>
      <c r="F18" s="86" t="s">
        <v>1023</v>
      </c>
      <c r="G18" s="108">
        <v>42551</v>
      </c>
      <c r="H18" s="86"/>
      <c r="I18" s="96">
        <v>7.200000000000002</v>
      </c>
      <c r="J18" s="99" t="s">
        <v>162</v>
      </c>
      <c r="K18" s="100">
        <v>3.6699999999999997E-2</v>
      </c>
      <c r="L18" s="100">
        <v>3.6699999999999997E-2</v>
      </c>
      <c r="M18" s="96">
        <v>148530.79999999996</v>
      </c>
      <c r="N18" s="98">
        <v>105.04</v>
      </c>
      <c r="O18" s="96">
        <v>156.01674999999997</v>
      </c>
      <c r="P18" s="97">
        <f t="shared" si="0"/>
        <v>2.9533231298771154E-2</v>
      </c>
      <c r="Q18" s="97">
        <f>O18/'סכום נכסי הקרן'!$C$42</f>
        <v>7.5895804109368987E-4</v>
      </c>
    </row>
    <row r="19" spans="2:17" s="138" customFormat="1">
      <c r="B19" s="140" t="s">
        <v>1071</v>
      </c>
      <c r="C19" s="99" t="s">
        <v>1024</v>
      </c>
      <c r="D19" s="86">
        <v>6026</v>
      </c>
      <c r="E19" s="99"/>
      <c r="F19" s="86" t="s">
        <v>1023</v>
      </c>
      <c r="G19" s="108">
        <v>43100</v>
      </c>
      <c r="H19" s="86"/>
      <c r="I19" s="96">
        <v>8.02</v>
      </c>
      <c r="J19" s="99" t="s">
        <v>162</v>
      </c>
      <c r="K19" s="100">
        <v>3.3499999999999995E-2</v>
      </c>
      <c r="L19" s="100">
        <v>3.3499999999999995E-2</v>
      </c>
      <c r="M19" s="96">
        <v>436020.91999999993</v>
      </c>
      <c r="N19" s="98">
        <v>103.51</v>
      </c>
      <c r="O19" s="96">
        <v>451.32524999999993</v>
      </c>
      <c r="P19" s="97">
        <f t="shared" si="0"/>
        <v>8.5433730668186048E-2</v>
      </c>
      <c r="Q19" s="97">
        <f>O19/'סכום נכסי הקרן'!$C$42</f>
        <v>2.1955137998716152E-3</v>
      </c>
    </row>
    <row r="20" spans="2:17" s="138" customFormat="1">
      <c r="B20" s="140" t="s">
        <v>1071</v>
      </c>
      <c r="C20" s="99" t="s">
        <v>1024</v>
      </c>
      <c r="D20" s="86">
        <v>5023</v>
      </c>
      <c r="E20" s="99"/>
      <c r="F20" s="86" t="s">
        <v>1023</v>
      </c>
      <c r="G20" s="108">
        <v>42551</v>
      </c>
      <c r="H20" s="86"/>
      <c r="I20" s="96">
        <v>9.99</v>
      </c>
      <c r="J20" s="99" t="s">
        <v>162</v>
      </c>
      <c r="K20" s="100">
        <v>2.5499999999999998E-2</v>
      </c>
      <c r="L20" s="100">
        <v>2.5499999999999998E-2</v>
      </c>
      <c r="M20" s="96">
        <v>163412.87</v>
      </c>
      <c r="N20" s="98">
        <v>97.74</v>
      </c>
      <c r="O20" s="96">
        <v>159.71965999999998</v>
      </c>
      <c r="P20" s="97">
        <f t="shared" si="0"/>
        <v>3.0234174611002265E-2</v>
      </c>
      <c r="Q20" s="97">
        <f>O20/'סכום נכסי הקרן'!$C$42</f>
        <v>7.7697119237357638E-4</v>
      </c>
    </row>
    <row r="21" spans="2:17" s="138" customFormat="1">
      <c r="B21" s="140" t="s">
        <v>1071</v>
      </c>
      <c r="C21" s="99" t="s">
        <v>1024</v>
      </c>
      <c r="D21" s="86">
        <v>5210</v>
      </c>
      <c r="E21" s="99"/>
      <c r="F21" s="86" t="s">
        <v>1023</v>
      </c>
      <c r="G21" s="108">
        <v>42643</v>
      </c>
      <c r="H21" s="86"/>
      <c r="I21" s="96">
        <v>9.1999999999999993</v>
      </c>
      <c r="J21" s="99" t="s">
        <v>162</v>
      </c>
      <c r="K21" s="100">
        <v>1.7999999999999995E-2</v>
      </c>
      <c r="L21" s="100">
        <v>1.7999999999999995E-2</v>
      </c>
      <c r="M21" s="96">
        <v>141089.31999999998</v>
      </c>
      <c r="N21" s="98">
        <v>103.95</v>
      </c>
      <c r="O21" s="96">
        <v>146.66228999999998</v>
      </c>
      <c r="P21" s="97">
        <f t="shared" si="0"/>
        <v>2.77624763583234E-2</v>
      </c>
      <c r="Q21" s="97">
        <f>O21/'סכום נכסי הקרן'!$C$42</f>
        <v>7.1345239739139968E-4</v>
      </c>
    </row>
    <row r="22" spans="2:17" s="138" customFormat="1">
      <c r="B22" s="140" t="s">
        <v>1071</v>
      </c>
      <c r="C22" s="99" t="s">
        <v>1024</v>
      </c>
      <c r="D22" s="86">
        <v>6025</v>
      </c>
      <c r="E22" s="99"/>
      <c r="F22" s="86" t="s">
        <v>1023</v>
      </c>
      <c r="G22" s="108">
        <v>43100</v>
      </c>
      <c r="H22" s="86"/>
      <c r="I22" s="96">
        <v>10.050000000000001</v>
      </c>
      <c r="J22" s="99" t="s">
        <v>162</v>
      </c>
      <c r="K22" s="100">
        <v>2.9200000000000004E-2</v>
      </c>
      <c r="L22" s="100">
        <v>2.9200000000000004E-2</v>
      </c>
      <c r="M22" s="96">
        <v>177701.73999999996</v>
      </c>
      <c r="N22" s="98">
        <v>106.1</v>
      </c>
      <c r="O22" s="96">
        <v>188.54152999999997</v>
      </c>
      <c r="P22" s="97">
        <f t="shared" si="0"/>
        <v>3.5690017994312796E-2</v>
      </c>
      <c r="Q22" s="97">
        <f>O22/'סכום נכסי הקרן'!$C$42</f>
        <v>9.1717786887374057E-4</v>
      </c>
    </row>
    <row r="23" spans="2:17" s="138" customFormat="1">
      <c r="B23" s="140" t="s">
        <v>1071</v>
      </c>
      <c r="C23" s="99" t="s">
        <v>1024</v>
      </c>
      <c r="D23" s="86">
        <v>5022</v>
      </c>
      <c r="E23" s="99"/>
      <c r="F23" s="86" t="s">
        <v>1023</v>
      </c>
      <c r="G23" s="108">
        <v>42551</v>
      </c>
      <c r="H23" s="86"/>
      <c r="I23" s="96">
        <v>8.3899999999999988</v>
      </c>
      <c r="J23" s="99" t="s">
        <v>162</v>
      </c>
      <c r="K23" s="100">
        <v>2.52E-2</v>
      </c>
      <c r="L23" s="100">
        <v>2.52E-2</v>
      </c>
      <c r="M23" s="96">
        <v>122023.43999999999</v>
      </c>
      <c r="N23" s="98">
        <v>101.85</v>
      </c>
      <c r="O23" s="96">
        <v>124.28084999999997</v>
      </c>
      <c r="P23" s="97">
        <f t="shared" si="0"/>
        <v>2.3525775848156578E-2</v>
      </c>
      <c r="Q23" s="97">
        <f>O23/'סכום נכסי הקרן'!$C$42</f>
        <v>6.0457579369816827E-4</v>
      </c>
    </row>
    <row r="24" spans="2:17" s="138" customFormat="1">
      <c r="B24" s="140" t="s">
        <v>1071</v>
      </c>
      <c r="C24" s="99" t="s">
        <v>1024</v>
      </c>
      <c r="D24" s="86">
        <v>6024</v>
      </c>
      <c r="E24" s="99"/>
      <c r="F24" s="86" t="s">
        <v>1023</v>
      </c>
      <c r="G24" s="108">
        <v>43100</v>
      </c>
      <c r="H24" s="86"/>
      <c r="I24" s="96">
        <v>9.17</v>
      </c>
      <c r="J24" s="99" t="s">
        <v>162</v>
      </c>
      <c r="K24" s="100">
        <v>1.9799999999999998E-2</v>
      </c>
      <c r="L24" s="100">
        <v>1.9799999999999998E-2</v>
      </c>
      <c r="M24" s="96">
        <v>140559.22999999998</v>
      </c>
      <c r="N24" s="98">
        <v>107.02</v>
      </c>
      <c r="O24" s="96">
        <v>150.42649999999998</v>
      </c>
      <c r="P24" s="97">
        <f t="shared" si="0"/>
        <v>2.8475023470009464E-2</v>
      </c>
      <c r="Q24" s="97">
        <f>O24/'סכום נכסי הקרן'!$C$42</f>
        <v>7.3176374824228765E-4</v>
      </c>
    </row>
    <row r="25" spans="2:17" s="138" customFormat="1">
      <c r="B25" s="140" t="s">
        <v>1071</v>
      </c>
      <c r="C25" s="99" t="s">
        <v>1024</v>
      </c>
      <c r="D25" s="86">
        <v>5209</v>
      </c>
      <c r="E25" s="99"/>
      <c r="F25" s="86" t="s">
        <v>1023</v>
      </c>
      <c r="G25" s="108">
        <v>42643</v>
      </c>
      <c r="H25" s="86"/>
      <c r="I25" s="96">
        <v>7.0799999999999992</v>
      </c>
      <c r="J25" s="99" t="s">
        <v>162</v>
      </c>
      <c r="K25" s="100">
        <v>2.1400000000000002E-2</v>
      </c>
      <c r="L25" s="100">
        <v>2.1400000000000002E-2</v>
      </c>
      <c r="M25" s="96">
        <v>111656.80999999998</v>
      </c>
      <c r="N25" s="98">
        <v>103.26</v>
      </c>
      <c r="O25" s="96">
        <v>115.29685999999998</v>
      </c>
      <c r="P25" s="97">
        <f t="shared" si="0"/>
        <v>2.1825149122783521E-2</v>
      </c>
      <c r="Q25" s="97">
        <f>O25/'סכום נכסי הקרן'!$C$42</f>
        <v>5.6087233588607256E-4</v>
      </c>
    </row>
    <row r="26" spans="2:17" s="138" customFormat="1">
      <c r="B26" s="8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96"/>
      <c r="N26" s="98"/>
      <c r="O26" s="86"/>
      <c r="P26" s="97"/>
      <c r="Q26" s="86"/>
    </row>
    <row r="27" spans="2:17" s="138" customFormat="1">
      <c r="B27" s="104" t="s">
        <v>37</v>
      </c>
      <c r="C27" s="84"/>
      <c r="D27" s="84"/>
      <c r="E27" s="84"/>
      <c r="F27" s="84"/>
      <c r="G27" s="84"/>
      <c r="H27" s="84"/>
      <c r="I27" s="93">
        <v>3.3329183969862006</v>
      </c>
      <c r="J27" s="84"/>
      <c r="K27" s="84"/>
      <c r="L27" s="106">
        <v>3.084348883215287E-2</v>
      </c>
      <c r="M27" s="93"/>
      <c r="N27" s="95"/>
      <c r="O27" s="93">
        <f>SUM(O28:O65)</f>
        <v>2420.6102299999998</v>
      </c>
      <c r="P27" s="94">
        <f t="shared" ref="P27:P69" si="1">O27/$O$10</f>
        <v>0.45821004351623562</v>
      </c>
      <c r="Q27" s="94">
        <f>O27/'סכום נכסי הקרן'!$C$42</f>
        <v>1.1775284374351767E-2</v>
      </c>
    </row>
    <row r="28" spans="2:17" s="138" customFormat="1">
      <c r="B28" s="89" t="s">
        <v>1072</v>
      </c>
      <c r="C28" s="99" t="s">
        <v>1024</v>
      </c>
      <c r="D28" s="86" t="s">
        <v>1025</v>
      </c>
      <c r="E28" s="99"/>
      <c r="F28" s="86" t="s">
        <v>1026</v>
      </c>
      <c r="G28" s="108">
        <v>43185</v>
      </c>
      <c r="H28" s="86" t="s">
        <v>1022</v>
      </c>
      <c r="I28" s="96">
        <v>1.69</v>
      </c>
      <c r="J28" s="99" t="s">
        <v>161</v>
      </c>
      <c r="K28" s="100">
        <v>3.4355999999999998E-2</v>
      </c>
      <c r="L28" s="100">
        <v>3.7399999999999996E-2</v>
      </c>
      <c r="M28" s="96">
        <v>167659.99999999997</v>
      </c>
      <c r="N28" s="98">
        <v>99.63</v>
      </c>
      <c r="O28" s="96">
        <v>609.69464999999991</v>
      </c>
      <c r="P28" s="97">
        <f t="shared" si="1"/>
        <v>0.11541230746104714</v>
      </c>
      <c r="Q28" s="97">
        <f>O28/'סכום נכסי הקרן'!$C$42</f>
        <v>2.9659165264582349E-3</v>
      </c>
    </row>
    <row r="29" spans="2:17" s="138" customFormat="1">
      <c r="B29" s="140" t="s">
        <v>1073</v>
      </c>
      <c r="C29" s="99" t="s">
        <v>1024</v>
      </c>
      <c r="D29" s="86" t="s">
        <v>1027</v>
      </c>
      <c r="E29" s="99"/>
      <c r="F29" s="86" t="s">
        <v>1026</v>
      </c>
      <c r="G29" s="108">
        <v>42723</v>
      </c>
      <c r="H29" s="86" t="s">
        <v>1022</v>
      </c>
      <c r="I29" s="96">
        <v>0.51</v>
      </c>
      <c r="J29" s="99" t="s">
        <v>162</v>
      </c>
      <c r="K29" s="100">
        <v>2.0119999999999999E-2</v>
      </c>
      <c r="L29" s="100">
        <v>1.3299999999999999E-2</v>
      </c>
      <c r="M29" s="96">
        <v>418173.19999999995</v>
      </c>
      <c r="N29" s="98">
        <v>100.41</v>
      </c>
      <c r="O29" s="96">
        <v>419.88769999999994</v>
      </c>
      <c r="P29" s="97">
        <f t="shared" si="1"/>
        <v>7.9482751458475026E-2</v>
      </c>
      <c r="Q29" s="97">
        <f>O29/'סכום נכסי הקרן'!$C$42</f>
        <v>2.0425829038954787E-3</v>
      </c>
    </row>
    <row r="30" spans="2:17" s="138" customFormat="1">
      <c r="B30" s="140" t="s">
        <v>1074</v>
      </c>
      <c r="C30" s="99" t="s">
        <v>1028</v>
      </c>
      <c r="D30" s="86" t="s">
        <v>1029</v>
      </c>
      <c r="E30" s="99"/>
      <c r="F30" s="86" t="s">
        <v>1030</v>
      </c>
      <c r="G30" s="108">
        <v>42732</v>
      </c>
      <c r="H30" s="86" t="s">
        <v>1022</v>
      </c>
      <c r="I30" s="96">
        <v>4.26</v>
      </c>
      <c r="J30" s="99" t="s">
        <v>162</v>
      </c>
      <c r="K30" s="100">
        <v>2.1613000000000004E-2</v>
      </c>
      <c r="L30" s="100">
        <v>1.24E-2</v>
      </c>
      <c r="M30" s="96">
        <v>112732.79999999999</v>
      </c>
      <c r="N30" s="98">
        <v>105.27</v>
      </c>
      <c r="O30" s="96">
        <v>118.67382999999998</v>
      </c>
      <c r="P30" s="97">
        <f t="shared" si="1"/>
        <v>2.2464393537880049E-2</v>
      </c>
      <c r="Q30" s="97">
        <f>O30/'סכום נכסי הקרן'!$C$42</f>
        <v>5.7729992161665699E-4</v>
      </c>
    </row>
    <row r="31" spans="2:17" s="138" customFormat="1">
      <c r="B31" s="89" t="s">
        <v>1075</v>
      </c>
      <c r="C31" s="99" t="s">
        <v>1028</v>
      </c>
      <c r="D31" s="86" t="s">
        <v>1031</v>
      </c>
      <c r="E31" s="99"/>
      <c r="F31" s="86" t="s">
        <v>521</v>
      </c>
      <c r="G31" s="108">
        <v>43011</v>
      </c>
      <c r="H31" s="86" t="s">
        <v>160</v>
      </c>
      <c r="I31" s="96">
        <v>9.91</v>
      </c>
      <c r="J31" s="99" t="s">
        <v>162</v>
      </c>
      <c r="K31" s="100">
        <v>3.9E-2</v>
      </c>
      <c r="L31" s="100">
        <v>3.7099999999999994E-2</v>
      </c>
      <c r="M31" s="96">
        <v>9062.5099999999984</v>
      </c>
      <c r="N31" s="98">
        <v>103.42</v>
      </c>
      <c r="O31" s="96">
        <v>9.3724499999999988</v>
      </c>
      <c r="P31" s="97">
        <f t="shared" si="1"/>
        <v>1.774160362180136E-3</v>
      </c>
      <c r="Q31" s="97">
        <f>O31/'סכום נכסי הקרן'!$C$42</f>
        <v>4.5593157736259433E-5</v>
      </c>
    </row>
    <row r="32" spans="2:17" s="138" customFormat="1">
      <c r="B32" s="89" t="s">
        <v>1075</v>
      </c>
      <c r="C32" s="99" t="s">
        <v>1028</v>
      </c>
      <c r="D32" s="86" t="s">
        <v>1032</v>
      </c>
      <c r="E32" s="99"/>
      <c r="F32" s="86" t="s">
        <v>521</v>
      </c>
      <c r="G32" s="108">
        <v>43104</v>
      </c>
      <c r="H32" s="86" t="s">
        <v>160</v>
      </c>
      <c r="I32" s="96">
        <v>9.9199999999999982</v>
      </c>
      <c r="J32" s="99" t="s">
        <v>162</v>
      </c>
      <c r="K32" s="100">
        <v>3.8199999999999998E-2</v>
      </c>
      <c r="L32" s="100">
        <v>0.04</v>
      </c>
      <c r="M32" s="96">
        <v>16147.829999999998</v>
      </c>
      <c r="N32" s="98">
        <v>97.75</v>
      </c>
      <c r="O32" s="96">
        <v>15.784499999999998</v>
      </c>
      <c r="P32" s="97">
        <f t="shared" si="1"/>
        <v>2.9879310358371988E-3</v>
      </c>
      <c r="Q32" s="97">
        <f>O32/'סכום נכסי הקרן'!$C$42</f>
        <v>7.6785173384545874E-5</v>
      </c>
    </row>
    <row r="33" spans="2:17" s="138" customFormat="1">
      <c r="B33" s="89" t="s">
        <v>1075</v>
      </c>
      <c r="C33" s="99" t="s">
        <v>1028</v>
      </c>
      <c r="D33" s="86" t="s">
        <v>1033</v>
      </c>
      <c r="E33" s="99"/>
      <c r="F33" s="86" t="s">
        <v>521</v>
      </c>
      <c r="G33" s="108">
        <v>43194</v>
      </c>
      <c r="H33" s="86" t="s">
        <v>160</v>
      </c>
      <c r="I33" s="96">
        <v>9.9700000000000024</v>
      </c>
      <c r="J33" s="99" t="s">
        <v>162</v>
      </c>
      <c r="K33" s="100">
        <v>3.7900000000000003E-2</v>
      </c>
      <c r="L33" s="100">
        <v>3.6000000000000011E-2</v>
      </c>
      <c r="M33" s="96">
        <v>10429.379999999997</v>
      </c>
      <c r="N33" s="98">
        <v>101.61</v>
      </c>
      <c r="O33" s="96">
        <v>10.597299999999997</v>
      </c>
      <c r="P33" s="97">
        <f t="shared" si="1"/>
        <v>2.0060186617300228E-3</v>
      </c>
      <c r="Q33" s="97">
        <f>O33/'סכום נכסי הקרן'!$C$42</f>
        <v>5.1551554873961667E-5</v>
      </c>
    </row>
    <row r="34" spans="2:17" s="138" customFormat="1">
      <c r="B34" s="89" t="s">
        <v>1075</v>
      </c>
      <c r="C34" s="99" t="s">
        <v>1028</v>
      </c>
      <c r="D34" s="86" t="s">
        <v>1034</v>
      </c>
      <c r="E34" s="99"/>
      <c r="F34" s="86" t="s">
        <v>521</v>
      </c>
      <c r="G34" s="108">
        <v>42935</v>
      </c>
      <c r="H34" s="86" t="s">
        <v>160</v>
      </c>
      <c r="I34" s="96">
        <v>11.429999999999998</v>
      </c>
      <c r="J34" s="99" t="s">
        <v>162</v>
      </c>
      <c r="K34" s="100">
        <v>4.0800000000000003E-2</v>
      </c>
      <c r="L34" s="100">
        <v>3.4399999999999993E-2</v>
      </c>
      <c r="M34" s="96">
        <v>42184.969999999994</v>
      </c>
      <c r="N34" s="98">
        <v>106.62</v>
      </c>
      <c r="O34" s="96">
        <v>44.977620000000002</v>
      </c>
      <c r="P34" s="97">
        <f t="shared" si="1"/>
        <v>8.5140502845254488E-3</v>
      </c>
      <c r="Q34" s="97">
        <f>O34/'סכום נכסי הקרן'!$C$42</f>
        <v>2.1879783015770019E-4</v>
      </c>
    </row>
    <row r="35" spans="2:17" s="138" customFormat="1">
      <c r="B35" s="140" t="s">
        <v>1076</v>
      </c>
      <c r="C35" s="99" t="s">
        <v>1028</v>
      </c>
      <c r="D35" s="86" t="s">
        <v>1035</v>
      </c>
      <c r="E35" s="99"/>
      <c r="F35" s="86" t="s">
        <v>1036</v>
      </c>
      <c r="G35" s="108">
        <v>42680</v>
      </c>
      <c r="H35" s="86" t="s">
        <v>1022</v>
      </c>
      <c r="I35" s="96">
        <v>4.33</v>
      </c>
      <c r="J35" s="99" t="s">
        <v>162</v>
      </c>
      <c r="K35" s="100">
        <v>2.3E-2</v>
      </c>
      <c r="L35" s="100">
        <v>2.29E-2</v>
      </c>
      <c r="M35" s="96">
        <v>19723.089999999997</v>
      </c>
      <c r="N35" s="98">
        <v>101.83</v>
      </c>
      <c r="O35" s="96">
        <v>20.084019999999995</v>
      </c>
      <c r="P35" s="97">
        <f t="shared" si="1"/>
        <v>3.8018097933019746E-3</v>
      </c>
      <c r="Q35" s="97">
        <f>O35/'סכום נכסי הקרן'!$C$42</f>
        <v>9.7700589689802457E-5</v>
      </c>
    </row>
    <row r="36" spans="2:17" s="138" customFormat="1">
      <c r="B36" s="140" t="s">
        <v>1076</v>
      </c>
      <c r="C36" s="99" t="s">
        <v>1028</v>
      </c>
      <c r="D36" s="86" t="s">
        <v>1037</v>
      </c>
      <c r="E36" s="99"/>
      <c r="F36" s="86" t="s">
        <v>1036</v>
      </c>
      <c r="G36" s="108">
        <v>42680</v>
      </c>
      <c r="H36" s="86" t="s">
        <v>1022</v>
      </c>
      <c r="I36" s="96">
        <v>3.1300000000000008</v>
      </c>
      <c r="J36" s="99" t="s">
        <v>162</v>
      </c>
      <c r="K36" s="100">
        <v>2.2000000000000002E-2</v>
      </c>
      <c r="L36" s="100">
        <v>2.1899999999999999E-2</v>
      </c>
      <c r="M36" s="96">
        <v>42604.05999999999</v>
      </c>
      <c r="N36" s="98">
        <v>100.17</v>
      </c>
      <c r="O36" s="96">
        <v>42.676489999999994</v>
      </c>
      <c r="P36" s="97">
        <f t="shared" si="1"/>
        <v>8.0784572822449781E-3</v>
      </c>
      <c r="Q36" s="97">
        <f>O36/'סכום נכסי הקרן'!$C$42</f>
        <v>2.076037685130247E-4</v>
      </c>
    </row>
    <row r="37" spans="2:17" s="138" customFormat="1">
      <c r="B37" s="140" t="s">
        <v>1076</v>
      </c>
      <c r="C37" s="99" t="s">
        <v>1028</v>
      </c>
      <c r="D37" s="86" t="s">
        <v>1038</v>
      </c>
      <c r="E37" s="99"/>
      <c r="F37" s="86" t="s">
        <v>1036</v>
      </c>
      <c r="G37" s="108">
        <v>42680</v>
      </c>
      <c r="H37" s="86" t="s">
        <v>1022</v>
      </c>
      <c r="I37" s="96">
        <v>4.2699999999999996</v>
      </c>
      <c r="J37" s="99" t="s">
        <v>162</v>
      </c>
      <c r="K37" s="100">
        <v>3.3700000000000001E-2</v>
      </c>
      <c r="L37" s="100">
        <v>3.39E-2</v>
      </c>
      <c r="M37" s="96">
        <v>9990.7099999999973</v>
      </c>
      <c r="N37" s="98">
        <v>100.27</v>
      </c>
      <c r="O37" s="96">
        <v>10.017689999999998</v>
      </c>
      <c r="P37" s="97">
        <f t="shared" si="1"/>
        <v>1.8963012359210585E-3</v>
      </c>
      <c r="Q37" s="97">
        <f>O37/'סכום נכסי הקרן'!$C$42</f>
        <v>4.8731987935166229E-5</v>
      </c>
    </row>
    <row r="38" spans="2:17" s="138" customFormat="1">
      <c r="B38" s="140" t="s">
        <v>1076</v>
      </c>
      <c r="C38" s="99" t="s">
        <v>1028</v>
      </c>
      <c r="D38" s="86" t="s">
        <v>1039</v>
      </c>
      <c r="E38" s="99"/>
      <c r="F38" s="86" t="s">
        <v>1036</v>
      </c>
      <c r="G38" s="108">
        <v>42717</v>
      </c>
      <c r="H38" s="86" t="s">
        <v>1022</v>
      </c>
      <c r="I38" s="96">
        <v>3.83</v>
      </c>
      <c r="J38" s="99" t="s">
        <v>162</v>
      </c>
      <c r="K38" s="100">
        <v>3.85E-2</v>
      </c>
      <c r="L38" s="100">
        <v>3.8800000000000008E-2</v>
      </c>
      <c r="M38" s="96">
        <v>2775.38</v>
      </c>
      <c r="N38" s="98">
        <v>100.3</v>
      </c>
      <c r="O38" s="96">
        <v>2.7836999999999992</v>
      </c>
      <c r="P38" s="97">
        <f t="shared" si="1"/>
        <v>5.2694121603218407E-4</v>
      </c>
      <c r="Q38" s="97">
        <f>O38/'סכום נכסי הקרן'!$C$42</f>
        <v>1.3541568446929603E-5</v>
      </c>
    </row>
    <row r="39" spans="2:17" s="138" customFormat="1">
      <c r="B39" s="140" t="s">
        <v>1076</v>
      </c>
      <c r="C39" s="99" t="s">
        <v>1028</v>
      </c>
      <c r="D39" s="86" t="s">
        <v>1040</v>
      </c>
      <c r="E39" s="99"/>
      <c r="F39" s="86" t="s">
        <v>1036</v>
      </c>
      <c r="G39" s="108">
        <v>42710</v>
      </c>
      <c r="H39" s="86" t="s">
        <v>1022</v>
      </c>
      <c r="I39" s="96">
        <v>3.83</v>
      </c>
      <c r="J39" s="99" t="s">
        <v>162</v>
      </c>
      <c r="K39" s="100">
        <v>3.8399999999999997E-2</v>
      </c>
      <c r="L39" s="100">
        <v>3.8699999999999998E-2</v>
      </c>
      <c r="M39" s="96">
        <v>8297.6200000000008</v>
      </c>
      <c r="N39" s="98">
        <v>100.3</v>
      </c>
      <c r="O39" s="96">
        <v>8.322519999999999</v>
      </c>
      <c r="P39" s="97">
        <f t="shared" si="1"/>
        <v>1.5754135895578452E-3</v>
      </c>
      <c r="Q39" s="97">
        <f>O39/'סכום נכסי הקרן'!$C$42</f>
        <v>4.0485675263476879E-5</v>
      </c>
    </row>
    <row r="40" spans="2:17" s="138" customFormat="1">
      <c r="B40" s="140" t="s">
        <v>1076</v>
      </c>
      <c r="C40" s="99" t="s">
        <v>1028</v>
      </c>
      <c r="D40" s="86" t="s">
        <v>1041</v>
      </c>
      <c r="E40" s="99"/>
      <c r="F40" s="86" t="s">
        <v>1036</v>
      </c>
      <c r="G40" s="108">
        <v>42680</v>
      </c>
      <c r="H40" s="86" t="s">
        <v>1022</v>
      </c>
      <c r="I40" s="96">
        <v>5.2299999999999995</v>
      </c>
      <c r="J40" s="99" t="s">
        <v>162</v>
      </c>
      <c r="K40" s="100">
        <v>3.6699999999999997E-2</v>
      </c>
      <c r="L40" s="100">
        <v>3.7000000000000005E-2</v>
      </c>
      <c r="M40" s="96">
        <v>32491.379999999994</v>
      </c>
      <c r="N40" s="98">
        <v>100.32</v>
      </c>
      <c r="O40" s="96">
        <v>32.595349999999996</v>
      </c>
      <c r="P40" s="97">
        <f t="shared" si="1"/>
        <v>6.1701452620593648E-3</v>
      </c>
      <c r="Q40" s="97">
        <f>O40/'סכום נכסי הקרן'!$C$42</f>
        <v>1.5856312213120195E-4</v>
      </c>
    </row>
    <row r="41" spans="2:17" s="138" customFormat="1">
      <c r="B41" s="140" t="s">
        <v>1076</v>
      </c>
      <c r="C41" s="99" t="s">
        <v>1028</v>
      </c>
      <c r="D41" s="86" t="s">
        <v>1042</v>
      </c>
      <c r="E41" s="99"/>
      <c r="F41" s="86" t="s">
        <v>1036</v>
      </c>
      <c r="G41" s="108">
        <v>42680</v>
      </c>
      <c r="H41" s="86" t="s">
        <v>1022</v>
      </c>
      <c r="I41" s="96">
        <v>3.1</v>
      </c>
      <c r="J41" s="99" t="s">
        <v>162</v>
      </c>
      <c r="K41" s="100">
        <v>3.1800000000000002E-2</v>
      </c>
      <c r="L41" s="100">
        <v>3.1899999999999998E-2</v>
      </c>
      <c r="M41" s="96">
        <v>43136.419999999991</v>
      </c>
      <c r="N41" s="98">
        <v>100.24</v>
      </c>
      <c r="O41" s="96">
        <v>43.239949999999993</v>
      </c>
      <c r="P41" s="97">
        <f t="shared" si="1"/>
        <v>8.1851175896004748E-3</v>
      </c>
      <c r="Q41" s="97">
        <f>O41/'סכום נכסי הקרן'!$C$42</f>
        <v>2.1034477226957422E-4</v>
      </c>
    </row>
    <row r="42" spans="2:17" s="138" customFormat="1">
      <c r="B42" s="140" t="s">
        <v>1077</v>
      </c>
      <c r="C42" s="99" t="s">
        <v>1024</v>
      </c>
      <c r="D42" s="86" t="s">
        <v>1043</v>
      </c>
      <c r="E42" s="99"/>
      <c r="F42" s="86" t="s">
        <v>1036</v>
      </c>
      <c r="G42" s="108">
        <v>42884</v>
      </c>
      <c r="H42" s="86" t="s">
        <v>1022</v>
      </c>
      <c r="I42" s="96">
        <v>1.5100000000000002</v>
      </c>
      <c r="J42" s="99" t="s">
        <v>162</v>
      </c>
      <c r="K42" s="100">
        <v>2.2099999999999998E-2</v>
      </c>
      <c r="L42" s="100">
        <v>2.1400000000000006E-2</v>
      </c>
      <c r="M42" s="96">
        <v>39203.819999999992</v>
      </c>
      <c r="N42" s="98">
        <v>100.32</v>
      </c>
      <c r="O42" s="96">
        <v>39.329269999999987</v>
      </c>
      <c r="P42" s="97">
        <f t="shared" si="1"/>
        <v>7.4448444011416806E-3</v>
      </c>
      <c r="Q42" s="97">
        <f>O42/'סכום נכסי הקרן'!$C$42</f>
        <v>1.9132090443394582E-4</v>
      </c>
    </row>
    <row r="43" spans="2:17" s="138" customFormat="1">
      <c r="B43" s="140" t="s">
        <v>1077</v>
      </c>
      <c r="C43" s="99" t="s">
        <v>1024</v>
      </c>
      <c r="D43" s="86" t="s">
        <v>1044</v>
      </c>
      <c r="E43" s="99"/>
      <c r="F43" s="86" t="s">
        <v>1036</v>
      </c>
      <c r="G43" s="108">
        <v>43006</v>
      </c>
      <c r="H43" s="86" t="s">
        <v>1022</v>
      </c>
      <c r="I43" s="96">
        <v>1.7099999999999995</v>
      </c>
      <c r="J43" s="99" t="s">
        <v>162</v>
      </c>
      <c r="K43" s="100">
        <v>2.0799999999999999E-2</v>
      </c>
      <c r="L43" s="100">
        <v>2.3799999999999995E-2</v>
      </c>
      <c r="M43" s="96">
        <v>42470.80999999999</v>
      </c>
      <c r="N43" s="98">
        <v>99.53</v>
      </c>
      <c r="O43" s="96">
        <v>42.271190000000004</v>
      </c>
      <c r="P43" s="97">
        <f t="shared" si="1"/>
        <v>8.0017359132548427E-3</v>
      </c>
      <c r="Q43" s="97">
        <f>O43/'סכום נכסי הקרן'!$C$42</f>
        <v>2.0563214883721894E-4</v>
      </c>
    </row>
    <row r="44" spans="2:17" s="138" customFormat="1">
      <c r="B44" s="140" t="s">
        <v>1077</v>
      </c>
      <c r="C44" s="99" t="s">
        <v>1024</v>
      </c>
      <c r="D44" s="86" t="s">
        <v>1045</v>
      </c>
      <c r="E44" s="99"/>
      <c r="F44" s="86" t="s">
        <v>1036</v>
      </c>
      <c r="G44" s="108">
        <v>42828</v>
      </c>
      <c r="H44" s="86" t="s">
        <v>1022</v>
      </c>
      <c r="I44" s="96">
        <v>1.35</v>
      </c>
      <c r="J44" s="99" t="s">
        <v>162</v>
      </c>
      <c r="K44" s="100">
        <v>2.2700000000000001E-2</v>
      </c>
      <c r="L44" s="100">
        <v>2.06E-2</v>
      </c>
      <c r="M44" s="96">
        <v>39203.819999999992</v>
      </c>
      <c r="N44" s="98">
        <v>100.86</v>
      </c>
      <c r="O44" s="96">
        <v>39.540969999999994</v>
      </c>
      <c r="P44" s="97">
        <f t="shared" si="1"/>
        <v>7.4849182077422541E-3</v>
      </c>
      <c r="Q44" s="97">
        <f>O44/'סכום נכסי הקרן'!$C$42</f>
        <v>1.9235073884146643E-4</v>
      </c>
    </row>
    <row r="45" spans="2:17" s="138" customFormat="1">
      <c r="B45" s="140" t="s">
        <v>1077</v>
      </c>
      <c r="C45" s="99" t="s">
        <v>1024</v>
      </c>
      <c r="D45" s="86" t="s">
        <v>1046</v>
      </c>
      <c r="E45" s="99"/>
      <c r="F45" s="86" t="s">
        <v>1036</v>
      </c>
      <c r="G45" s="108">
        <v>42859</v>
      </c>
      <c r="H45" s="86" t="s">
        <v>1022</v>
      </c>
      <c r="I45" s="96">
        <v>1.4400000000000002</v>
      </c>
      <c r="J45" s="99" t="s">
        <v>162</v>
      </c>
      <c r="K45" s="100">
        <v>2.2799999999999997E-2</v>
      </c>
      <c r="L45" s="100">
        <v>2.0799999999999999E-2</v>
      </c>
      <c r="M45" s="96">
        <v>39203.819999999992</v>
      </c>
      <c r="N45" s="98">
        <v>100.67</v>
      </c>
      <c r="O45" s="96">
        <v>39.466489999999993</v>
      </c>
      <c r="P45" s="97">
        <f t="shared" si="1"/>
        <v>7.4708194967568467E-3</v>
      </c>
      <c r="Q45" s="97">
        <f>O45/'סכום נכסי הקרן'!$C$42</f>
        <v>1.9198842393040297E-4</v>
      </c>
    </row>
    <row r="46" spans="2:17" s="138" customFormat="1">
      <c r="B46" s="140" t="s">
        <v>1078</v>
      </c>
      <c r="C46" s="99" t="s">
        <v>1024</v>
      </c>
      <c r="D46" s="86" t="s">
        <v>1047</v>
      </c>
      <c r="E46" s="99"/>
      <c r="F46" s="86" t="s">
        <v>521</v>
      </c>
      <c r="G46" s="108">
        <v>42759</v>
      </c>
      <c r="H46" s="86" t="s">
        <v>307</v>
      </c>
      <c r="I46" s="96">
        <v>4.7399999999999993</v>
      </c>
      <c r="J46" s="99" t="s">
        <v>162</v>
      </c>
      <c r="K46" s="100">
        <v>2.4E-2</v>
      </c>
      <c r="L46" s="100">
        <v>1.2900000000000002E-2</v>
      </c>
      <c r="M46" s="96">
        <v>52570.119999999988</v>
      </c>
      <c r="N46" s="98">
        <v>106.39</v>
      </c>
      <c r="O46" s="96">
        <v>55.929359999999996</v>
      </c>
      <c r="P46" s="97">
        <f t="shared" si="1"/>
        <v>1.0587162758307936E-2</v>
      </c>
      <c r="Q46" s="97">
        <f>O46/'סכום נכסי הקרן'!$C$42</f>
        <v>2.7207359149080963E-4</v>
      </c>
    </row>
    <row r="47" spans="2:17" s="138" customFormat="1">
      <c r="B47" s="140" t="s">
        <v>1078</v>
      </c>
      <c r="C47" s="99" t="s">
        <v>1024</v>
      </c>
      <c r="D47" s="86" t="s">
        <v>1048</v>
      </c>
      <c r="E47" s="99"/>
      <c r="F47" s="86" t="s">
        <v>521</v>
      </c>
      <c r="G47" s="108">
        <v>42759</v>
      </c>
      <c r="H47" s="86" t="s">
        <v>307</v>
      </c>
      <c r="I47" s="96">
        <v>4.5199999999999996</v>
      </c>
      <c r="J47" s="99" t="s">
        <v>162</v>
      </c>
      <c r="K47" s="100">
        <v>3.8800000000000001E-2</v>
      </c>
      <c r="L47" s="100">
        <v>3.0999999999999996E-2</v>
      </c>
      <c r="M47" s="96">
        <v>52570.119999999988</v>
      </c>
      <c r="N47" s="98">
        <v>105.33</v>
      </c>
      <c r="O47" s="96">
        <v>55.372109999999992</v>
      </c>
      <c r="P47" s="97">
        <f t="shared" si="1"/>
        <v>1.0481677974518757E-2</v>
      </c>
      <c r="Q47" s="97">
        <f>O47/'סכום נכסי הקרן'!$C$42</f>
        <v>2.6936279685882647E-4</v>
      </c>
    </row>
    <row r="48" spans="2:17" s="138" customFormat="1">
      <c r="B48" s="89" t="s">
        <v>1079</v>
      </c>
      <c r="C48" s="99" t="s">
        <v>1028</v>
      </c>
      <c r="D48" s="86" t="s">
        <v>1049</v>
      </c>
      <c r="E48" s="99"/>
      <c r="F48" s="86" t="s">
        <v>1050</v>
      </c>
      <c r="G48" s="108">
        <v>43093</v>
      </c>
      <c r="H48" s="86" t="s">
        <v>1022</v>
      </c>
      <c r="I48" s="96">
        <v>4.8099999999999996</v>
      </c>
      <c r="J48" s="99" t="s">
        <v>162</v>
      </c>
      <c r="K48" s="100">
        <v>2.6089999999999999E-2</v>
      </c>
      <c r="L48" s="100">
        <v>2.7100000000000003E-2</v>
      </c>
      <c r="M48" s="96">
        <v>56424.999999999993</v>
      </c>
      <c r="N48" s="98">
        <v>101.76</v>
      </c>
      <c r="O48" s="96">
        <v>57.418089999999992</v>
      </c>
      <c r="P48" s="97">
        <f t="shared" si="1"/>
        <v>1.0868972291139633E-2</v>
      </c>
      <c r="Q48" s="97">
        <f>O48/'סכום נכסי הקרן'!$C$42</f>
        <v>2.793156575158833E-4</v>
      </c>
    </row>
    <row r="49" spans="2:17" s="138" customFormat="1">
      <c r="B49" s="89" t="s">
        <v>1080</v>
      </c>
      <c r="C49" s="99" t="s">
        <v>1028</v>
      </c>
      <c r="D49" s="86" t="s">
        <v>1051</v>
      </c>
      <c r="E49" s="99"/>
      <c r="F49" s="86" t="s">
        <v>564</v>
      </c>
      <c r="G49" s="108">
        <v>43281</v>
      </c>
      <c r="H49" s="86" t="s">
        <v>307</v>
      </c>
      <c r="I49" s="96">
        <v>2.46</v>
      </c>
      <c r="J49" s="99" t="s">
        <v>161</v>
      </c>
      <c r="K49" s="100">
        <v>6.0355999999999993E-2</v>
      </c>
      <c r="L49" s="100">
        <v>6.0200000000000004E-2</v>
      </c>
      <c r="M49" s="96">
        <v>24330.99</v>
      </c>
      <c r="N49" s="98">
        <v>101.16</v>
      </c>
      <c r="O49" s="96">
        <v>89.83829999999999</v>
      </c>
      <c r="P49" s="97">
        <f t="shared" si="1"/>
        <v>1.7005964381314138E-2</v>
      </c>
      <c r="Q49" s="97">
        <f>O49/'סכום נכסי הקרן'!$C$42</f>
        <v>4.3702679477163341E-4</v>
      </c>
    </row>
    <row r="50" spans="2:17" s="138" customFormat="1">
      <c r="B50" s="89" t="s">
        <v>1080</v>
      </c>
      <c r="C50" s="99" t="s">
        <v>1028</v>
      </c>
      <c r="D50" s="86" t="s">
        <v>1052</v>
      </c>
      <c r="E50" s="99"/>
      <c r="F50" s="86" t="s">
        <v>564</v>
      </c>
      <c r="G50" s="108">
        <v>43279</v>
      </c>
      <c r="H50" s="86" t="s">
        <v>307</v>
      </c>
      <c r="I50" s="96">
        <v>2.46</v>
      </c>
      <c r="J50" s="99" t="s">
        <v>161</v>
      </c>
      <c r="K50" s="100">
        <v>5.8058999999999999E-2</v>
      </c>
      <c r="L50" s="100">
        <v>6.4299999999999982E-2</v>
      </c>
      <c r="M50" s="96">
        <v>6641.2199999999984</v>
      </c>
      <c r="N50" s="98">
        <v>100</v>
      </c>
      <c r="O50" s="96">
        <v>24.240449999999996</v>
      </c>
      <c r="P50" s="97">
        <f t="shared" si="1"/>
        <v>4.5886022919737609E-3</v>
      </c>
      <c r="Q50" s="97">
        <f>O50/'סכום נכסי הקרן'!$C$42</f>
        <v>1.1791993133576705E-4</v>
      </c>
    </row>
    <row r="51" spans="2:17" s="138" customFormat="1">
      <c r="B51" s="89" t="s">
        <v>1080</v>
      </c>
      <c r="C51" s="99" t="s">
        <v>1028</v>
      </c>
      <c r="D51" s="86" t="s">
        <v>1053</v>
      </c>
      <c r="E51" s="99"/>
      <c r="F51" s="86" t="s">
        <v>564</v>
      </c>
      <c r="G51" s="108">
        <v>43210</v>
      </c>
      <c r="H51" s="86" t="s">
        <v>307</v>
      </c>
      <c r="I51" s="96">
        <v>2.44</v>
      </c>
      <c r="J51" s="99" t="s">
        <v>161</v>
      </c>
      <c r="K51" s="100">
        <v>5.6086999999999998E-2</v>
      </c>
      <c r="L51" s="100">
        <v>6.3900000000000012E-2</v>
      </c>
      <c r="M51" s="96">
        <v>39592.689999999995</v>
      </c>
      <c r="N51" s="98">
        <v>101.16</v>
      </c>
      <c r="O51" s="96">
        <v>146.18965999999998</v>
      </c>
      <c r="P51" s="97">
        <f t="shared" si="1"/>
        <v>2.7673009739458829E-2</v>
      </c>
      <c r="Q51" s="97">
        <f>O51/'סכום נכסי הקרן'!$C$42</f>
        <v>7.1115324464682511E-4</v>
      </c>
    </row>
    <row r="52" spans="2:17" s="138" customFormat="1">
      <c r="B52" s="89" t="s">
        <v>1080</v>
      </c>
      <c r="C52" s="99" t="s">
        <v>1028</v>
      </c>
      <c r="D52" s="86" t="s">
        <v>1054</v>
      </c>
      <c r="E52" s="99"/>
      <c r="F52" s="86" t="s">
        <v>564</v>
      </c>
      <c r="G52" s="108">
        <v>43213</v>
      </c>
      <c r="H52" s="86" t="s">
        <v>307</v>
      </c>
      <c r="I52" s="96">
        <v>2.44</v>
      </c>
      <c r="J52" s="99" t="s">
        <v>161</v>
      </c>
      <c r="K52" s="100">
        <v>5.6086999999999998E-2</v>
      </c>
      <c r="L52" s="100">
        <v>6.3700000000000007E-2</v>
      </c>
      <c r="M52" s="96">
        <v>663.74999999999989</v>
      </c>
      <c r="N52" s="98">
        <v>101.16</v>
      </c>
      <c r="O52" s="96">
        <v>2.4507899999999996</v>
      </c>
      <c r="P52" s="97">
        <f t="shared" si="1"/>
        <v>4.6392293093347578E-4</v>
      </c>
      <c r="Q52" s="97">
        <f>O52/'סכום נכסי הקרן'!$C$42</f>
        <v>1.1922096682131914E-5</v>
      </c>
    </row>
    <row r="53" spans="2:17" s="138" customFormat="1">
      <c r="B53" s="89" t="s">
        <v>1080</v>
      </c>
      <c r="C53" s="99" t="s">
        <v>1028</v>
      </c>
      <c r="D53" s="86" t="s">
        <v>1055</v>
      </c>
      <c r="E53" s="99"/>
      <c r="F53" s="86" t="s">
        <v>564</v>
      </c>
      <c r="G53" s="108">
        <v>43216</v>
      </c>
      <c r="H53" s="86" t="s">
        <v>307</v>
      </c>
      <c r="I53" s="96">
        <v>2.44</v>
      </c>
      <c r="J53" s="99" t="s">
        <v>161</v>
      </c>
      <c r="K53" s="100">
        <v>5.5515000000000002E-2</v>
      </c>
      <c r="L53" s="100">
        <v>6.3799999999999996E-2</v>
      </c>
      <c r="M53" s="96">
        <v>5294.4399999999987</v>
      </c>
      <c r="N53" s="98">
        <v>101.07</v>
      </c>
      <c r="O53" s="96">
        <v>19.531519999999997</v>
      </c>
      <c r="P53" s="97">
        <f t="shared" si="1"/>
        <v>3.697224161999111E-3</v>
      </c>
      <c r="Q53" s="97">
        <f>O53/'סכום נכסי הקרן'!$C$42</f>
        <v>9.5012901876126925E-5</v>
      </c>
    </row>
    <row r="54" spans="2:17" s="138" customFormat="1">
      <c r="B54" s="89" t="s">
        <v>1080</v>
      </c>
      <c r="C54" s="99" t="s">
        <v>1028</v>
      </c>
      <c r="D54" s="86" t="s">
        <v>1056</v>
      </c>
      <c r="E54" s="99"/>
      <c r="F54" s="86" t="s">
        <v>564</v>
      </c>
      <c r="G54" s="108">
        <v>43250</v>
      </c>
      <c r="H54" s="86" t="s">
        <v>307</v>
      </c>
      <c r="I54" s="96">
        <v>2.4500000000000002</v>
      </c>
      <c r="J54" s="99" t="s">
        <v>161</v>
      </c>
      <c r="K54" s="100">
        <v>5.8095000000000001E-2</v>
      </c>
      <c r="L54" s="100">
        <v>6.4199999999999993E-2</v>
      </c>
      <c r="M54" s="96">
        <v>3191.6099999999992</v>
      </c>
      <c r="N54" s="98">
        <v>100.5</v>
      </c>
      <c r="O54" s="96">
        <v>11.707629999999998</v>
      </c>
      <c r="P54" s="97">
        <f t="shared" si="1"/>
        <v>2.2161988680730253E-3</v>
      </c>
      <c r="Q54" s="97">
        <f>O54/'סכום נכסי הקרן'!$C$42</f>
        <v>5.6952858783750567E-5</v>
      </c>
    </row>
    <row r="55" spans="2:17" s="138" customFormat="1">
      <c r="B55" s="141" t="s">
        <v>1081</v>
      </c>
      <c r="C55" s="99" t="s">
        <v>1024</v>
      </c>
      <c r="D55" s="86" t="s">
        <v>1057</v>
      </c>
      <c r="E55" s="99"/>
      <c r="F55" s="86" t="s">
        <v>1050</v>
      </c>
      <c r="G55" s="108">
        <v>42978</v>
      </c>
      <c r="H55" s="86" t="s">
        <v>1022</v>
      </c>
      <c r="I55" s="96">
        <v>3.49</v>
      </c>
      <c r="J55" s="99" t="s">
        <v>162</v>
      </c>
      <c r="K55" s="100">
        <v>2.3E-2</v>
      </c>
      <c r="L55" s="100">
        <v>2.2100000000000005E-2</v>
      </c>
      <c r="M55" s="96">
        <v>19527.179999999997</v>
      </c>
      <c r="N55" s="98">
        <v>101.1</v>
      </c>
      <c r="O55" s="96">
        <v>19.741979999999995</v>
      </c>
      <c r="P55" s="97">
        <f t="shared" si="1"/>
        <v>3.7370632424769397E-3</v>
      </c>
      <c r="Q55" s="97">
        <f>O55/'סכום נכסי הקרן'!$C$42</f>
        <v>9.6036704187920852E-5</v>
      </c>
    </row>
    <row r="56" spans="2:17" s="138" customFormat="1">
      <c r="B56" s="141" t="s">
        <v>1081</v>
      </c>
      <c r="C56" s="99" t="s">
        <v>1024</v>
      </c>
      <c r="D56" s="86" t="s">
        <v>1058</v>
      </c>
      <c r="E56" s="99"/>
      <c r="F56" s="86" t="s">
        <v>1050</v>
      </c>
      <c r="G56" s="108">
        <v>42978</v>
      </c>
      <c r="H56" s="86" t="s">
        <v>1022</v>
      </c>
      <c r="I56" s="96">
        <v>3.4299999999999993</v>
      </c>
      <c r="J56" s="99" t="s">
        <v>162</v>
      </c>
      <c r="K56" s="100">
        <v>2.76E-2</v>
      </c>
      <c r="L56" s="100">
        <v>3.2000000000000001E-2</v>
      </c>
      <c r="M56" s="96">
        <v>45563.44</v>
      </c>
      <c r="N56" s="98">
        <v>99.5</v>
      </c>
      <c r="O56" s="96">
        <v>45.335620000000006</v>
      </c>
      <c r="P56" s="97">
        <f t="shared" si="1"/>
        <v>8.5818179877045001E-3</v>
      </c>
      <c r="Q56" s="97">
        <f>O56/'סכום נכסי הקרן'!$C$42</f>
        <v>2.2053935456909542E-4</v>
      </c>
    </row>
    <row r="57" spans="2:17" s="138" customFormat="1">
      <c r="B57" s="89" t="s">
        <v>1082</v>
      </c>
      <c r="C57" s="99" t="s">
        <v>1028</v>
      </c>
      <c r="D57" s="86" t="s">
        <v>1059</v>
      </c>
      <c r="E57" s="99"/>
      <c r="F57" s="86" t="s">
        <v>564</v>
      </c>
      <c r="G57" s="108">
        <v>43227</v>
      </c>
      <c r="H57" s="86" t="s">
        <v>160</v>
      </c>
      <c r="I57" s="96">
        <v>0.19</v>
      </c>
      <c r="J57" s="99" t="s">
        <v>162</v>
      </c>
      <c r="K57" s="100">
        <v>2.6000000000000002E-2</v>
      </c>
      <c r="L57" s="100">
        <v>2.5899999999999999E-2</v>
      </c>
      <c r="M57" s="96">
        <v>259.89999999999992</v>
      </c>
      <c r="N57" s="98">
        <v>100.39</v>
      </c>
      <c r="O57" s="96">
        <v>0.26091999999999999</v>
      </c>
      <c r="P57" s="97">
        <f t="shared" si="1"/>
        <v>4.9390919311390413E-5</v>
      </c>
      <c r="Q57" s="97">
        <f>O57/'סכום נכסי הקרן'!$C$42</f>
        <v>1.2692696911207648E-6</v>
      </c>
    </row>
    <row r="58" spans="2:17" s="138" customFormat="1">
      <c r="B58" s="89" t="s">
        <v>1082</v>
      </c>
      <c r="C58" s="99" t="s">
        <v>1028</v>
      </c>
      <c r="D58" s="86" t="s">
        <v>1060</v>
      </c>
      <c r="E58" s="99"/>
      <c r="F58" s="86" t="s">
        <v>564</v>
      </c>
      <c r="G58" s="108">
        <v>43279</v>
      </c>
      <c r="H58" s="86" t="s">
        <v>160</v>
      </c>
      <c r="I58" s="96">
        <v>0.15999999999999995</v>
      </c>
      <c r="J58" s="99" t="s">
        <v>162</v>
      </c>
      <c r="K58" s="100">
        <v>2.6000000000000002E-2</v>
      </c>
      <c r="L58" s="100">
        <v>2.7199999999999998E-2</v>
      </c>
      <c r="M58" s="96">
        <v>1128.1400000000001</v>
      </c>
      <c r="N58" s="98">
        <v>100</v>
      </c>
      <c r="O58" s="96">
        <v>1.1281400000000001</v>
      </c>
      <c r="P58" s="97">
        <f t="shared" si="1"/>
        <v>2.1355155492852981E-4</v>
      </c>
      <c r="Q58" s="97">
        <f>O58/'סכום נכסי הקרן'!$C$42</f>
        <v>5.4879423169591439E-6</v>
      </c>
    </row>
    <row r="59" spans="2:17" s="138" customFormat="1">
      <c r="B59" s="89" t="s">
        <v>1082</v>
      </c>
      <c r="C59" s="99" t="s">
        <v>1028</v>
      </c>
      <c r="D59" s="86" t="s">
        <v>1061</v>
      </c>
      <c r="E59" s="99"/>
      <c r="F59" s="86" t="s">
        <v>564</v>
      </c>
      <c r="G59" s="108">
        <v>43138</v>
      </c>
      <c r="H59" s="86" t="s">
        <v>160</v>
      </c>
      <c r="I59" s="96">
        <v>9.9999999999999978E-2</v>
      </c>
      <c r="J59" s="99" t="s">
        <v>162</v>
      </c>
      <c r="K59" s="100">
        <v>2.6000000000000002E-2</v>
      </c>
      <c r="L59" s="100">
        <v>5.8999999999999999E-3</v>
      </c>
      <c r="M59" s="96">
        <v>1071.8</v>
      </c>
      <c r="N59" s="98">
        <v>100.71</v>
      </c>
      <c r="O59" s="96">
        <v>1.07941</v>
      </c>
      <c r="P59" s="97">
        <f t="shared" si="1"/>
        <v>2.0432719689524731E-4</v>
      </c>
      <c r="Q59" s="97">
        <f>O59/'סכום נכסי הקרן'!$C$42</f>
        <v>5.2508906840896242E-6</v>
      </c>
    </row>
    <row r="60" spans="2:17" s="138" customFormat="1">
      <c r="B60" s="89" t="s">
        <v>1082</v>
      </c>
      <c r="C60" s="99" t="s">
        <v>1028</v>
      </c>
      <c r="D60" s="86" t="s">
        <v>1062</v>
      </c>
      <c r="E60" s="99"/>
      <c r="F60" s="86" t="s">
        <v>564</v>
      </c>
      <c r="G60" s="108">
        <v>43227</v>
      </c>
      <c r="H60" s="86" t="s">
        <v>160</v>
      </c>
      <c r="I60" s="96">
        <v>10.189999999999998</v>
      </c>
      <c r="J60" s="99" t="s">
        <v>162</v>
      </c>
      <c r="K60" s="100">
        <v>2.9805999999999999E-2</v>
      </c>
      <c r="L60" s="100">
        <v>2.9499999999999992E-2</v>
      </c>
      <c r="M60" s="96">
        <v>5650.2799999999988</v>
      </c>
      <c r="N60" s="98">
        <v>100.51</v>
      </c>
      <c r="O60" s="96">
        <v>5.6791</v>
      </c>
      <c r="P60" s="97">
        <f t="shared" si="1"/>
        <v>1.0750267126372732E-3</v>
      </c>
      <c r="Q60" s="97">
        <f>O60/'סכום נכסי הקרן'!$C$42</f>
        <v>2.7626511968587827E-5</v>
      </c>
    </row>
    <row r="61" spans="2:17" s="138" customFormat="1">
      <c r="B61" s="89" t="s">
        <v>1082</v>
      </c>
      <c r="C61" s="99" t="s">
        <v>1028</v>
      </c>
      <c r="D61" s="86" t="s">
        <v>1063</v>
      </c>
      <c r="E61" s="99"/>
      <c r="F61" s="86" t="s">
        <v>564</v>
      </c>
      <c r="G61" s="108">
        <v>43279</v>
      </c>
      <c r="H61" s="86" t="s">
        <v>160</v>
      </c>
      <c r="I61" s="96">
        <v>10.210000000000001</v>
      </c>
      <c r="J61" s="99" t="s">
        <v>162</v>
      </c>
      <c r="K61" s="100">
        <v>2.9796999999999997E-2</v>
      </c>
      <c r="L61" s="100">
        <v>2.87E-2</v>
      </c>
      <c r="M61" s="96">
        <v>6636.1</v>
      </c>
      <c r="N61" s="98">
        <v>100.02</v>
      </c>
      <c r="O61" s="96">
        <v>6.6374299999999984</v>
      </c>
      <c r="P61" s="97">
        <f t="shared" si="1"/>
        <v>1.2564340394182203E-3</v>
      </c>
      <c r="Q61" s="97">
        <f>O61/'סכום נכסי הקרן'!$C$42</f>
        <v>3.2288397692532944E-5</v>
      </c>
    </row>
    <row r="62" spans="2:17" s="138" customFormat="1">
      <c r="B62" s="89" t="s">
        <v>1082</v>
      </c>
      <c r="C62" s="99" t="s">
        <v>1028</v>
      </c>
      <c r="D62" s="86" t="s">
        <v>1064</v>
      </c>
      <c r="E62" s="99"/>
      <c r="F62" s="86" t="s">
        <v>564</v>
      </c>
      <c r="G62" s="108">
        <v>43138</v>
      </c>
      <c r="H62" s="86" t="s">
        <v>160</v>
      </c>
      <c r="I62" s="96">
        <v>10.17</v>
      </c>
      <c r="J62" s="99" t="s">
        <v>162</v>
      </c>
      <c r="K62" s="100">
        <v>2.8239999999999998E-2</v>
      </c>
      <c r="L62" s="100">
        <v>3.1699999999999992E-2</v>
      </c>
      <c r="M62" s="96">
        <v>35395.999999999993</v>
      </c>
      <c r="N62" s="98">
        <v>97</v>
      </c>
      <c r="O62" s="96">
        <v>34.334120000000006</v>
      </c>
      <c r="P62" s="97">
        <f t="shared" si="1"/>
        <v>6.4992861817706436E-3</v>
      </c>
      <c r="Q62" s="97">
        <f>O62/'סכום נכסי הקרן'!$C$42</f>
        <v>1.6702153107198866E-4</v>
      </c>
    </row>
    <row r="63" spans="2:17" s="138" customFormat="1">
      <c r="B63" s="140" t="s">
        <v>1083</v>
      </c>
      <c r="C63" s="99" t="s">
        <v>1028</v>
      </c>
      <c r="D63" s="86" t="s">
        <v>1065</v>
      </c>
      <c r="E63" s="99"/>
      <c r="F63" s="86" t="s">
        <v>587</v>
      </c>
      <c r="G63" s="108">
        <v>42825</v>
      </c>
      <c r="H63" s="86" t="s">
        <v>160</v>
      </c>
      <c r="I63" s="96">
        <v>7.2</v>
      </c>
      <c r="J63" s="99" t="s">
        <v>162</v>
      </c>
      <c r="K63" s="100">
        <v>2.8999999999999998E-2</v>
      </c>
      <c r="L63" s="100">
        <v>2.41E-2</v>
      </c>
      <c r="M63" s="96">
        <v>219195.73999999996</v>
      </c>
      <c r="N63" s="98">
        <v>105.79</v>
      </c>
      <c r="O63" s="96">
        <v>231.88718999999998</v>
      </c>
      <c r="P63" s="97">
        <f t="shared" si="1"/>
        <v>4.389514598587712E-2</v>
      </c>
      <c r="Q63" s="97">
        <f>O63/'סכום נכסי הקרן'!$C$42</f>
        <v>1.1280368773040092E-3</v>
      </c>
    </row>
    <row r="64" spans="2:17" s="138" customFormat="1">
      <c r="B64" s="89" t="s">
        <v>1084</v>
      </c>
      <c r="C64" s="99" t="s">
        <v>1028</v>
      </c>
      <c r="D64" s="86" t="s">
        <v>1066</v>
      </c>
      <c r="E64" s="99"/>
      <c r="F64" s="86" t="s">
        <v>1023</v>
      </c>
      <c r="G64" s="108">
        <v>43281</v>
      </c>
      <c r="H64" s="86"/>
      <c r="I64" s="96">
        <v>11.429999999999998</v>
      </c>
      <c r="J64" s="99" t="s">
        <v>162</v>
      </c>
      <c r="K64" s="100">
        <v>3.56E-2</v>
      </c>
      <c r="L64" s="100">
        <v>3.6600000000000001E-2</v>
      </c>
      <c r="M64" s="96">
        <v>10808.44</v>
      </c>
      <c r="N64" s="98">
        <v>99.4</v>
      </c>
      <c r="O64" s="96">
        <v>10.743589999999998</v>
      </c>
      <c r="P64" s="97">
        <f t="shared" si="1"/>
        <v>2.0337106653558978E-3</v>
      </c>
      <c r="Q64" s="97">
        <f>O64/'סכום נכסי הקרן'!$C$42</f>
        <v>5.2263196231903018E-5</v>
      </c>
    </row>
    <row r="65" spans="2:17" s="138" customFormat="1">
      <c r="B65" s="89" t="s">
        <v>1084</v>
      </c>
      <c r="C65" s="99" t="s">
        <v>1028</v>
      </c>
      <c r="D65" s="86" t="s">
        <v>1067</v>
      </c>
      <c r="E65" s="99"/>
      <c r="F65" s="86" t="s">
        <v>1023</v>
      </c>
      <c r="G65" s="108">
        <v>43222</v>
      </c>
      <c r="H65" s="86"/>
      <c r="I65" s="96">
        <v>11.450000000000001</v>
      </c>
      <c r="J65" s="99" t="s">
        <v>162</v>
      </c>
      <c r="K65" s="100">
        <v>3.5200000000000002E-2</v>
      </c>
      <c r="L65" s="100">
        <v>3.6300000000000006E-2</v>
      </c>
      <c r="M65" s="96">
        <v>51701.239999999991</v>
      </c>
      <c r="N65" s="98">
        <v>100.17</v>
      </c>
      <c r="O65" s="96">
        <v>51.789129999999993</v>
      </c>
      <c r="P65" s="97">
        <f t="shared" si="1"/>
        <v>9.8034368428526319E-3</v>
      </c>
      <c r="Q65" s="97">
        <f>O65/'סכום נכסי הקרן'!$C$42</f>
        <v>2.5193305625675737E-4</v>
      </c>
    </row>
    <row r="66" spans="2:17" s="138" customFormat="1"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96"/>
      <c r="N66" s="98"/>
      <c r="O66" s="86"/>
      <c r="P66" s="97"/>
      <c r="Q66" s="86"/>
    </row>
    <row r="67" spans="2:17" s="138" customFormat="1">
      <c r="B67" s="83" t="s">
        <v>39</v>
      </c>
      <c r="C67" s="84"/>
      <c r="D67" s="84"/>
      <c r="E67" s="84"/>
      <c r="F67" s="84"/>
      <c r="G67" s="84"/>
      <c r="H67" s="84"/>
      <c r="I67" s="93">
        <v>6.66</v>
      </c>
      <c r="J67" s="84"/>
      <c r="K67" s="84"/>
      <c r="L67" s="106">
        <v>5.0099999999999992E-2</v>
      </c>
      <c r="M67" s="93"/>
      <c r="N67" s="95"/>
      <c r="O67" s="93">
        <f>O68</f>
        <v>395.87994999999995</v>
      </c>
      <c r="P67" s="94">
        <f t="shared" si="1"/>
        <v>7.4938198173567644E-2</v>
      </c>
      <c r="Q67" s="94">
        <f>O67/'סכום נכסי הקרן'!$C$42</f>
        <v>1.9257949634271185E-3</v>
      </c>
    </row>
    <row r="68" spans="2:17" s="138" customFormat="1">
      <c r="B68" s="104" t="s">
        <v>37</v>
      </c>
      <c r="C68" s="84"/>
      <c r="D68" s="84"/>
      <c r="E68" s="84"/>
      <c r="F68" s="84"/>
      <c r="G68" s="84"/>
      <c r="H68" s="84"/>
      <c r="I68" s="93">
        <v>6.66</v>
      </c>
      <c r="J68" s="84"/>
      <c r="K68" s="84"/>
      <c r="L68" s="106">
        <v>5.0099999999999992E-2</v>
      </c>
      <c r="M68" s="93"/>
      <c r="N68" s="95"/>
      <c r="O68" s="93">
        <f>O69</f>
        <v>395.87994999999995</v>
      </c>
      <c r="P68" s="94">
        <f t="shared" si="1"/>
        <v>7.4938198173567644E-2</v>
      </c>
      <c r="Q68" s="94">
        <f>O68/'סכום נכסי הקרן'!$C$42</f>
        <v>1.9257949634271185E-3</v>
      </c>
    </row>
    <row r="69" spans="2:17" s="138" customFormat="1">
      <c r="B69" s="89" t="s">
        <v>1085</v>
      </c>
      <c r="C69" s="99" t="s">
        <v>1024</v>
      </c>
      <c r="D69" s="86" t="s">
        <v>1068</v>
      </c>
      <c r="E69" s="99"/>
      <c r="F69" s="86" t="s">
        <v>1030</v>
      </c>
      <c r="G69" s="108">
        <v>43186</v>
      </c>
      <c r="H69" s="86" t="s">
        <v>1022</v>
      </c>
      <c r="I69" s="96">
        <v>6.66</v>
      </c>
      <c r="J69" s="99" t="s">
        <v>161</v>
      </c>
      <c r="K69" s="100">
        <v>4.8000000000000001E-2</v>
      </c>
      <c r="L69" s="100">
        <v>5.0099999999999992E-2</v>
      </c>
      <c r="M69" s="96">
        <v>108178.99999999999</v>
      </c>
      <c r="N69" s="98">
        <v>100.26</v>
      </c>
      <c r="O69" s="96">
        <v>395.87994999999995</v>
      </c>
      <c r="P69" s="97">
        <f t="shared" si="1"/>
        <v>7.4938198173567644E-2</v>
      </c>
      <c r="Q69" s="97">
        <f>O69/'סכום נכסי הקרן'!$C$42</f>
        <v>1.9257949634271185E-3</v>
      </c>
    </row>
    <row r="70" spans="2:17" s="138" customFormat="1">
      <c r="B70" s="142"/>
      <c r="C70" s="142"/>
      <c r="D70" s="142"/>
      <c r="E70" s="142"/>
    </row>
    <row r="71" spans="2:17" s="138" customFormat="1">
      <c r="B71" s="142"/>
      <c r="C71" s="142"/>
      <c r="D71" s="142"/>
      <c r="E71" s="142"/>
    </row>
    <row r="72" spans="2:17" s="138" customFormat="1">
      <c r="B72" s="142"/>
      <c r="C72" s="142"/>
      <c r="D72" s="142"/>
      <c r="E72" s="142"/>
    </row>
    <row r="73" spans="2:17" s="138" customFormat="1">
      <c r="B73" s="143" t="s">
        <v>246</v>
      </c>
      <c r="C73" s="142"/>
      <c r="D73" s="142"/>
      <c r="E73" s="142"/>
    </row>
    <row r="74" spans="2:17" s="138" customFormat="1">
      <c r="B74" s="143" t="s">
        <v>111</v>
      </c>
      <c r="C74" s="142"/>
      <c r="D74" s="142"/>
      <c r="E74" s="142"/>
    </row>
    <row r="75" spans="2:17" s="138" customFormat="1">
      <c r="B75" s="143" t="s">
        <v>229</v>
      </c>
      <c r="C75" s="142"/>
      <c r="D75" s="142"/>
      <c r="E75" s="142"/>
    </row>
    <row r="76" spans="2:17" s="138" customFormat="1">
      <c r="B76" s="143" t="s">
        <v>237</v>
      </c>
      <c r="C76" s="142"/>
      <c r="D76" s="142"/>
      <c r="E76" s="142"/>
    </row>
  </sheetData>
  <sheetProtection sheet="1" objects="1" scenarios="1"/>
  <mergeCells count="1">
    <mergeCell ref="B6:Q6"/>
  </mergeCells>
  <phoneticPr fontId="4" type="noConversion"/>
  <conditionalFormatting sqref="B66:B68">
    <cfRule type="cellIs" dxfId="56" priority="64" operator="equal">
      <formula>2958465</formula>
    </cfRule>
    <cfRule type="cellIs" dxfId="55" priority="65" operator="equal">
      <formula>"NR3"</formula>
    </cfRule>
    <cfRule type="cellIs" dxfId="54" priority="66" operator="equal">
      <formula>"דירוג פנימי"</formula>
    </cfRule>
  </conditionalFormatting>
  <conditionalFormatting sqref="B66:B68">
    <cfRule type="cellIs" dxfId="53" priority="63" operator="equal">
      <formula>2958465</formula>
    </cfRule>
  </conditionalFormatting>
  <conditionalFormatting sqref="B11:B12 B26:B27">
    <cfRule type="cellIs" dxfId="52" priority="62" operator="equal">
      <formula>"NR3"</formula>
    </cfRule>
  </conditionalFormatting>
  <conditionalFormatting sqref="B13:B25">
    <cfRule type="cellIs" dxfId="51" priority="47" operator="equal">
      <formula>"NR3"</formula>
    </cfRule>
  </conditionalFormatting>
  <conditionalFormatting sqref="B28">
    <cfRule type="cellIs" dxfId="50" priority="46" operator="equal">
      <formula>"NR3"</formula>
    </cfRule>
  </conditionalFormatting>
  <conditionalFormatting sqref="B29">
    <cfRule type="cellIs" dxfId="49" priority="45" operator="equal">
      <formula>"NR3"</formula>
    </cfRule>
  </conditionalFormatting>
  <conditionalFormatting sqref="B30">
    <cfRule type="cellIs" dxfId="48" priority="44" operator="equal">
      <formula>"NR3"</formula>
    </cfRule>
  </conditionalFormatting>
  <conditionalFormatting sqref="B31:B34">
    <cfRule type="cellIs" dxfId="47" priority="41" operator="equal">
      <formula>2958465</formula>
    </cfRule>
    <cfRule type="cellIs" dxfId="46" priority="42" operator="equal">
      <formula>"NR3"</formula>
    </cfRule>
    <cfRule type="cellIs" dxfId="45" priority="43" operator="equal">
      <formula>"דירוג פנימי"</formula>
    </cfRule>
  </conditionalFormatting>
  <conditionalFormatting sqref="B31:B34">
    <cfRule type="cellIs" dxfId="44" priority="40" operator="equal">
      <formula>2958465</formula>
    </cfRule>
  </conditionalFormatting>
  <conditionalFormatting sqref="B35">
    <cfRule type="cellIs" dxfId="43" priority="37" operator="equal">
      <formula>2958465</formula>
    </cfRule>
    <cfRule type="cellIs" dxfId="42" priority="38" operator="equal">
      <formula>"NR3"</formula>
    </cfRule>
    <cfRule type="cellIs" dxfId="41" priority="39" operator="equal">
      <formula>"דירוג פנימי"</formula>
    </cfRule>
  </conditionalFormatting>
  <conditionalFormatting sqref="B35">
    <cfRule type="cellIs" dxfId="40" priority="36" operator="equal">
      <formula>2958465</formula>
    </cfRule>
  </conditionalFormatting>
  <conditionalFormatting sqref="B36:B41">
    <cfRule type="cellIs" dxfId="39" priority="33" operator="equal">
      <formula>2958465</formula>
    </cfRule>
    <cfRule type="cellIs" dxfId="38" priority="34" operator="equal">
      <formula>"NR3"</formula>
    </cfRule>
    <cfRule type="cellIs" dxfId="37" priority="35" operator="equal">
      <formula>"דירוג פנימי"</formula>
    </cfRule>
  </conditionalFormatting>
  <conditionalFormatting sqref="B36:B41">
    <cfRule type="cellIs" dxfId="36" priority="32" operator="equal">
      <formula>2958465</formula>
    </cfRule>
  </conditionalFormatting>
  <conditionalFormatting sqref="B42:B45">
    <cfRule type="cellIs" dxfId="35" priority="29" operator="equal">
      <formula>2958465</formula>
    </cfRule>
    <cfRule type="cellIs" dxfId="34" priority="30" operator="equal">
      <formula>"NR3"</formula>
    </cfRule>
    <cfRule type="cellIs" dxfId="33" priority="31" operator="equal">
      <formula>"דירוג פנימי"</formula>
    </cfRule>
  </conditionalFormatting>
  <conditionalFormatting sqref="B42:B45">
    <cfRule type="cellIs" dxfId="32" priority="28" operator="equal">
      <formula>2958465</formula>
    </cfRule>
  </conditionalFormatting>
  <conditionalFormatting sqref="B46:B47">
    <cfRule type="cellIs" dxfId="31" priority="25" operator="equal">
      <formula>2958465</formula>
    </cfRule>
    <cfRule type="cellIs" dxfId="30" priority="26" operator="equal">
      <formula>"NR3"</formula>
    </cfRule>
    <cfRule type="cellIs" dxfId="29" priority="27" operator="equal">
      <formula>"דירוג פנימי"</formula>
    </cfRule>
  </conditionalFormatting>
  <conditionalFormatting sqref="B46:B47">
    <cfRule type="cellIs" dxfId="28" priority="24" operator="equal">
      <formula>2958465</formula>
    </cfRule>
  </conditionalFormatting>
  <conditionalFormatting sqref="B48">
    <cfRule type="cellIs" dxfId="27" priority="21" operator="equal">
      <formula>2958465</formula>
    </cfRule>
    <cfRule type="cellIs" dxfId="26" priority="22" operator="equal">
      <formula>"NR3"</formula>
    </cfRule>
    <cfRule type="cellIs" dxfId="25" priority="23" operator="equal">
      <formula>"דירוג פנימי"</formula>
    </cfRule>
  </conditionalFormatting>
  <conditionalFormatting sqref="B48">
    <cfRule type="cellIs" dxfId="24" priority="20" operator="equal">
      <formula>2958465</formula>
    </cfRule>
  </conditionalFormatting>
  <conditionalFormatting sqref="B49 B51 B53">
    <cfRule type="cellIs" dxfId="23" priority="19" operator="equal">
      <formula>"NR3"</formula>
    </cfRule>
  </conditionalFormatting>
  <conditionalFormatting sqref="B50 B52 B54">
    <cfRule type="cellIs" dxfId="22" priority="18" operator="equal">
      <formula>"NR3"</formula>
    </cfRule>
  </conditionalFormatting>
  <conditionalFormatting sqref="B55:B56">
    <cfRule type="cellIs" dxfId="21" priority="15" operator="equal">
      <formula>2958465</formula>
    </cfRule>
    <cfRule type="cellIs" dxfId="20" priority="16" operator="equal">
      <formula>"NR3"</formula>
    </cfRule>
    <cfRule type="cellIs" dxfId="19" priority="17" operator="equal">
      <formula>"דירוג פנימי"</formula>
    </cfRule>
  </conditionalFormatting>
  <conditionalFormatting sqref="B55:B56">
    <cfRule type="cellIs" dxfId="18" priority="14" operator="equal">
      <formula>2958465</formula>
    </cfRule>
  </conditionalFormatting>
  <conditionalFormatting sqref="B57:B62">
    <cfRule type="cellIs" dxfId="17" priority="11" operator="equal">
      <formula>2958465</formula>
    </cfRule>
    <cfRule type="cellIs" dxfId="16" priority="12" operator="equal">
      <formula>"NR3"</formula>
    </cfRule>
    <cfRule type="cellIs" dxfId="15" priority="13" operator="equal">
      <formula>"דירוג פנימי"</formula>
    </cfRule>
  </conditionalFormatting>
  <conditionalFormatting sqref="B57:B62">
    <cfRule type="cellIs" dxfId="14" priority="10" operator="equal">
      <formula>2958465</formula>
    </cfRule>
  </conditionalFormatting>
  <conditionalFormatting sqref="B63">
    <cfRule type="cellIs" dxfId="13" priority="7" operator="equal">
      <formula>2958465</formula>
    </cfRule>
    <cfRule type="cellIs" dxfId="12" priority="8" operator="equal">
      <formula>"NR3"</formula>
    </cfRule>
    <cfRule type="cellIs" dxfId="11" priority="9" operator="equal">
      <formula>"דירוג פנימי"</formula>
    </cfRule>
  </conditionalFormatting>
  <conditionalFormatting sqref="B63">
    <cfRule type="cellIs" dxfId="10" priority="6" operator="equal">
      <formula>2958465</formula>
    </cfRule>
  </conditionalFormatting>
  <conditionalFormatting sqref="B64:B65">
    <cfRule type="cellIs" dxfId="9" priority="5" operator="equal">
      <formula>"NR3"</formula>
    </cfRule>
  </conditionalFormatting>
  <conditionalFormatting sqref="B69">
    <cfRule type="cellIs" dxfId="8" priority="2" operator="equal">
      <formula>2958465</formula>
    </cfRule>
    <cfRule type="cellIs" dxfId="7" priority="3" operator="equal">
      <formula>"NR3"</formula>
    </cfRule>
    <cfRule type="cellIs" dxfId="6" priority="4" operator="equal">
      <formula>"דירוג פנימי"</formula>
    </cfRule>
  </conditionalFormatting>
  <conditionalFormatting sqref="B69">
    <cfRule type="cellIs" dxfId="5" priority="1" operator="equal">
      <formula>2958465</formula>
    </cfRule>
  </conditionalFormatting>
  <dataValidations count="1">
    <dataValidation allowBlank="1" showInputMessage="1" showErrorMessage="1" sqref="D1:Q9 C5:C9 B1:B9 B70:Q1048576 A1:A1048576 B49:B54 B64:B65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177</v>
      </c>
      <c r="C1" s="80" t="s" vm="1">
        <v>247</v>
      </c>
    </row>
    <row r="2" spans="2:64">
      <c r="B2" s="58" t="s">
        <v>176</v>
      </c>
      <c r="C2" s="80" t="s">
        <v>248</v>
      </c>
    </row>
    <row r="3" spans="2:64">
      <c r="B3" s="58" t="s">
        <v>178</v>
      </c>
      <c r="C3" s="80" t="s">
        <v>249</v>
      </c>
    </row>
    <row r="4" spans="2:64">
      <c r="B4" s="58" t="s">
        <v>179</v>
      </c>
      <c r="C4" s="80">
        <v>2144</v>
      </c>
    </row>
    <row r="6" spans="2:64" ht="26.25" customHeight="1">
      <c r="B6" s="166" t="s">
        <v>210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8"/>
    </row>
    <row r="7" spans="2:64" s="3" customFormat="1" ht="78.75">
      <c r="B7" s="61" t="s">
        <v>115</v>
      </c>
      <c r="C7" s="62" t="s">
        <v>44</v>
      </c>
      <c r="D7" s="62" t="s">
        <v>116</v>
      </c>
      <c r="E7" s="62" t="s">
        <v>15</v>
      </c>
      <c r="F7" s="62" t="s">
        <v>61</v>
      </c>
      <c r="G7" s="62" t="s">
        <v>18</v>
      </c>
      <c r="H7" s="62" t="s">
        <v>99</v>
      </c>
      <c r="I7" s="62" t="s">
        <v>50</v>
      </c>
      <c r="J7" s="62" t="s">
        <v>19</v>
      </c>
      <c r="K7" s="62" t="s">
        <v>231</v>
      </c>
      <c r="L7" s="62" t="s">
        <v>230</v>
      </c>
      <c r="M7" s="62" t="s">
        <v>108</v>
      </c>
      <c r="N7" s="62" t="s">
        <v>180</v>
      </c>
      <c r="O7" s="64" t="s">
        <v>182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238</v>
      </c>
      <c r="L8" s="33"/>
      <c r="M8" s="33" t="s">
        <v>234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246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111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229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177</v>
      </c>
      <c r="C1" s="80" t="s" vm="1">
        <v>247</v>
      </c>
    </row>
    <row r="2" spans="2:56">
      <c r="B2" s="58" t="s">
        <v>176</v>
      </c>
      <c r="C2" s="80" t="s">
        <v>248</v>
      </c>
    </row>
    <row r="3" spans="2:56">
      <c r="B3" s="58" t="s">
        <v>178</v>
      </c>
      <c r="C3" s="80" t="s">
        <v>249</v>
      </c>
    </row>
    <row r="4" spans="2:56">
      <c r="B4" s="58" t="s">
        <v>179</v>
      </c>
      <c r="C4" s="80">
        <v>2144</v>
      </c>
    </row>
    <row r="6" spans="2:56" ht="26.25" customHeight="1">
      <c r="B6" s="166" t="s">
        <v>211</v>
      </c>
      <c r="C6" s="167"/>
      <c r="D6" s="167"/>
      <c r="E6" s="167"/>
      <c r="F6" s="167"/>
      <c r="G6" s="167"/>
      <c r="H6" s="167"/>
      <c r="I6" s="167"/>
      <c r="J6" s="168"/>
    </row>
    <row r="7" spans="2:56" s="3" customFormat="1" ht="78.75">
      <c r="B7" s="61" t="s">
        <v>115</v>
      </c>
      <c r="C7" s="63" t="s">
        <v>52</v>
      </c>
      <c r="D7" s="63" t="s">
        <v>83</v>
      </c>
      <c r="E7" s="63" t="s">
        <v>53</v>
      </c>
      <c r="F7" s="63" t="s">
        <v>99</v>
      </c>
      <c r="G7" s="63" t="s">
        <v>222</v>
      </c>
      <c r="H7" s="63" t="s">
        <v>180</v>
      </c>
      <c r="I7" s="65" t="s">
        <v>181</v>
      </c>
      <c r="J7" s="79" t="s">
        <v>241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8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18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177</v>
      </c>
      <c r="C1" s="80" t="s" vm="1">
        <v>247</v>
      </c>
    </row>
    <row r="2" spans="2:60">
      <c r="B2" s="58" t="s">
        <v>176</v>
      </c>
      <c r="C2" s="80" t="s">
        <v>248</v>
      </c>
    </row>
    <row r="3" spans="2:60">
      <c r="B3" s="58" t="s">
        <v>178</v>
      </c>
      <c r="C3" s="80" t="s">
        <v>249</v>
      </c>
    </row>
    <row r="4" spans="2:60">
      <c r="B4" s="58" t="s">
        <v>179</v>
      </c>
      <c r="C4" s="80">
        <v>2144</v>
      </c>
    </row>
    <row r="6" spans="2:60" ht="26.25" customHeight="1">
      <c r="B6" s="166" t="s">
        <v>212</v>
      </c>
      <c r="C6" s="167"/>
      <c r="D6" s="167"/>
      <c r="E6" s="167"/>
      <c r="F6" s="167"/>
      <c r="G6" s="167"/>
      <c r="H6" s="167"/>
      <c r="I6" s="167"/>
      <c r="J6" s="167"/>
      <c r="K6" s="168"/>
    </row>
    <row r="7" spans="2:60" s="3" customFormat="1" ht="66">
      <c r="B7" s="61" t="s">
        <v>115</v>
      </c>
      <c r="C7" s="61" t="s">
        <v>116</v>
      </c>
      <c r="D7" s="61" t="s">
        <v>15</v>
      </c>
      <c r="E7" s="61" t="s">
        <v>16</v>
      </c>
      <c r="F7" s="61" t="s">
        <v>54</v>
      </c>
      <c r="G7" s="61" t="s">
        <v>99</v>
      </c>
      <c r="H7" s="61" t="s">
        <v>51</v>
      </c>
      <c r="I7" s="61" t="s">
        <v>108</v>
      </c>
      <c r="J7" s="61" t="s">
        <v>180</v>
      </c>
      <c r="K7" s="61" t="s">
        <v>181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8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8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D613"/>
  <sheetViews>
    <sheetView rightToLeft="1" workbookViewId="0">
      <selection activeCell="H14" sqref="H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8.57031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6">
      <c r="B1" s="58" t="s">
        <v>177</v>
      </c>
      <c r="C1" s="80" t="s" vm="1">
        <v>247</v>
      </c>
    </row>
    <row r="2" spans="2:56">
      <c r="B2" s="58" t="s">
        <v>176</v>
      </c>
      <c r="C2" s="80" t="s">
        <v>248</v>
      </c>
    </row>
    <row r="3" spans="2:56">
      <c r="B3" s="58" t="s">
        <v>178</v>
      </c>
      <c r="C3" s="80" t="s">
        <v>249</v>
      </c>
    </row>
    <row r="4" spans="2:56">
      <c r="B4" s="58" t="s">
        <v>179</v>
      </c>
      <c r="C4" s="80">
        <v>2144</v>
      </c>
    </row>
    <row r="6" spans="2:56" ht="26.25" customHeight="1">
      <c r="B6" s="166" t="s">
        <v>213</v>
      </c>
      <c r="C6" s="167"/>
      <c r="D6" s="167"/>
      <c r="E6" s="167"/>
      <c r="F6" s="167"/>
      <c r="G6" s="167"/>
      <c r="H6" s="167"/>
      <c r="I6" s="167"/>
      <c r="J6" s="167"/>
      <c r="K6" s="168"/>
    </row>
    <row r="7" spans="2:56" s="3" customFormat="1" ht="78.75">
      <c r="B7" s="61" t="s">
        <v>115</v>
      </c>
      <c r="C7" s="63" t="s">
        <v>44</v>
      </c>
      <c r="D7" s="63" t="s">
        <v>15</v>
      </c>
      <c r="E7" s="63" t="s">
        <v>16</v>
      </c>
      <c r="F7" s="63" t="s">
        <v>54</v>
      </c>
      <c r="G7" s="63" t="s">
        <v>99</v>
      </c>
      <c r="H7" s="63" t="s">
        <v>51</v>
      </c>
      <c r="I7" s="63" t="s">
        <v>108</v>
      </c>
      <c r="J7" s="63" t="s">
        <v>180</v>
      </c>
      <c r="K7" s="65" t="s">
        <v>181</v>
      </c>
    </row>
    <row r="8" spans="2:56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234</v>
      </c>
      <c r="J8" s="33" t="s">
        <v>20</v>
      </c>
      <c r="K8" s="18" t="s">
        <v>20</v>
      </c>
    </row>
    <row r="9" spans="2:56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56" s="138" customFormat="1" ht="21.75" customHeight="1">
      <c r="B10" s="147" t="s">
        <v>1092</v>
      </c>
      <c r="C10" s="84"/>
      <c r="D10" s="84"/>
      <c r="E10" s="84"/>
      <c r="F10" s="84"/>
      <c r="G10" s="84"/>
      <c r="H10" s="84"/>
      <c r="I10" s="93">
        <v>182.5</v>
      </c>
      <c r="J10" s="149">
        <v>1</v>
      </c>
      <c r="K10" s="151">
        <f>I10/'סכום נכסי הקרן'!$C$42</f>
        <v>8.8778828234531502E-4</v>
      </c>
      <c r="L10" s="106"/>
      <c r="M10" s="93"/>
      <c r="N10" s="95"/>
      <c r="O10" s="93"/>
      <c r="P10" s="94"/>
      <c r="Q10" s="94"/>
    </row>
    <row r="11" spans="2:56" s="138" customFormat="1">
      <c r="B11" s="147" t="s">
        <v>228</v>
      </c>
      <c r="C11" s="84"/>
      <c r="D11" s="84"/>
      <c r="E11" s="84"/>
      <c r="F11" s="84"/>
      <c r="G11" s="84"/>
      <c r="H11" s="84"/>
      <c r="I11" s="93">
        <v>182.5</v>
      </c>
      <c r="J11" s="149">
        <v>1</v>
      </c>
      <c r="K11" s="151">
        <f>I11/'סכום נכסי הקרן'!$C$42</f>
        <v>8.8778828234531502E-4</v>
      </c>
      <c r="L11" s="106"/>
      <c r="M11" s="93"/>
      <c r="N11" s="95"/>
      <c r="O11" s="93"/>
      <c r="P11" s="94"/>
      <c r="Q11" s="94"/>
    </row>
    <row r="12" spans="2:56" s="138" customFormat="1">
      <c r="B12" s="148" t="s">
        <v>1093</v>
      </c>
      <c r="C12" s="99"/>
      <c r="D12" s="86"/>
      <c r="E12" s="99"/>
      <c r="F12" s="86"/>
      <c r="G12" s="108"/>
      <c r="H12" s="86"/>
      <c r="I12" s="96">
        <v>182.5</v>
      </c>
      <c r="J12" s="150">
        <v>1</v>
      </c>
      <c r="K12" s="100">
        <f>I12/'סכום נכסי הקרן'!$C$42</f>
        <v>8.8778828234531502E-4</v>
      </c>
      <c r="L12" s="100"/>
      <c r="M12" s="96"/>
      <c r="N12" s="98"/>
      <c r="O12" s="96"/>
      <c r="P12" s="97"/>
      <c r="Q12" s="97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4" type="noConversion"/>
  <conditionalFormatting sqref="B10:B11">
    <cfRule type="cellIs" dxfId="4" priority="2" operator="equal">
      <formula>"NR3"</formula>
    </cfRule>
  </conditionalFormatting>
  <conditionalFormatting sqref="B12">
    <cfRule type="cellIs" dxfId="3" priority="1" operator="equal">
      <formula>"NR3"</formula>
    </cfRule>
  </conditionalFormatting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O96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8.7109375" style="3" customWidth="1"/>
    <col min="6" max="6" width="10" style="3" customWidth="1"/>
    <col min="7" max="7" width="9.5703125" style="3" customWidth="1"/>
    <col min="8" max="8" width="6.140625" style="3" customWidth="1"/>
    <col min="9" max="10" width="5.7109375" style="3" customWidth="1"/>
    <col min="11" max="11" width="6.85546875" style="3" customWidth="1"/>
    <col min="12" max="12" width="6.42578125" style="1" customWidth="1"/>
    <col min="13" max="13" width="6.7109375" style="1" customWidth="1"/>
    <col min="14" max="14" width="7.28515625" style="1" customWidth="1"/>
    <col min="15" max="26" width="5.7109375" style="1" customWidth="1"/>
    <col min="27" max="16384" width="9.140625" style="1"/>
  </cols>
  <sheetData>
    <row r="1" spans="2:41">
      <c r="B1" s="58" t="s">
        <v>177</v>
      </c>
      <c r="C1" s="80" t="s" vm="1">
        <v>247</v>
      </c>
    </row>
    <row r="2" spans="2:41">
      <c r="B2" s="58" t="s">
        <v>176</v>
      </c>
      <c r="C2" s="80" t="s">
        <v>248</v>
      </c>
    </row>
    <row r="3" spans="2:41">
      <c r="B3" s="58" t="s">
        <v>178</v>
      </c>
      <c r="C3" s="80" t="s">
        <v>249</v>
      </c>
    </row>
    <row r="4" spans="2:41">
      <c r="B4" s="58" t="s">
        <v>179</v>
      </c>
      <c r="C4" s="80">
        <v>2144</v>
      </c>
    </row>
    <row r="6" spans="2:41" ht="26.25" customHeight="1">
      <c r="B6" s="166" t="s">
        <v>214</v>
      </c>
      <c r="C6" s="167"/>
      <c r="D6" s="168"/>
    </row>
    <row r="7" spans="2:41" s="3" customFormat="1" ht="33">
      <c r="B7" s="61" t="s">
        <v>115</v>
      </c>
      <c r="C7" s="66" t="s">
        <v>105</v>
      </c>
      <c r="D7" s="67" t="s">
        <v>104</v>
      </c>
    </row>
    <row r="8" spans="2:41" s="3" customFormat="1">
      <c r="B8" s="16"/>
      <c r="C8" s="33" t="s">
        <v>234</v>
      </c>
      <c r="D8" s="18" t="s">
        <v>22</v>
      </c>
    </row>
    <row r="9" spans="2:41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</row>
    <row r="10" spans="2:41" s="4" customFormat="1" ht="18" customHeight="1">
      <c r="B10" s="130" t="s">
        <v>1069</v>
      </c>
      <c r="C10" s="133">
        <f>C11</f>
        <v>1523.046098046512</v>
      </c>
      <c r="D10" s="103"/>
      <c r="E10" s="3"/>
      <c r="F10" s="3"/>
      <c r="G10" s="3"/>
      <c r="H10" s="3"/>
      <c r="I10" s="3"/>
      <c r="J10" s="3"/>
      <c r="K10" s="3"/>
    </row>
    <row r="11" spans="2:41">
      <c r="B11" s="130" t="s">
        <v>1070</v>
      </c>
      <c r="C11" s="133">
        <f>SUM(C12:C38)</f>
        <v>1523.046098046512</v>
      </c>
      <c r="D11" s="103"/>
    </row>
    <row r="12" spans="2:41">
      <c r="B12" s="146" t="s">
        <v>1086</v>
      </c>
      <c r="C12" s="134">
        <v>468.37038492070337</v>
      </c>
      <c r="D12" s="135">
        <v>46100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>
      <c r="B13" s="144" t="s">
        <v>1087</v>
      </c>
      <c r="C13" s="134">
        <v>78.995018595836513</v>
      </c>
      <c r="D13" s="135">
        <v>43824</v>
      </c>
    </row>
    <row r="14" spans="2:41">
      <c r="B14" s="145" t="s">
        <v>1088</v>
      </c>
      <c r="C14" s="134">
        <v>301.97476235092165</v>
      </c>
      <c r="D14" s="135">
        <v>44246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2:41">
      <c r="B15" s="145" t="s">
        <v>1089</v>
      </c>
      <c r="C15" s="134">
        <v>278.51117458739208</v>
      </c>
      <c r="D15" s="135">
        <v>44255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2:41">
      <c r="B16" s="145" t="s">
        <v>1090</v>
      </c>
      <c r="C16" s="134">
        <v>116.718</v>
      </c>
      <c r="D16" s="135">
        <v>43800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2:4">
      <c r="B17" s="145" t="s">
        <v>1091</v>
      </c>
      <c r="C17" s="134">
        <v>278.47675759165827</v>
      </c>
      <c r="D17" s="135">
        <v>44739</v>
      </c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</sheetData>
  <sheetProtection sheet="1" objects="1" scenarios="1"/>
  <mergeCells count="1">
    <mergeCell ref="B6:D6"/>
  </mergeCells>
  <phoneticPr fontId="4" type="noConversion"/>
  <conditionalFormatting sqref="B14">
    <cfRule type="cellIs" dxfId="2" priority="3" operator="equal">
      <formula>"NR3"</formula>
    </cfRule>
  </conditionalFormatting>
  <conditionalFormatting sqref="B15">
    <cfRule type="cellIs" dxfId="1" priority="2" operator="equal">
      <formula>"NR3"</formula>
    </cfRule>
  </conditionalFormatting>
  <conditionalFormatting sqref="B16">
    <cfRule type="cellIs" dxfId="0" priority="1" operator="equal">
      <formula>"NR3"</formula>
    </cfRule>
  </conditionalFormatting>
  <dataValidations count="1">
    <dataValidation allowBlank="1" showInputMessage="1" showErrorMessage="1" sqref="D1:D20 C5:C11 A1:B11 B12:C20 B21:D1048576 A12:A1048576 E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177</v>
      </c>
      <c r="C1" s="80" t="s" vm="1">
        <v>247</v>
      </c>
    </row>
    <row r="2" spans="2:18">
      <c r="B2" s="58" t="s">
        <v>176</v>
      </c>
      <c r="C2" s="80" t="s">
        <v>248</v>
      </c>
    </row>
    <row r="3" spans="2:18">
      <c r="B3" s="58" t="s">
        <v>178</v>
      </c>
      <c r="C3" s="80" t="s">
        <v>249</v>
      </c>
    </row>
    <row r="4" spans="2:18">
      <c r="B4" s="58" t="s">
        <v>179</v>
      </c>
      <c r="C4" s="80">
        <v>2144</v>
      </c>
    </row>
    <row r="6" spans="2:18" ht="26.25" customHeight="1">
      <c r="B6" s="166" t="s">
        <v>217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8"/>
    </row>
    <row r="7" spans="2:18" s="3" customFormat="1" ht="78.75">
      <c r="B7" s="23" t="s">
        <v>115</v>
      </c>
      <c r="C7" s="31" t="s">
        <v>44</v>
      </c>
      <c r="D7" s="31" t="s">
        <v>60</v>
      </c>
      <c r="E7" s="31" t="s">
        <v>15</v>
      </c>
      <c r="F7" s="31" t="s">
        <v>61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215</v>
      </c>
      <c r="L7" s="31" t="s">
        <v>236</v>
      </c>
      <c r="M7" s="31" t="s">
        <v>216</v>
      </c>
      <c r="N7" s="31" t="s">
        <v>56</v>
      </c>
      <c r="O7" s="31" t="s">
        <v>180</v>
      </c>
      <c r="P7" s="32" t="s">
        <v>182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238</v>
      </c>
      <c r="M8" s="33" t="s">
        <v>234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111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177</v>
      </c>
      <c r="C1" s="80" t="s" vm="1">
        <v>247</v>
      </c>
    </row>
    <row r="2" spans="2:13">
      <c r="B2" s="58" t="s">
        <v>176</v>
      </c>
      <c r="C2" s="80" t="s">
        <v>248</v>
      </c>
    </row>
    <row r="3" spans="2:13">
      <c r="B3" s="58" t="s">
        <v>178</v>
      </c>
      <c r="C3" s="80" t="s">
        <v>249</v>
      </c>
    </row>
    <row r="4" spans="2:13">
      <c r="B4" s="58" t="s">
        <v>179</v>
      </c>
      <c r="C4" s="80">
        <v>2144</v>
      </c>
    </row>
    <row r="6" spans="2:13" ht="26.25" customHeight="1">
      <c r="B6" s="155" t="s">
        <v>206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</row>
    <row r="7" spans="2:13" s="3" customFormat="1" ht="63">
      <c r="B7" s="13" t="s">
        <v>114</v>
      </c>
      <c r="C7" s="14" t="s">
        <v>44</v>
      </c>
      <c r="D7" s="14" t="s">
        <v>116</v>
      </c>
      <c r="E7" s="14" t="s">
        <v>15</v>
      </c>
      <c r="F7" s="14" t="s">
        <v>61</v>
      </c>
      <c r="G7" s="14" t="s">
        <v>99</v>
      </c>
      <c r="H7" s="14" t="s">
        <v>17</v>
      </c>
      <c r="I7" s="14" t="s">
        <v>19</v>
      </c>
      <c r="J7" s="14" t="s">
        <v>59</v>
      </c>
      <c r="K7" s="14" t="s">
        <v>180</v>
      </c>
      <c r="L7" s="14" t="s">
        <v>181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234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3" t="s">
        <v>43</v>
      </c>
      <c r="C10" s="124"/>
      <c r="D10" s="124"/>
      <c r="E10" s="124"/>
      <c r="F10" s="124"/>
      <c r="G10" s="124"/>
      <c r="H10" s="124"/>
      <c r="I10" s="124"/>
      <c r="J10" s="125">
        <f>J11</f>
        <v>4491.7600899999998</v>
      </c>
      <c r="K10" s="126">
        <f>J10/$J$10</f>
        <v>1</v>
      </c>
      <c r="L10" s="126">
        <f>J10/'סכום נכסי הקרן'!$C$42</f>
        <v>2.1850586164429246E-2</v>
      </c>
    </row>
    <row r="11" spans="2:13" s="102" customFormat="1">
      <c r="B11" s="127" t="s">
        <v>228</v>
      </c>
      <c r="C11" s="124"/>
      <c r="D11" s="124"/>
      <c r="E11" s="124"/>
      <c r="F11" s="124"/>
      <c r="G11" s="124"/>
      <c r="H11" s="124"/>
      <c r="I11" s="124"/>
      <c r="J11" s="125">
        <f>J12+J16</f>
        <v>4491.7600899999998</v>
      </c>
      <c r="K11" s="126">
        <f t="shared" ref="K11:K14" si="0">J11/$J$10</f>
        <v>1</v>
      </c>
      <c r="L11" s="126">
        <f>J11/'סכום נכסי הקרן'!$C$42</f>
        <v>2.1850586164429246E-2</v>
      </c>
    </row>
    <row r="12" spans="2:13">
      <c r="B12" s="104" t="s">
        <v>41</v>
      </c>
      <c r="C12" s="84"/>
      <c r="D12" s="84"/>
      <c r="E12" s="84"/>
      <c r="F12" s="84"/>
      <c r="G12" s="84"/>
      <c r="H12" s="84"/>
      <c r="I12" s="84"/>
      <c r="J12" s="93">
        <f>SUM(J13:J14)</f>
        <v>2408.15</v>
      </c>
      <c r="K12" s="94">
        <f t="shared" si="0"/>
        <v>0.5361261402542985</v>
      </c>
      <c r="L12" s="94">
        <f>J12/'סכום נכסי הקרן'!$C$42</f>
        <v>1.1714670422629426E-2</v>
      </c>
    </row>
    <row r="13" spans="2:13">
      <c r="B13" s="89" t="s">
        <v>1015</v>
      </c>
      <c r="C13" s="86" t="s">
        <v>1016</v>
      </c>
      <c r="D13" s="99">
        <v>10</v>
      </c>
      <c r="E13" s="86" t="s">
        <v>306</v>
      </c>
      <c r="F13" s="86" t="s">
        <v>307</v>
      </c>
      <c r="G13" s="99" t="s">
        <v>162</v>
      </c>
      <c r="H13" s="100">
        <v>0</v>
      </c>
      <c r="I13" s="100">
        <v>0</v>
      </c>
      <c r="J13" s="96">
        <v>2343.87</v>
      </c>
      <c r="K13" s="97">
        <f t="shared" si="0"/>
        <v>0.5218154917085075</v>
      </c>
      <c r="L13" s="97">
        <f>J13/'סכום נכסי הקרן'!$C$42</f>
        <v>1.1401974363510758E-2</v>
      </c>
    </row>
    <row r="14" spans="2:13">
      <c r="B14" s="89" t="s">
        <v>1017</v>
      </c>
      <c r="C14" s="86" t="s">
        <v>1018</v>
      </c>
      <c r="D14" s="99">
        <v>26</v>
      </c>
      <c r="E14" s="86" t="s">
        <v>339</v>
      </c>
      <c r="F14" s="86" t="s">
        <v>307</v>
      </c>
      <c r="G14" s="99" t="s">
        <v>162</v>
      </c>
      <c r="H14" s="100">
        <v>0</v>
      </c>
      <c r="I14" s="100">
        <v>0</v>
      </c>
      <c r="J14" s="96">
        <v>64.28</v>
      </c>
      <c r="K14" s="97">
        <f t="shared" si="0"/>
        <v>1.4310648545790878E-2</v>
      </c>
      <c r="L14" s="97">
        <f>J14/'סכום נכסי הקרן'!$C$42</f>
        <v>3.1269605911866765E-4</v>
      </c>
    </row>
    <row r="15" spans="2:13">
      <c r="B15" s="85"/>
      <c r="C15" s="86"/>
      <c r="D15" s="86"/>
      <c r="E15" s="86"/>
      <c r="F15" s="86"/>
      <c r="G15" s="86"/>
      <c r="H15" s="86"/>
      <c r="I15" s="86"/>
      <c r="J15" s="86"/>
      <c r="K15" s="97"/>
      <c r="L15" s="86"/>
    </row>
    <row r="16" spans="2:13">
      <c r="B16" s="104" t="s">
        <v>42</v>
      </c>
      <c r="C16" s="84"/>
      <c r="D16" s="84"/>
      <c r="E16" s="84"/>
      <c r="F16" s="84"/>
      <c r="G16" s="84"/>
      <c r="H16" s="84"/>
      <c r="I16" s="84"/>
      <c r="J16" s="93">
        <f>SUM(J17:J20)</f>
        <v>2083.6100900000001</v>
      </c>
      <c r="K16" s="94">
        <f t="shared" ref="K16:K19" si="1">J16/$J$10</f>
        <v>0.46387385974570167</v>
      </c>
      <c r="L16" s="94">
        <f>J16/'סכום נכסי הקרן'!$C$42</f>
        <v>1.013591574179982E-2</v>
      </c>
    </row>
    <row r="17" spans="2:12">
      <c r="B17" s="89" t="s">
        <v>1015</v>
      </c>
      <c r="C17" s="86" t="s">
        <v>1019</v>
      </c>
      <c r="D17" s="99">
        <v>10</v>
      </c>
      <c r="E17" s="86" t="s">
        <v>306</v>
      </c>
      <c r="F17" s="86" t="s">
        <v>307</v>
      </c>
      <c r="G17" s="99" t="s">
        <v>163</v>
      </c>
      <c r="H17" s="100">
        <v>0</v>
      </c>
      <c r="I17" s="100">
        <v>0</v>
      </c>
      <c r="J17" s="96">
        <v>136.09575999999998</v>
      </c>
      <c r="K17" s="97">
        <f t="shared" si="1"/>
        <v>3.0298982419606473E-2</v>
      </c>
      <c r="L17" s="97">
        <f>J17/'סכום נכסי הקרן'!$C$42</f>
        <v>6.6205052605413815E-4</v>
      </c>
    </row>
    <row r="18" spans="2:12">
      <c r="B18" s="89" t="s">
        <v>1015</v>
      </c>
      <c r="C18" s="86" t="s">
        <v>1020</v>
      </c>
      <c r="D18" s="99">
        <v>10</v>
      </c>
      <c r="E18" s="86" t="s">
        <v>306</v>
      </c>
      <c r="F18" s="86" t="s">
        <v>307</v>
      </c>
      <c r="G18" s="99" t="s">
        <v>164</v>
      </c>
      <c r="H18" s="100">
        <v>0</v>
      </c>
      <c r="I18" s="100">
        <v>0</v>
      </c>
      <c r="J18" s="96">
        <v>4.3299999999999988E-3</v>
      </c>
      <c r="K18" s="97">
        <f t="shared" si="1"/>
        <v>9.6398737092835227E-7</v>
      </c>
      <c r="L18" s="97">
        <f>J18/'סכום נכסי הקרן'!$C$42</f>
        <v>2.1063689109891576E-8</v>
      </c>
    </row>
    <row r="19" spans="2:12">
      <c r="B19" s="89" t="s">
        <v>1015</v>
      </c>
      <c r="C19" s="86" t="s">
        <v>1021</v>
      </c>
      <c r="D19" s="99">
        <v>10</v>
      </c>
      <c r="E19" s="86" t="s">
        <v>306</v>
      </c>
      <c r="F19" s="86" t="s">
        <v>307</v>
      </c>
      <c r="G19" s="99" t="s">
        <v>161</v>
      </c>
      <c r="H19" s="100">
        <v>0</v>
      </c>
      <c r="I19" s="100">
        <v>0</v>
      </c>
      <c r="J19" s="96">
        <v>1947.51</v>
      </c>
      <c r="K19" s="97">
        <f t="shared" si="1"/>
        <v>0.43357391333872419</v>
      </c>
      <c r="L19" s="97">
        <f>J19/'סכום נכסי הקרן'!$C$42</f>
        <v>9.4738441520565726E-3</v>
      </c>
    </row>
    <row r="20" spans="2:12">
      <c r="B20" s="89"/>
      <c r="C20" s="86"/>
      <c r="D20" s="99"/>
      <c r="E20" s="86"/>
      <c r="F20" s="86"/>
      <c r="G20" s="99"/>
      <c r="H20" s="100"/>
      <c r="I20" s="100"/>
      <c r="J20" s="96"/>
      <c r="K20" s="97"/>
      <c r="L20" s="97"/>
    </row>
    <row r="21" spans="2:12">
      <c r="B21" s="85"/>
      <c r="C21" s="86"/>
      <c r="D21" s="86"/>
      <c r="E21" s="86"/>
      <c r="F21" s="86"/>
      <c r="G21" s="86"/>
      <c r="H21" s="86"/>
      <c r="I21" s="86"/>
      <c r="J21" s="86"/>
      <c r="K21" s="97"/>
      <c r="L21" s="86"/>
    </row>
    <row r="22" spans="2:12">
      <c r="B22" s="107"/>
      <c r="C22" s="86"/>
      <c r="D22" s="86"/>
      <c r="E22" s="86"/>
      <c r="F22" s="86"/>
      <c r="G22" s="86"/>
      <c r="H22" s="86"/>
      <c r="I22" s="86"/>
      <c r="J22" s="109"/>
      <c r="K22" s="97"/>
      <c r="L22" s="97"/>
    </row>
    <row r="23" spans="2:12">
      <c r="B23" s="85"/>
      <c r="C23" s="86"/>
      <c r="D23" s="86"/>
      <c r="E23" s="86"/>
      <c r="F23" s="86"/>
      <c r="G23" s="86"/>
      <c r="H23" s="86"/>
      <c r="I23" s="86"/>
      <c r="J23" s="96"/>
      <c r="K23" s="97"/>
      <c r="L23" s="97"/>
    </row>
    <row r="24" spans="2:12">
      <c r="B24" s="89"/>
      <c r="C24" s="86"/>
      <c r="D24" s="99"/>
      <c r="E24" s="86"/>
      <c r="F24" s="86"/>
      <c r="G24" s="99"/>
      <c r="H24" s="86"/>
      <c r="I24" s="86"/>
      <c r="J24" s="96"/>
      <c r="K24" s="97"/>
      <c r="L24" s="97"/>
    </row>
    <row r="25" spans="2:12">
      <c r="B25" s="85"/>
      <c r="C25" s="86"/>
      <c r="D25" s="86"/>
      <c r="E25" s="86"/>
      <c r="F25" s="86"/>
      <c r="G25" s="86"/>
      <c r="H25" s="86"/>
      <c r="I25" s="86"/>
      <c r="J25" s="86"/>
      <c r="K25" s="97"/>
      <c r="L25" s="86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1" t="s">
        <v>246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18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2:12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2:12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Q31" sqref="Q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177</v>
      </c>
      <c r="C1" s="80" t="s" vm="1">
        <v>247</v>
      </c>
    </row>
    <row r="2" spans="2:18">
      <c r="B2" s="58" t="s">
        <v>176</v>
      </c>
      <c r="C2" s="80" t="s">
        <v>248</v>
      </c>
    </row>
    <row r="3" spans="2:18">
      <c r="B3" s="58" t="s">
        <v>178</v>
      </c>
      <c r="C3" s="80" t="s">
        <v>249</v>
      </c>
    </row>
    <row r="4" spans="2:18">
      <c r="B4" s="58" t="s">
        <v>179</v>
      </c>
      <c r="C4" s="80">
        <v>2144</v>
      </c>
    </row>
    <row r="6" spans="2:18" ht="26.25" customHeight="1">
      <c r="B6" s="166" t="s">
        <v>218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8"/>
    </row>
    <row r="7" spans="2:18" s="3" customFormat="1" ht="78.75">
      <c r="B7" s="23" t="s">
        <v>115</v>
      </c>
      <c r="C7" s="31" t="s">
        <v>44</v>
      </c>
      <c r="D7" s="31" t="s">
        <v>60</v>
      </c>
      <c r="E7" s="31" t="s">
        <v>15</v>
      </c>
      <c r="F7" s="31" t="s">
        <v>61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215</v>
      </c>
      <c r="L7" s="31" t="s">
        <v>231</v>
      </c>
      <c r="M7" s="31" t="s">
        <v>216</v>
      </c>
      <c r="N7" s="31" t="s">
        <v>56</v>
      </c>
      <c r="O7" s="31" t="s">
        <v>180</v>
      </c>
      <c r="P7" s="32" t="s">
        <v>182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238</v>
      </c>
      <c r="M8" s="33" t="s">
        <v>234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111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V26" sqref="V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177</v>
      </c>
      <c r="C1" s="80" t="s" vm="1">
        <v>247</v>
      </c>
    </row>
    <row r="2" spans="2:18">
      <c r="B2" s="58" t="s">
        <v>176</v>
      </c>
      <c r="C2" s="80" t="s">
        <v>248</v>
      </c>
    </row>
    <row r="3" spans="2:18">
      <c r="B3" s="58" t="s">
        <v>178</v>
      </c>
      <c r="C3" s="80" t="s">
        <v>249</v>
      </c>
    </row>
    <row r="4" spans="2:18">
      <c r="B4" s="58" t="s">
        <v>179</v>
      </c>
      <c r="C4" s="80">
        <v>2144</v>
      </c>
    </row>
    <row r="6" spans="2:18" ht="26.25" customHeight="1">
      <c r="B6" s="166" t="s">
        <v>220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8"/>
    </row>
    <row r="7" spans="2:18" s="3" customFormat="1" ht="78.75">
      <c r="B7" s="23" t="s">
        <v>115</v>
      </c>
      <c r="C7" s="31" t="s">
        <v>44</v>
      </c>
      <c r="D7" s="31" t="s">
        <v>60</v>
      </c>
      <c r="E7" s="31" t="s">
        <v>15</v>
      </c>
      <c r="F7" s="31" t="s">
        <v>61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215</v>
      </c>
      <c r="L7" s="31" t="s">
        <v>231</v>
      </c>
      <c r="M7" s="31" t="s">
        <v>216</v>
      </c>
      <c r="N7" s="31" t="s">
        <v>56</v>
      </c>
      <c r="O7" s="31" t="s">
        <v>180</v>
      </c>
      <c r="P7" s="32" t="s">
        <v>182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238</v>
      </c>
      <c r="M8" s="33" t="s">
        <v>234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111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19" workbookViewId="0">
      <selection activeCell="C37" sqref="C37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177</v>
      </c>
      <c r="C1" s="80" t="s" vm="1">
        <v>247</v>
      </c>
    </row>
    <row r="2" spans="2:53">
      <c r="B2" s="58" t="s">
        <v>176</v>
      </c>
      <c r="C2" s="80" t="s">
        <v>248</v>
      </c>
    </row>
    <row r="3" spans="2:53">
      <c r="B3" s="58" t="s">
        <v>178</v>
      </c>
      <c r="C3" s="80" t="s">
        <v>249</v>
      </c>
    </row>
    <row r="4" spans="2:53">
      <c r="B4" s="58" t="s">
        <v>179</v>
      </c>
      <c r="C4" s="80">
        <v>2144</v>
      </c>
    </row>
    <row r="6" spans="2:53" ht="21.75" customHeight="1">
      <c r="B6" s="157" t="s">
        <v>207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9"/>
    </row>
    <row r="7" spans="2:53" ht="27.75" customHeight="1">
      <c r="B7" s="160" t="s">
        <v>84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2"/>
      <c r="AU7" s="3"/>
      <c r="AV7" s="3"/>
    </row>
    <row r="8" spans="2:53" s="3" customFormat="1" ht="66" customHeight="1">
      <c r="B8" s="23" t="s">
        <v>114</v>
      </c>
      <c r="C8" s="31" t="s">
        <v>44</v>
      </c>
      <c r="D8" s="31" t="s">
        <v>119</v>
      </c>
      <c r="E8" s="31" t="s">
        <v>15</v>
      </c>
      <c r="F8" s="31" t="s">
        <v>61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231</v>
      </c>
      <c r="M8" s="31" t="s">
        <v>230</v>
      </c>
      <c r="N8" s="31" t="s">
        <v>245</v>
      </c>
      <c r="O8" s="31" t="s">
        <v>59</v>
      </c>
      <c r="P8" s="31" t="s">
        <v>233</v>
      </c>
      <c r="Q8" s="31" t="s">
        <v>180</v>
      </c>
      <c r="R8" s="74" t="s">
        <v>182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238</v>
      </c>
      <c r="M9" s="33"/>
      <c r="N9" s="17" t="s">
        <v>234</v>
      </c>
      <c r="O9" s="33" t="s">
        <v>239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112</v>
      </c>
      <c r="R10" s="21" t="s">
        <v>113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1" t="s">
        <v>26</v>
      </c>
      <c r="C11" s="82"/>
      <c r="D11" s="82"/>
      <c r="E11" s="82"/>
      <c r="F11" s="82"/>
      <c r="G11" s="82"/>
      <c r="H11" s="90">
        <v>5.0604377191264369</v>
      </c>
      <c r="I11" s="82"/>
      <c r="J11" s="82"/>
      <c r="K11" s="91">
        <v>5.5369315984444443E-3</v>
      </c>
      <c r="L11" s="90"/>
      <c r="M11" s="92"/>
      <c r="N11" s="82"/>
      <c r="O11" s="90">
        <v>61584.54490999999</v>
      </c>
      <c r="P11" s="82"/>
      <c r="Q11" s="91">
        <f>O11/$O$11</f>
        <v>1</v>
      </c>
      <c r="R11" s="91">
        <f>O11/'סכום נכסי הקרן'!$C$42</f>
        <v>0.29958376627214683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3" t="s">
        <v>228</v>
      </c>
      <c r="C12" s="84"/>
      <c r="D12" s="84"/>
      <c r="E12" s="84"/>
      <c r="F12" s="84"/>
      <c r="G12" s="84"/>
      <c r="H12" s="93">
        <v>5.060437719126436</v>
      </c>
      <c r="I12" s="84"/>
      <c r="J12" s="84"/>
      <c r="K12" s="94">
        <v>5.5369315984444452E-3</v>
      </c>
      <c r="L12" s="93"/>
      <c r="M12" s="95"/>
      <c r="N12" s="84"/>
      <c r="O12" s="93">
        <v>61584.54490999999</v>
      </c>
      <c r="P12" s="84"/>
      <c r="Q12" s="94">
        <f t="shared" ref="Q12:Q24" si="0">O12/$O$11</f>
        <v>1</v>
      </c>
      <c r="R12" s="94">
        <f>O12/'סכום נכסי הקרן'!$C$42</f>
        <v>0.29958376627214683</v>
      </c>
      <c r="AW12" s="4"/>
    </row>
    <row r="13" spans="2:53" s="102" customFormat="1">
      <c r="B13" s="128" t="s">
        <v>25</v>
      </c>
      <c r="C13" s="124"/>
      <c r="D13" s="124"/>
      <c r="E13" s="124"/>
      <c r="F13" s="124"/>
      <c r="G13" s="124"/>
      <c r="H13" s="125">
        <v>5.1237577952403202</v>
      </c>
      <c r="I13" s="124"/>
      <c r="J13" s="124"/>
      <c r="K13" s="126">
        <v>-2.8408426243828611E-3</v>
      </c>
      <c r="L13" s="125"/>
      <c r="M13" s="129"/>
      <c r="N13" s="124"/>
      <c r="O13" s="125">
        <v>24796.990479999997</v>
      </c>
      <c r="P13" s="124"/>
      <c r="Q13" s="126">
        <f t="shared" si="0"/>
        <v>0.40264956924238804</v>
      </c>
      <c r="R13" s="126">
        <f>O13/'סכום נכסי הקרן'!$C$42</f>
        <v>0.12062727444149218</v>
      </c>
    </row>
    <row r="14" spans="2:53">
      <c r="B14" s="87" t="s">
        <v>24</v>
      </c>
      <c r="C14" s="84"/>
      <c r="D14" s="84"/>
      <c r="E14" s="84"/>
      <c r="F14" s="84"/>
      <c r="G14" s="84"/>
      <c r="H14" s="93">
        <v>5.1237577952403202</v>
      </c>
      <c r="I14" s="84"/>
      <c r="J14" s="84"/>
      <c r="K14" s="94">
        <v>-2.8408426243828611E-3</v>
      </c>
      <c r="L14" s="93"/>
      <c r="M14" s="95"/>
      <c r="N14" s="84"/>
      <c r="O14" s="93">
        <v>24796.990479999997</v>
      </c>
      <c r="P14" s="84"/>
      <c r="Q14" s="94">
        <f t="shared" si="0"/>
        <v>0.40264956924238804</v>
      </c>
      <c r="R14" s="94">
        <f>O14/'סכום נכסי הקרן'!$C$42</f>
        <v>0.12062727444149218</v>
      </c>
    </row>
    <row r="15" spans="2:53">
      <c r="B15" s="88" t="s">
        <v>250</v>
      </c>
      <c r="C15" s="86" t="s">
        <v>251</v>
      </c>
      <c r="D15" s="99" t="s">
        <v>120</v>
      </c>
      <c r="E15" s="86" t="s">
        <v>252</v>
      </c>
      <c r="F15" s="86"/>
      <c r="G15" s="86"/>
      <c r="H15" s="96">
        <v>2.88</v>
      </c>
      <c r="I15" s="99" t="s">
        <v>162</v>
      </c>
      <c r="J15" s="100">
        <v>0.04</v>
      </c>
      <c r="K15" s="97">
        <v>-5.6000000000000008E-3</v>
      </c>
      <c r="L15" s="96">
        <v>409506.99999999994</v>
      </c>
      <c r="M15" s="98">
        <v>153.91</v>
      </c>
      <c r="N15" s="86"/>
      <c r="O15" s="96">
        <v>630.2722399999999</v>
      </c>
      <c r="P15" s="97">
        <v>2.6338569806018298E-5</v>
      </c>
      <c r="Q15" s="97">
        <f t="shared" si="0"/>
        <v>1.0234259925458301E-2</v>
      </c>
      <c r="R15" s="97">
        <f>O15/'סכום נכסי הקרן'!$C$42</f>
        <v>3.0660181334768986E-3</v>
      </c>
    </row>
    <row r="16" spans="2:53" ht="20.25">
      <c r="B16" s="88" t="s">
        <v>253</v>
      </c>
      <c r="C16" s="86" t="s">
        <v>254</v>
      </c>
      <c r="D16" s="99" t="s">
        <v>120</v>
      </c>
      <c r="E16" s="86" t="s">
        <v>252</v>
      </c>
      <c r="F16" s="86"/>
      <c r="G16" s="86"/>
      <c r="H16" s="96">
        <v>5.4399999999999995</v>
      </c>
      <c r="I16" s="99" t="s">
        <v>162</v>
      </c>
      <c r="J16" s="100">
        <v>0.04</v>
      </c>
      <c r="K16" s="97">
        <v>-1E-4</v>
      </c>
      <c r="L16" s="96">
        <v>591232.99999999988</v>
      </c>
      <c r="M16" s="98">
        <v>158.29</v>
      </c>
      <c r="N16" s="86"/>
      <c r="O16" s="96">
        <v>935.86271999999985</v>
      </c>
      <c r="P16" s="97">
        <v>5.5922867827928345E-5</v>
      </c>
      <c r="Q16" s="97">
        <f t="shared" si="0"/>
        <v>1.519638931111166E-2</v>
      </c>
      <c r="R16" s="97">
        <f>O16/'סכום נכסי הקרן'!$C$42</f>
        <v>4.5525915435606261E-3</v>
      </c>
      <c r="AU16" s="4"/>
    </row>
    <row r="17" spans="2:48" ht="20.25">
      <c r="B17" s="88" t="s">
        <v>255</v>
      </c>
      <c r="C17" s="86" t="s">
        <v>256</v>
      </c>
      <c r="D17" s="99" t="s">
        <v>120</v>
      </c>
      <c r="E17" s="86" t="s">
        <v>252</v>
      </c>
      <c r="F17" s="86"/>
      <c r="G17" s="86"/>
      <c r="H17" s="96">
        <v>8.6700000000000017</v>
      </c>
      <c r="I17" s="99" t="s">
        <v>162</v>
      </c>
      <c r="J17" s="100">
        <v>7.4999999999999997E-3</v>
      </c>
      <c r="K17" s="97">
        <v>4.5999999999999999E-3</v>
      </c>
      <c r="L17" s="96">
        <v>257794.99999999997</v>
      </c>
      <c r="M17" s="98">
        <v>103.7</v>
      </c>
      <c r="N17" s="86"/>
      <c r="O17" s="96">
        <v>267.3334099999999</v>
      </c>
      <c r="P17" s="97">
        <v>3.0161004153945777E-5</v>
      </c>
      <c r="Q17" s="97">
        <f t="shared" si="0"/>
        <v>4.3409171958757268E-3</v>
      </c>
      <c r="R17" s="97">
        <f>O17/'סכום נכסי הקרן'!$C$42</f>
        <v>1.3004683226159768E-3</v>
      </c>
      <c r="AV17" s="4"/>
    </row>
    <row r="18" spans="2:48">
      <c r="B18" s="88" t="s">
        <v>257</v>
      </c>
      <c r="C18" s="86" t="s">
        <v>258</v>
      </c>
      <c r="D18" s="99" t="s">
        <v>120</v>
      </c>
      <c r="E18" s="86" t="s">
        <v>252</v>
      </c>
      <c r="F18" s="86"/>
      <c r="G18" s="86"/>
      <c r="H18" s="96">
        <v>14.050000000000002</v>
      </c>
      <c r="I18" s="99" t="s">
        <v>162</v>
      </c>
      <c r="J18" s="100">
        <v>0.04</v>
      </c>
      <c r="K18" s="97">
        <v>1.0800000000000001E-2</v>
      </c>
      <c r="L18" s="96">
        <v>2432175.9999999995</v>
      </c>
      <c r="M18" s="98">
        <v>175.58</v>
      </c>
      <c r="N18" s="86"/>
      <c r="O18" s="96">
        <v>4270.4144599999991</v>
      </c>
      <c r="P18" s="97">
        <v>1.4993438071440903E-4</v>
      </c>
      <c r="Q18" s="97">
        <f t="shared" si="0"/>
        <v>6.9342307655935548E-2</v>
      </c>
      <c r="R18" s="97">
        <f>O18/'סכום נכסי הקרן'!$C$42</f>
        <v>2.0773829689567095E-2</v>
      </c>
      <c r="AU18" s="3"/>
    </row>
    <row r="19" spans="2:48">
      <c r="B19" s="88" t="s">
        <v>259</v>
      </c>
      <c r="C19" s="86" t="s">
        <v>260</v>
      </c>
      <c r="D19" s="99" t="s">
        <v>120</v>
      </c>
      <c r="E19" s="86" t="s">
        <v>252</v>
      </c>
      <c r="F19" s="86"/>
      <c r="G19" s="86"/>
      <c r="H19" s="96">
        <v>17.899999999999995</v>
      </c>
      <c r="I19" s="99" t="s">
        <v>162</v>
      </c>
      <c r="J19" s="100">
        <v>2.75E-2</v>
      </c>
      <c r="K19" s="97">
        <v>1.3299999999999996E-2</v>
      </c>
      <c r="L19" s="96">
        <v>847672.99999999988</v>
      </c>
      <c r="M19" s="98">
        <v>139.80000000000001</v>
      </c>
      <c r="N19" s="86"/>
      <c r="O19" s="96">
        <v>1185.0468600000002</v>
      </c>
      <c r="P19" s="97">
        <v>4.795868666296993E-5</v>
      </c>
      <c r="Q19" s="97">
        <f t="shared" si="0"/>
        <v>1.9242601560697323E-2</v>
      </c>
      <c r="R19" s="97">
        <f>O19/'סכום נכסי הקרן'!$C$42</f>
        <v>5.7647710484279953E-3</v>
      </c>
      <c r="AV19" s="3"/>
    </row>
    <row r="20" spans="2:48">
      <c r="B20" s="88" t="s">
        <v>261</v>
      </c>
      <c r="C20" s="86" t="s">
        <v>262</v>
      </c>
      <c r="D20" s="99" t="s">
        <v>120</v>
      </c>
      <c r="E20" s="86" t="s">
        <v>252</v>
      </c>
      <c r="F20" s="86"/>
      <c r="G20" s="86"/>
      <c r="H20" s="96">
        <v>5.0199999999999996</v>
      </c>
      <c r="I20" s="99" t="s">
        <v>162</v>
      </c>
      <c r="J20" s="100">
        <v>1.7500000000000002E-2</v>
      </c>
      <c r="K20" s="97">
        <v>-1.7000000000000001E-3</v>
      </c>
      <c r="L20" s="96">
        <v>989605.99999999988</v>
      </c>
      <c r="M20" s="98">
        <v>113.42</v>
      </c>
      <c r="N20" s="86"/>
      <c r="O20" s="96">
        <v>1122.4110699999999</v>
      </c>
      <c r="P20" s="97">
        <v>6.910135269127747E-5</v>
      </c>
      <c r="Q20" s="97">
        <f t="shared" si="0"/>
        <v>1.8225531610898446E-2</v>
      </c>
      <c r="R20" s="97">
        <f>O20/'סכום נכסי הקרן'!$C$42</f>
        <v>5.4600734023050245E-3</v>
      </c>
    </row>
    <row r="21" spans="2:48">
      <c r="B21" s="88" t="s">
        <v>263</v>
      </c>
      <c r="C21" s="86" t="s">
        <v>264</v>
      </c>
      <c r="D21" s="99" t="s">
        <v>120</v>
      </c>
      <c r="E21" s="86" t="s">
        <v>252</v>
      </c>
      <c r="F21" s="86"/>
      <c r="G21" s="86"/>
      <c r="H21" s="96">
        <v>1.31</v>
      </c>
      <c r="I21" s="99" t="s">
        <v>162</v>
      </c>
      <c r="J21" s="100">
        <v>0.03</v>
      </c>
      <c r="K21" s="97">
        <v>-8.8999999999999999E-3</v>
      </c>
      <c r="L21" s="96">
        <v>8637386.9999999981</v>
      </c>
      <c r="M21" s="98">
        <v>118.19</v>
      </c>
      <c r="N21" s="86"/>
      <c r="O21" s="96">
        <v>10208.527889999999</v>
      </c>
      <c r="P21" s="97">
        <v>5.6342081369923356E-4</v>
      </c>
      <c r="Q21" s="97">
        <f t="shared" si="0"/>
        <v>0.16576444471447829</v>
      </c>
      <c r="R21" s="97">
        <f>O21/'סכום נכסי הקרן'!$C$42</f>
        <v>4.9660336661574475E-2</v>
      </c>
    </row>
    <row r="22" spans="2:48">
      <c r="B22" s="88" t="s">
        <v>265</v>
      </c>
      <c r="C22" s="86" t="s">
        <v>266</v>
      </c>
      <c r="D22" s="99" t="s">
        <v>120</v>
      </c>
      <c r="E22" s="86" t="s">
        <v>252</v>
      </c>
      <c r="F22" s="86"/>
      <c r="G22" s="86"/>
      <c r="H22" s="96">
        <v>2.3400000000000003</v>
      </c>
      <c r="I22" s="99" t="s">
        <v>162</v>
      </c>
      <c r="J22" s="100">
        <v>1E-3</v>
      </c>
      <c r="K22" s="97">
        <v>-7.000000000000001E-3</v>
      </c>
      <c r="L22" s="96">
        <v>5315508.9999999991</v>
      </c>
      <c r="M22" s="98">
        <v>102.86</v>
      </c>
      <c r="N22" s="86"/>
      <c r="O22" s="96">
        <v>5467.5321799999983</v>
      </c>
      <c r="P22" s="97">
        <v>3.6630648944046054E-4</v>
      </c>
      <c r="Q22" s="97">
        <f t="shared" si="0"/>
        <v>8.8780913912577933E-2</v>
      </c>
      <c r="R22" s="97">
        <f>O22/'סכום נכסי הקרן'!$C$42</f>
        <v>2.6597320563013338E-2</v>
      </c>
    </row>
    <row r="23" spans="2:48">
      <c r="B23" s="88" t="s">
        <v>267</v>
      </c>
      <c r="C23" s="86" t="s">
        <v>268</v>
      </c>
      <c r="D23" s="99" t="s">
        <v>120</v>
      </c>
      <c r="E23" s="86" t="s">
        <v>252</v>
      </c>
      <c r="F23" s="86"/>
      <c r="G23" s="86"/>
      <c r="H23" s="96">
        <v>7.1400000000000006</v>
      </c>
      <c r="I23" s="99" t="s">
        <v>162</v>
      </c>
      <c r="J23" s="100">
        <v>7.4999999999999997E-3</v>
      </c>
      <c r="K23" s="97">
        <v>2.2000000000000001E-3</v>
      </c>
      <c r="L23" s="96">
        <v>600079.99999999988</v>
      </c>
      <c r="M23" s="98">
        <v>104.89</v>
      </c>
      <c r="N23" s="86"/>
      <c r="O23" s="96">
        <v>629.42390999999986</v>
      </c>
      <c r="P23" s="97">
        <v>4.3055882816363293E-5</v>
      </c>
      <c r="Q23" s="97">
        <f t="shared" si="0"/>
        <v>1.0220484878468187E-2</v>
      </c>
      <c r="R23" s="97">
        <f>O23/'סכום נכסי הקרן'!$C$42</f>
        <v>3.0618913530190248E-3</v>
      </c>
    </row>
    <row r="24" spans="2:48">
      <c r="B24" s="88" t="s">
        <v>269</v>
      </c>
      <c r="C24" s="86" t="s">
        <v>270</v>
      </c>
      <c r="D24" s="99" t="s">
        <v>120</v>
      </c>
      <c r="E24" s="86" t="s">
        <v>252</v>
      </c>
      <c r="F24" s="86"/>
      <c r="G24" s="86"/>
      <c r="H24" s="96">
        <v>4.0199999999999996</v>
      </c>
      <c r="I24" s="99" t="s">
        <v>162</v>
      </c>
      <c r="J24" s="100">
        <v>2.75E-2</v>
      </c>
      <c r="K24" s="97">
        <v>-3.4999999999999996E-3</v>
      </c>
      <c r="L24" s="96">
        <v>67016.999999999985</v>
      </c>
      <c r="M24" s="98">
        <v>119.62</v>
      </c>
      <c r="N24" s="86"/>
      <c r="O24" s="96">
        <v>80.165739999999985</v>
      </c>
      <c r="P24" s="97">
        <v>4.0855693814627054E-6</v>
      </c>
      <c r="Q24" s="97">
        <f t="shared" si="0"/>
        <v>1.3017184768866063E-3</v>
      </c>
      <c r="R24" s="97">
        <f>O24/'סכום נכסי הקרן'!$C$42</f>
        <v>3.8997372393173205E-4</v>
      </c>
    </row>
    <row r="25" spans="2:48">
      <c r="B25" s="89"/>
      <c r="C25" s="86"/>
      <c r="D25" s="86"/>
      <c r="E25" s="86"/>
      <c r="F25" s="86"/>
      <c r="G25" s="86"/>
      <c r="H25" s="86"/>
      <c r="I25" s="86"/>
      <c r="J25" s="86"/>
      <c r="K25" s="97"/>
      <c r="L25" s="96"/>
      <c r="M25" s="98"/>
      <c r="N25" s="86"/>
      <c r="O25" s="86"/>
      <c r="P25" s="86"/>
      <c r="Q25" s="97"/>
      <c r="R25" s="86"/>
    </row>
    <row r="26" spans="2:48" s="102" customFormat="1">
      <c r="B26" s="128" t="s">
        <v>45</v>
      </c>
      <c r="C26" s="124"/>
      <c r="D26" s="124"/>
      <c r="E26" s="124"/>
      <c r="F26" s="124"/>
      <c r="G26" s="124"/>
      <c r="H26" s="125">
        <v>5.0177562376059255</v>
      </c>
      <c r="I26" s="124"/>
      <c r="J26" s="124"/>
      <c r="K26" s="126">
        <v>1.1184047609984059E-2</v>
      </c>
      <c r="L26" s="125"/>
      <c r="M26" s="129"/>
      <c r="N26" s="124"/>
      <c r="O26" s="125">
        <v>36787.554429999989</v>
      </c>
      <c r="P26" s="124"/>
      <c r="Q26" s="126">
        <f t="shared" ref="Q26:Q42" si="1">O26/$O$11</f>
        <v>0.59735043075761185</v>
      </c>
      <c r="R26" s="126">
        <f>O26/'סכום נכסי הקרן'!$C$42</f>
        <v>0.17895649183065465</v>
      </c>
    </row>
    <row r="27" spans="2:48">
      <c r="B27" s="87" t="s">
        <v>23</v>
      </c>
      <c r="C27" s="84"/>
      <c r="D27" s="84"/>
      <c r="E27" s="84"/>
      <c r="F27" s="84"/>
      <c r="G27" s="84"/>
      <c r="H27" s="93">
        <v>5.0177562376059255</v>
      </c>
      <c r="I27" s="84"/>
      <c r="J27" s="84"/>
      <c r="K27" s="94">
        <v>1.1184047609984059E-2</v>
      </c>
      <c r="L27" s="93"/>
      <c r="M27" s="95"/>
      <c r="N27" s="84"/>
      <c r="O27" s="93">
        <v>36787.554429999989</v>
      </c>
      <c r="P27" s="84"/>
      <c r="Q27" s="94">
        <f t="shared" si="1"/>
        <v>0.59735043075761185</v>
      </c>
      <c r="R27" s="94">
        <f>O27/'סכום נכסי הקרן'!$C$42</f>
        <v>0.17895649183065465</v>
      </c>
    </row>
    <row r="28" spans="2:48">
      <c r="B28" s="88" t="s">
        <v>271</v>
      </c>
      <c r="C28" s="86" t="s">
        <v>272</v>
      </c>
      <c r="D28" s="99" t="s">
        <v>120</v>
      </c>
      <c r="E28" s="86" t="s">
        <v>252</v>
      </c>
      <c r="F28" s="86"/>
      <c r="G28" s="86"/>
      <c r="H28" s="96">
        <v>0.66999999999999993</v>
      </c>
      <c r="I28" s="99" t="s">
        <v>162</v>
      </c>
      <c r="J28" s="100">
        <v>0.06</v>
      </c>
      <c r="K28" s="97">
        <v>1.7000000000000001E-3</v>
      </c>
      <c r="L28" s="96">
        <v>1961037.9999999998</v>
      </c>
      <c r="M28" s="98">
        <v>105.88</v>
      </c>
      <c r="N28" s="86"/>
      <c r="O28" s="96">
        <v>2076.3470199999997</v>
      </c>
      <c r="P28" s="97">
        <v>1.0699510162384398E-4</v>
      </c>
      <c r="Q28" s="97">
        <f t="shared" si="1"/>
        <v>3.3715391142930186E-2</v>
      </c>
      <c r="R28" s="97">
        <f>O28/'סכום נכסי הקרן'!$C$42</f>
        <v>1.0100583859937605E-2</v>
      </c>
    </row>
    <row r="29" spans="2:48">
      <c r="B29" s="88" t="s">
        <v>273</v>
      </c>
      <c r="C29" s="86" t="s">
        <v>274</v>
      </c>
      <c r="D29" s="99" t="s">
        <v>120</v>
      </c>
      <c r="E29" s="86" t="s">
        <v>252</v>
      </c>
      <c r="F29" s="86"/>
      <c r="G29" s="86"/>
      <c r="H29" s="96">
        <v>6.79</v>
      </c>
      <c r="I29" s="99" t="s">
        <v>162</v>
      </c>
      <c r="J29" s="100">
        <v>6.25E-2</v>
      </c>
      <c r="K29" s="97">
        <v>1.84E-2</v>
      </c>
      <c r="L29" s="96">
        <v>787630.99999999988</v>
      </c>
      <c r="M29" s="98">
        <v>137.97</v>
      </c>
      <c r="N29" s="86"/>
      <c r="O29" s="96">
        <v>1086.6944799999997</v>
      </c>
      <c r="P29" s="97">
        <v>4.5900165242249907E-5</v>
      </c>
      <c r="Q29" s="97">
        <f t="shared" si="1"/>
        <v>1.7645571329431779E-2</v>
      </c>
      <c r="R29" s="97">
        <f>O29/'סכום נכסי הקרן'!$C$42</f>
        <v>5.2863267168949861E-3</v>
      </c>
    </row>
    <row r="30" spans="2:48">
      <c r="B30" s="88" t="s">
        <v>275</v>
      </c>
      <c r="C30" s="86" t="s">
        <v>276</v>
      </c>
      <c r="D30" s="99" t="s">
        <v>120</v>
      </c>
      <c r="E30" s="86" t="s">
        <v>252</v>
      </c>
      <c r="F30" s="86"/>
      <c r="G30" s="86"/>
      <c r="H30" s="96">
        <v>5.28</v>
      </c>
      <c r="I30" s="99" t="s">
        <v>162</v>
      </c>
      <c r="J30" s="100">
        <v>3.7499999999999999E-2</v>
      </c>
      <c r="K30" s="97">
        <v>1.3999999999999999E-2</v>
      </c>
      <c r="L30" s="96">
        <v>201230.99999999997</v>
      </c>
      <c r="M30" s="98">
        <v>113.84</v>
      </c>
      <c r="N30" s="86"/>
      <c r="O30" s="96">
        <v>229.08135999999996</v>
      </c>
      <c r="P30" s="97">
        <v>1.2865788113037562E-5</v>
      </c>
      <c r="Q30" s="97">
        <f t="shared" si="1"/>
        <v>3.719786520055978E-3</v>
      </c>
      <c r="R30" s="97">
        <f>O30/'סכום נכסי הקרן'!$C$42</f>
        <v>1.1143876554067327E-3</v>
      </c>
    </row>
    <row r="31" spans="2:48">
      <c r="B31" s="88" t="s">
        <v>277</v>
      </c>
      <c r="C31" s="86" t="s">
        <v>278</v>
      </c>
      <c r="D31" s="99" t="s">
        <v>120</v>
      </c>
      <c r="E31" s="86" t="s">
        <v>252</v>
      </c>
      <c r="F31" s="86"/>
      <c r="G31" s="86"/>
      <c r="H31" s="96">
        <v>18.459999999999997</v>
      </c>
      <c r="I31" s="99" t="s">
        <v>162</v>
      </c>
      <c r="J31" s="100">
        <v>3.7499999999999999E-2</v>
      </c>
      <c r="K31" s="97">
        <v>3.2000000000000001E-2</v>
      </c>
      <c r="L31" s="96">
        <v>92434.999999999985</v>
      </c>
      <c r="M31" s="98">
        <v>111.1</v>
      </c>
      <c r="N31" s="86"/>
      <c r="O31" s="96">
        <v>102.69527999999998</v>
      </c>
      <c r="P31" s="97">
        <v>1.5176937294546529E-5</v>
      </c>
      <c r="Q31" s="97">
        <f t="shared" si="1"/>
        <v>1.6675495475379327E-3</v>
      </c>
      <c r="R31" s="97">
        <f>O31/'סכום נכסי הקרן'!$C$42</f>
        <v>4.9957077389682831E-4</v>
      </c>
    </row>
    <row r="32" spans="2:48">
      <c r="B32" s="88" t="s">
        <v>279</v>
      </c>
      <c r="C32" s="86" t="s">
        <v>280</v>
      </c>
      <c r="D32" s="99" t="s">
        <v>120</v>
      </c>
      <c r="E32" s="86" t="s">
        <v>252</v>
      </c>
      <c r="F32" s="86"/>
      <c r="G32" s="86"/>
      <c r="H32" s="96">
        <v>0.91999999999999982</v>
      </c>
      <c r="I32" s="99" t="s">
        <v>162</v>
      </c>
      <c r="J32" s="100">
        <v>2.2499999999999999E-2</v>
      </c>
      <c r="K32" s="97">
        <v>1.8999999999999996E-3</v>
      </c>
      <c r="L32" s="96">
        <v>1033470.9999999999</v>
      </c>
      <c r="M32" s="98">
        <v>102.07</v>
      </c>
      <c r="N32" s="86"/>
      <c r="O32" s="96">
        <v>1054.8638600000002</v>
      </c>
      <c r="P32" s="97">
        <v>5.3760226303871618E-5</v>
      </c>
      <c r="Q32" s="97">
        <f t="shared" si="1"/>
        <v>1.7128710807907802E-2</v>
      </c>
      <c r="R32" s="97">
        <f>O32/'סכום נכסי הקרן'!$C$42</f>
        <v>5.1314836952194463E-3</v>
      </c>
    </row>
    <row r="33" spans="2:18">
      <c r="B33" s="88" t="s">
        <v>281</v>
      </c>
      <c r="C33" s="86" t="s">
        <v>282</v>
      </c>
      <c r="D33" s="99" t="s">
        <v>120</v>
      </c>
      <c r="E33" s="86" t="s">
        <v>252</v>
      </c>
      <c r="F33" s="86"/>
      <c r="G33" s="86"/>
      <c r="H33" s="96">
        <v>0.33999999999999997</v>
      </c>
      <c r="I33" s="99" t="s">
        <v>162</v>
      </c>
      <c r="J33" s="100">
        <v>5.0000000000000001E-3</v>
      </c>
      <c r="K33" s="97">
        <v>8.9999999999999987E-4</v>
      </c>
      <c r="L33" s="96">
        <v>7848554.9999999991</v>
      </c>
      <c r="M33" s="98">
        <v>100.47</v>
      </c>
      <c r="N33" s="86"/>
      <c r="O33" s="96">
        <v>7885.4429499999997</v>
      </c>
      <c r="P33" s="97">
        <v>7.9307322747299003E-4</v>
      </c>
      <c r="Q33" s="97">
        <f t="shared" si="1"/>
        <v>0.12804256265145469</v>
      </c>
      <c r="R33" s="97">
        <f>O33/'סכום נכסי הקרן'!$C$42</f>
        <v>3.8359473162260127E-2</v>
      </c>
    </row>
    <row r="34" spans="2:18">
      <c r="B34" s="88" t="s">
        <v>283</v>
      </c>
      <c r="C34" s="86" t="s">
        <v>284</v>
      </c>
      <c r="D34" s="99" t="s">
        <v>120</v>
      </c>
      <c r="E34" s="86" t="s">
        <v>252</v>
      </c>
      <c r="F34" s="86"/>
      <c r="G34" s="86"/>
      <c r="H34" s="96">
        <v>4.3</v>
      </c>
      <c r="I34" s="99" t="s">
        <v>162</v>
      </c>
      <c r="J34" s="100">
        <v>1.2500000000000001E-2</v>
      </c>
      <c r="K34" s="97">
        <v>1.1199999999999998E-2</v>
      </c>
      <c r="L34" s="96">
        <v>3475302.9999999995</v>
      </c>
      <c r="M34" s="98">
        <v>101.3</v>
      </c>
      <c r="N34" s="86"/>
      <c r="O34" s="96">
        <v>3520.4818499999997</v>
      </c>
      <c r="P34" s="97">
        <v>3.3199778369006049E-4</v>
      </c>
      <c r="Q34" s="97">
        <f t="shared" si="1"/>
        <v>5.7165021762275781E-2</v>
      </c>
      <c r="R34" s="97">
        <f>O34/'סכום נכסי הקרן'!$C$42</f>
        <v>1.7125712518571815E-2</v>
      </c>
    </row>
    <row r="35" spans="2:18">
      <c r="B35" s="88" t="s">
        <v>285</v>
      </c>
      <c r="C35" s="86" t="s">
        <v>286</v>
      </c>
      <c r="D35" s="99" t="s">
        <v>120</v>
      </c>
      <c r="E35" s="86" t="s">
        <v>252</v>
      </c>
      <c r="F35" s="86"/>
      <c r="G35" s="86"/>
      <c r="H35" s="96">
        <v>2.5799999999999992</v>
      </c>
      <c r="I35" s="99" t="s">
        <v>162</v>
      </c>
      <c r="J35" s="100">
        <v>5.0000000000000001E-3</v>
      </c>
      <c r="K35" s="97">
        <v>6.2999999999999974E-3</v>
      </c>
      <c r="L35" s="96">
        <v>801830.99999999988</v>
      </c>
      <c r="M35" s="98">
        <v>99.86</v>
      </c>
      <c r="N35" s="86"/>
      <c r="O35" s="96">
        <v>800.70843000000002</v>
      </c>
      <c r="P35" s="97">
        <v>1.3049184148311636E-4</v>
      </c>
      <c r="Q35" s="97">
        <f t="shared" si="1"/>
        <v>1.3001775545636652E-2</v>
      </c>
      <c r="R35" s="97">
        <f>O35/'סכום נכסי הקרן'!$C$42</f>
        <v>3.8951208861869252E-3</v>
      </c>
    </row>
    <row r="36" spans="2:18">
      <c r="B36" s="88" t="s">
        <v>287</v>
      </c>
      <c r="C36" s="86" t="s">
        <v>288</v>
      </c>
      <c r="D36" s="99" t="s">
        <v>120</v>
      </c>
      <c r="E36" s="86" t="s">
        <v>252</v>
      </c>
      <c r="F36" s="86"/>
      <c r="G36" s="86"/>
      <c r="H36" s="96">
        <v>3.3200000000000003</v>
      </c>
      <c r="I36" s="99" t="s">
        <v>162</v>
      </c>
      <c r="J36" s="100">
        <v>5.5E-2</v>
      </c>
      <c r="K36" s="97">
        <v>8.8000000000000005E-3</v>
      </c>
      <c r="L36" s="96">
        <v>1530299.9999999998</v>
      </c>
      <c r="M36" s="98">
        <v>118.53</v>
      </c>
      <c r="N36" s="86"/>
      <c r="O36" s="96">
        <v>1813.8646499999998</v>
      </c>
      <c r="P36" s="97">
        <v>8.521880567847036E-5</v>
      </c>
      <c r="Q36" s="97">
        <f t="shared" si="1"/>
        <v>2.9453244359454015E-2</v>
      </c>
      <c r="R36" s="97">
        <f>O36/'סכום נכסי הקרן'!$C$42</f>
        <v>8.8237138741391E-3</v>
      </c>
    </row>
    <row r="37" spans="2:18">
      <c r="B37" s="88" t="s">
        <v>289</v>
      </c>
      <c r="C37" s="86" t="s">
        <v>290</v>
      </c>
      <c r="D37" s="99" t="s">
        <v>120</v>
      </c>
      <c r="E37" s="86" t="s">
        <v>252</v>
      </c>
      <c r="F37" s="86"/>
      <c r="G37" s="86"/>
      <c r="H37" s="96">
        <v>15.190000000000001</v>
      </c>
      <c r="I37" s="99" t="s">
        <v>162</v>
      </c>
      <c r="J37" s="100">
        <v>5.5E-2</v>
      </c>
      <c r="K37" s="97">
        <v>2.9499999999999998E-2</v>
      </c>
      <c r="L37" s="96">
        <v>4089112.9999999995</v>
      </c>
      <c r="M37" s="98">
        <v>145.16999999999999</v>
      </c>
      <c r="N37" s="86"/>
      <c r="O37" s="96">
        <v>5936.1654499999995</v>
      </c>
      <c r="P37" s="97">
        <v>2.2364890859176398E-4</v>
      </c>
      <c r="Q37" s="97">
        <f t="shared" si="1"/>
        <v>9.6390506070559517E-2</v>
      </c>
      <c r="R37" s="97">
        <f>O37/'סכום נכסי הקרן'!$C$42</f>
        <v>2.8877030841496457E-2</v>
      </c>
    </row>
    <row r="38" spans="2:18">
      <c r="B38" s="88" t="s">
        <v>291</v>
      </c>
      <c r="C38" s="86" t="s">
        <v>292</v>
      </c>
      <c r="D38" s="99" t="s">
        <v>120</v>
      </c>
      <c r="E38" s="86" t="s">
        <v>252</v>
      </c>
      <c r="F38" s="86"/>
      <c r="G38" s="86"/>
      <c r="H38" s="96">
        <v>4.3900000000000006</v>
      </c>
      <c r="I38" s="99" t="s">
        <v>162</v>
      </c>
      <c r="J38" s="100">
        <v>4.2500000000000003E-2</v>
      </c>
      <c r="K38" s="97">
        <v>1.1699999999999999E-2</v>
      </c>
      <c r="L38" s="96">
        <v>182461.99999999997</v>
      </c>
      <c r="M38" s="98">
        <v>115.24</v>
      </c>
      <c r="N38" s="86"/>
      <c r="O38" s="96">
        <v>210.26920999999996</v>
      </c>
      <c r="P38" s="97">
        <v>9.8892509264439448E-6</v>
      </c>
      <c r="Q38" s="97">
        <f t="shared" si="1"/>
        <v>3.41431783424378E-3</v>
      </c>
      <c r="R38" s="97">
        <f>O38/'סכום נכסי הקרן'!$C$42</f>
        <v>1.0228741960329113E-3</v>
      </c>
    </row>
    <row r="39" spans="2:18">
      <c r="B39" s="88" t="s">
        <v>293</v>
      </c>
      <c r="C39" s="86" t="s">
        <v>294</v>
      </c>
      <c r="D39" s="99" t="s">
        <v>120</v>
      </c>
      <c r="E39" s="86" t="s">
        <v>252</v>
      </c>
      <c r="F39" s="86"/>
      <c r="G39" s="86"/>
      <c r="H39" s="96">
        <v>8.08</v>
      </c>
      <c r="I39" s="99" t="s">
        <v>162</v>
      </c>
      <c r="J39" s="100">
        <v>0.02</v>
      </c>
      <c r="K39" s="97">
        <v>1.9799999999999998E-2</v>
      </c>
      <c r="L39" s="96">
        <v>3943327.9999999995</v>
      </c>
      <c r="M39" s="98">
        <v>100.68</v>
      </c>
      <c r="N39" s="86"/>
      <c r="O39" s="96">
        <v>3970.1426099999994</v>
      </c>
      <c r="P39" s="97">
        <v>2.5396014129906258E-4</v>
      </c>
      <c r="Q39" s="97">
        <f t="shared" si="1"/>
        <v>6.4466541334388172E-2</v>
      </c>
      <c r="R39" s="97">
        <f>O39/'סכום נכסי הקרן'!$C$42</f>
        <v>1.9313129251495042E-2</v>
      </c>
    </row>
    <row r="40" spans="2:18">
      <c r="B40" s="88" t="s">
        <v>295</v>
      </c>
      <c r="C40" s="86" t="s">
        <v>296</v>
      </c>
      <c r="D40" s="99" t="s">
        <v>120</v>
      </c>
      <c r="E40" s="86" t="s">
        <v>252</v>
      </c>
      <c r="F40" s="86"/>
      <c r="G40" s="86"/>
      <c r="H40" s="96">
        <v>2.8100000000000005</v>
      </c>
      <c r="I40" s="99" t="s">
        <v>162</v>
      </c>
      <c r="J40" s="100">
        <v>0.01</v>
      </c>
      <c r="K40" s="97">
        <v>6.9000000000000008E-3</v>
      </c>
      <c r="L40" s="96">
        <v>5524172.9999999991</v>
      </c>
      <c r="M40" s="98">
        <v>101.03</v>
      </c>
      <c r="N40" s="86"/>
      <c r="O40" s="96">
        <v>5581.0722199999991</v>
      </c>
      <c r="P40" s="97">
        <v>3.793136217734031E-4</v>
      </c>
      <c r="Q40" s="97">
        <f t="shared" si="1"/>
        <v>9.0624558940172573E-2</v>
      </c>
      <c r="R40" s="97">
        <f>O40/'סכום נכסי הקרן'!$C$42</f>
        <v>2.7149646684049056E-2</v>
      </c>
    </row>
    <row r="41" spans="2:18">
      <c r="B41" s="88" t="s">
        <v>297</v>
      </c>
      <c r="C41" s="86" t="s">
        <v>298</v>
      </c>
      <c r="D41" s="99" t="s">
        <v>120</v>
      </c>
      <c r="E41" s="86" t="s">
        <v>252</v>
      </c>
      <c r="F41" s="86"/>
      <c r="G41" s="86"/>
      <c r="H41" s="96">
        <v>6.71</v>
      </c>
      <c r="I41" s="99" t="s">
        <v>162</v>
      </c>
      <c r="J41" s="100">
        <v>1.7500000000000002E-2</v>
      </c>
      <c r="K41" s="97">
        <v>1.7200000000000003E-2</v>
      </c>
      <c r="L41" s="96">
        <v>586624.99999999988</v>
      </c>
      <c r="M41" s="98">
        <v>101.68</v>
      </c>
      <c r="N41" s="86"/>
      <c r="O41" s="96">
        <v>596.48031999999978</v>
      </c>
      <c r="P41" s="97">
        <v>3.6442750233177687E-5</v>
      </c>
      <c r="Q41" s="97">
        <f t="shared" si="1"/>
        <v>9.6855521279194251E-3</v>
      </c>
      <c r="R41" s="97">
        <f>O41/'סכום נכסי הקרן'!$C$42</f>
        <v>2.9016341849073075E-3</v>
      </c>
    </row>
    <row r="42" spans="2:18">
      <c r="B42" s="88" t="s">
        <v>299</v>
      </c>
      <c r="C42" s="86" t="s">
        <v>300</v>
      </c>
      <c r="D42" s="99" t="s">
        <v>120</v>
      </c>
      <c r="E42" s="86" t="s">
        <v>252</v>
      </c>
      <c r="F42" s="86"/>
      <c r="G42" s="86"/>
      <c r="H42" s="96">
        <v>1.5500000000000003</v>
      </c>
      <c r="I42" s="99" t="s">
        <v>162</v>
      </c>
      <c r="J42" s="100">
        <v>0.05</v>
      </c>
      <c r="K42" s="97">
        <v>3.6000000000000008E-3</v>
      </c>
      <c r="L42" s="96">
        <v>1758153.9999999998</v>
      </c>
      <c r="M42" s="98">
        <v>109.39</v>
      </c>
      <c r="N42" s="86"/>
      <c r="O42" s="96">
        <v>1923.2447399999999</v>
      </c>
      <c r="P42" s="97">
        <v>9.4988267977440361E-5</v>
      </c>
      <c r="Q42" s="97">
        <f t="shared" si="1"/>
        <v>3.1229340783643703E-2</v>
      </c>
      <c r="R42" s="97">
        <f>O42/'סכום נכסי הקרן'!$C$42</f>
        <v>9.3558035301603386E-3</v>
      </c>
    </row>
    <row r="43" spans="2:18">
      <c r="C43" s="1"/>
      <c r="D43" s="1"/>
    </row>
    <row r="44" spans="2:18">
      <c r="C44" s="1"/>
      <c r="D44" s="1"/>
    </row>
    <row r="45" spans="2:18">
      <c r="C45" s="1"/>
      <c r="D45" s="1"/>
    </row>
    <row r="46" spans="2:18">
      <c r="B46" s="101" t="s">
        <v>111</v>
      </c>
      <c r="C46" s="102"/>
      <c r="D46" s="102"/>
    </row>
    <row r="47" spans="2:18">
      <c r="B47" s="101" t="s">
        <v>229</v>
      </c>
      <c r="C47" s="102"/>
      <c r="D47" s="102"/>
    </row>
    <row r="48" spans="2:18">
      <c r="B48" s="163" t="s">
        <v>237</v>
      </c>
      <c r="C48" s="163"/>
      <c r="D48" s="163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8:D48"/>
  </mergeCells>
  <phoneticPr fontId="4" type="noConversion"/>
  <dataValidations count="1">
    <dataValidation allowBlank="1" showInputMessage="1" showErrorMessage="1" sqref="N10:Q10 N9 N1:N7 N32:N1048576 C5:C29 O1:Q9 O11:Q1048576 B49:B1048576 J1:M1048576 E1:I30 B46:B48 D1:D29 R1:AF1048576 AJ1:XFD1048576 AG1:AI27 AG31:AI1048576 C46:D47 A1:A1048576 B1:B45 E32:I1048576 C32:D45 C4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177</v>
      </c>
      <c r="C1" s="80" t="s" vm="1">
        <v>247</v>
      </c>
    </row>
    <row r="2" spans="2:67">
      <c r="B2" s="58" t="s">
        <v>176</v>
      </c>
      <c r="C2" s="80" t="s">
        <v>248</v>
      </c>
    </row>
    <row r="3" spans="2:67">
      <c r="B3" s="58" t="s">
        <v>178</v>
      </c>
      <c r="C3" s="80" t="s">
        <v>249</v>
      </c>
    </row>
    <row r="4" spans="2:67">
      <c r="B4" s="58" t="s">
        <v>179</v>
      </c>
      <c r="C4" s="80">
        <v>2144</v>
      </c>
    </row>
    <row r="6" spans="2:67" ht="26.25" customHeight="1">
      <c r="B6" s="160" t="s">
        <v>207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5"/>
      <c r="BO6" s="3"/>
    </row>
    <row r="7" spans="2:67" ht="26.25" customHeight="1">
      <c r="B7" s="160" t="s">
        <v>85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5"/>
      <c r="AZ7" s="45"/>
      <c r="BJ7" s="3"/>
      <c r="BO7" s="3"/>
    </row>
    <row r="8" spans="2:67" s="3" customFormat="1" ht="78.75">
      <c r="B8" s="39" t="s">
        <v>114</v>
      </c>
      <c r="C8" s="14" t="s">
        <v>44</v>
      </c>
      <c r="D8" s="14" t="s">
        <v>119</v>
      </c>
      <c r="E8" s="14" t="s">
        <v>223</v>
      </c>
      <c r="F8" s="14" t="s">
        <v>116</v>
      </c>
      <c r="G8" s="14" t="s">
        <v>60</v>
      </c>
      <c r="H8" s="14" t="s">
        <v>15</v>
      </c>
      <c r="I8" s="14" t="s">
        <v>61</v>
      </c>
      <c r="J8" s="14" t="s">
        <v>100</v>
      </c>
      <c r="K8" s="14" t="s">
        <v>18</v>
      </c>
      <c r="L8" s="14" t="s">
        <v>99</v>
      </c>
      <c r="M8" s="14" t="s">
        <v>17</v>
      </c>
      <c r="N8" s="14" t="s">
        <v>19</v>
      </c>
      <c r="O8" s="14" t="s">
        <v>231</v>
      </c>
      <c r="P8" s="14" t="s">
        <v>230</v>
      </c>
      <c r="Q8" s="14" t="s">
        <v>59</v>
      </c>
      <c r="R8" s="14" t="s">
        <v>56</v>
      </c>
      <c r="S8" s="14" t="s">
        <v>180</v>
      </c>
      <c r="T8" s="40" t="s">
        <v>182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238</v>
      </c>
      <c r="P9" s="17"/>
      <c r="Q9" s="17" t="s">
        <v>234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112</v>
      </c>
      <c r="R10" s="20" t="s">
        <v>113</v>
      </c>
      <c r="S10" s="47" t="s">
        <v>183</v>
      </c>
      <c r="T10" s="75" t="s">
        <v>224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246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237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U830"/>
  <sheetViews>
    <sheetView rightToLeft="1" topLeftCell="A49" zoomScale="90" zoomScaleNormal="90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34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7.28515625" style="1" bestFit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33" width="5.7109375" style="1" customWidth="1"/>
    <col min="34" max="16384" width="9.140625" style="1"/>
  </cols>
  <sheetData>
    <row r="1" spans="2:47">
      <c r="B1" s="58" t="s">
        <v>177</v>
      </c>
      <c r="C1" s="80" t="s" vm="1">
        <v>247</v>
      </c>
    </row>
    <row r="2" spans="2:47">
      <c r="B2" s="58" t="s">
        <v>176</v>
      </c>
      <c r="C2" s="80" t="s">
        <v>248</v>
      </c>
    </row>
    <row r="3" spans="2:47">
      <c r="B3" s="58" t="s">
        <v>178</v>
      </c>
      <c r="C3" s="80" t="s">
        <v>249</v>
      </c>
    </row>
    <row r="4" spans="2:47">
      <c r="B4" s="58" t="s">
        <v>179</v>
      </c>
      <c r="C4" s="80">
        <v>2144</v>
      </c>
    </row>
    <row r="6" spans="2:47" ht="26.25" customHeight="1">
      <c r="B6" s="166" t="s">
        <v>207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8"/>
    </row>
    <row r="7" spans="2:47" ht="26.25" customHeight="1">
      <c r="B7" s="166" t="s">
        <v>86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8"/>
      <c r="AU7" s="3"/>
    </row>
    <row r="8" spans="2:47" s="3" customFormat="1" ht="78.75">
      <c r="B8" s="23" t="s">
        <v>114</v>
      </c>
      <c r="C8" s="31" t="s">
        <v>44</v>
      </c>
      <c r="D8" s="31" t="s">
        <v>119</v>
      </c>
      <c r="E8" s="31" t="s">
        <v>223</v>
      </c>
      <c r="F8" s="31" t="s">
        <v>116</v>
      </c>
      <c r="G8" s="31" t="s">
        <v>60</v>
      </c>
      <c r="H8" s="31" t="s">
        <v>15</v>
      </c>
      <c r="I8" s="31" t="s">
        <v>61</v>
      </c>
      <c r="J8" s="31" t="s">
        <v>100</v>
      </c>
      <c r="K8" s="31" t="s">
        <v>18</v>
      </c>
      <c r="L8" s="31" t="s">
        <v>99</v>
      </c>
      <c r="M8" s="31" t="s">
        <v>17</v>
      </c>
      <c r="N8" s="31" t="s">
        <v>19</v>
      </c>
      <c r="O8" s="14" t="s">
        <v>231</v>
      </c>
      <c r="P8" s="31" t="s">
        <v>230</v>
      </c>
      <c r="Q8" s="31" t="s">
        <v>245</v>
      </c>
      <c r="R8" s="31" t="s">
        <v>59</v>
      </c>
      <c r="S8" s="14" t="s">
        <v>56</v>
      </c>
      <c r="T8" s="31" t="s">
        <v>180</v>
      </c>
      <c r="U8" s="15" t="s">
        <v>182</v>
      </c>
      <c r="AQ8" s="1"/>
      <c r="AR8" s="1"/>
    </row>
    <row r="9" spans="2:47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238</v>
      </c>
      <c r="P9" s="33"/>
      <c r="Q9" s="17" t="s">
        <v>234</v>
      </c>
      <c r="R9" s="33" t="s">
        <v>234</v>
      </c>
      <c r="S9" s="17" t="s">
        <v>20</v>
      </c>
      <c r="T9" s="33" t="s">
        <v>234</v>
      </c>
      <c r="U9" s="18" t="s">
        <v>20</v>
      </c>
      <c r="AP9" s="1"/>
      <c r="AQ9" s="1"/>
      <c r="AR9" s="1"/>
      <c r="AU9" s="4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112</v>
      </c>
      <c r="R10" s="20" t="s">
        <v>113</v>
      </c>
      <c r="S10" s="20" t="s">
        <v>183</v>
      </c>
      <c r="T10" s="21" t="s">
        <v>224</v>
      </c>
      <c r="U10" s="21" t="s">
        <v>240</v>
      </c>
      <c r="AP10" s="1"/>
      <c r="AQ10" s="3"/>
      <c r="AR10" s="1"/>
    </row>
    <row r="11" spans="2:47" s="137" customFormat="1" ht="18" customHeight="1">
      <c r="B11" s="81" t="s">
        <v>33</v>
      </c>
      <c r="C11" s="82"/>
      <c r="D11" s="82"/>
      <c r="E11" s="82"/>
      <c r="F11" s="82"/>
      <c r="G11" s="82"/>
      <c r="H11" s="82"/>
      <c r="I11" s="82"/>
      <c r="J11" s="82"/>
      <c r="K11" s="90">
        <v>3.969785993064606</v>
      </c>
      <c r="L11" s="82"/>
      <c r="M11" s="82"/>
      <c r="N11" s="105">
        <v>1.1407851160020166E-2</v>
      </c>
      <c r="O11" s="90"/>
      <c r="P11" s="92"/>
      <c r="Q11" s="90">
        <v>285.74482</v>
      </c>
      <c r="R11" s="90">
        <v>50484.355939999994</v>
      </c>
      <c r="S11" s="82"/>
      <c r="T11" s="91">
        <f>R11/$R$11</f>
        <v>1</v>
      </c>
      <c r="U11" s="91">
        <f>R11/'סכום נכסי הקרן'!$C$42</f>
        <v>0.24558586107003888</v>
      </c>
      <c r="AP11" s="138"/>
      <c r="AQ11" s="139"/>
      <c r="AR11" s="138"/>
      <c r="AU11" s="138"/>
    </row>
    <row r="12" spans="2:47" s="138" customFormat="1">
      <c r="B12" s="83" t="s">
        <v>228</v>
      </c>
      <c r="C12" s="84"/>
      <c r="D12" s="84"/>
      <c r="E12" s="84"/>
      <c r="F12" s="84"/>
      <c r="G12" s="84"/>
      <c r="H12" s="84"/>
      <c r="I12" s="84"/>
      <c r="J12" s="84"/>
      <c r="K12" s="93">
        <v>3.969785993064606</v>
      </c>
      <c r="L12" s="84"/>
      <c r="M12" s="84"/>
      <c r="N12" s="106">
        <v>1.1407851160020173E-2</v>
      </c>
      <c r="O12" s="93"/>
      <c r="P12" s="95"/>
      <c r="Q12" s="93">
        <v>285.74482</v>
      </c>
      <c r="R12" s="93">
        <v>50484.355939999987</v>
      </c>
      <c r="S12" s="84"/>
      <c r="T12" s="94">
        <f t="shared" ref="T12:T75" si="0">R12/$R$11</f>
        <v>0.99999999999999989</v>
      </c>
      <c r="U12" s="94">
        <f>R12/'סכום נכסי הקרן'!$C$42</f>
        <v>0.24558586107003882</v>
      </c>
      <c r="AQ12" s="139"/>
    </row>
    <row r="13" spans="2:47" s="138" customFormat="1" ht="20.25">
      <c r="B13" s="104" t="s">
        <v>32</v>
      </c>
      <c r="C13" s="84"/>
      <c r="D13" s="84"/>
      <c r="E13" s="84"/>
      <c r="F13" s="84"/>
      <c r="G13" s="84"/>
      <c r="H13" s="84"/>
      <c r="I13" s="84"/>
      <c r="J13" s="84"/>
      <c r="K13" s="93">
        <v>3.9157693125696791</v>
      </c>
      <c r="L13" s="84"/>
      <c r="M13" s="84"/>
      <c r="N13" s="106">
        <v>6.9673932984894559E-3</v>
      </c>
      <c r="O13" s="93"/>
      <c r="P13" s="95"/>
      <c r="Q13" s="93">
        <v>277.9627999999999</v>
      </c>
      <c r="R13" s="93">
        <v>40184.752099999991</v>
      </c>
      <c r="S13" s="84"/>
      <c r="T13" s="94">
        <f t="shared" si="0"/>
        <v>0.79598424802643908</v>
      </c>
      <c r="U13" s="94">
        <f>R13/'סכום נכסי הקרן'!$C$42</f>
        <v>0.19548247694976045</v>
      </c>
      <c r="AQ13" s="137"/>
    </row>
    <row r="14" spans="2:47" s="138" customFormat="1">
      <c r="B14" s="89" t="s">
        <v>301</v>
      </c>
      <c r="C14" s="86" t="s">
        <v>302</v>
      </c>
      <c r="D14" s="99" t="s">
        <v>120</v>
      </c>
      <c r="E14" s="99" t="s">
        <v>303</v>
      </c>
      <c r="F14" s="99" t="s">
        <v>304</v>
      </c>
      <c r="G14" s="99" t="s">
        <v>305</v>
      </c>
      <c r="H14" s="86" t="s">
        <v>306</v>
      </c>
      <c r="I14" s="86" t="s">
        <v>307</v>
      </c>
      <c r="J14" s="86"/>
      <c r="K14" s="96">
        <v>4.2800000000000011</v>
      </c>
      <c r="L14" s="99" t="s">
        <v>162</v>
      </c>
      <c r="M14" s="100">
        <v>6.1999999999999998E-3</v>
      </c>
      <c r="N14" s="100">
        <v>4.3E-3</v>
      </c>
      <c r="O14" s="96">
        <v>1318956.9999999998</v>
      </c>
      <c r="P14" s="98">
        <v>102.11</v>
      </c>
      <c r="Q14" s="86"/>
      <c r="R14" s="96">
        <v>1346.7869999999998</v>
      </c>
      <c r="S14" s="97">
        <v>4.220363935862455E-4</v>
      </c>
      <c r="T14" s="97">
        <f t="shared" si="0"/>
        <v>2.6677313692991127E-2</v>
      </c>
      <c r="U14" s="97">
        <f>R14/'סכום נכסי הקרן'!$C$42</f>
        <v>6.5515710543287645E-3</v>
      </c>
    </row>
    <row r="15" spans="2:47" s="138" customFormat="1">
      <c r="B15" s="89" t="s">
        <v>308</v>
      </c>
      <c r="C15" s="86" t="s">
        <v>309</v>
      </c>
      <c r="D15" s="99" t="s">
        <v>120</v>
      </c>
      <c r="E15" s="99" t="s">
        <v>303</v>
      </c>
      <c r="F15" s="99" t="s">
        <v>310</v>
      </c>
      <c r="G15" s="99" t="s">
        <v>311</v>
      </c>
      <c r="H15" s="86" t="s">
        <v>306</v>
      </c>
      <c r="I15" s="86" t="s">
        <v>160</v>
      </c>
      <c r="J15" s="86"/>
      <c r="K15" s="96">
        <v>2</v>
      </c>
      <c r="L15" s="99" t="s">
        <v>162</v>
      </c>
      <c r="M15" s="100">
        <v>5.8999999999999999E-3</v>
      </c>
      <c r="N15" s="100">
        <v>-5.0000000000000001E-4</v>
      </c>
      <c r="O15" s="96">
        <v>1089203.9999999998</v>
      </c>
      <c r="P15" s="98">
        <v>101.47</v>
      </c>
      <c r="Q15" s="86"/>
      <c r="R15" s="96">
        <v>1105.2152999999998</v>
      </c>
      <c r="S15" s="97">
        <v>2.0404143681960286E-4</v>
      </c>
      <c r="T15" s="97">
        <f t="shared" si="0"/>
        <v>2.1892233334887622E-2</v>
      </c>
      <c r="U15" s="97">
        <f>R15/'סכום נכסי הקרן'!$C$42</f>
        <v>5.3764229742945856E-3</v>
      </c>
    </row>
    <row r="16" spans="2:47" s="138" customFormat="1">
      <c r="B16" s="89" t="s">
        <v>312</v>
      </c>
      <c r="C16" s="86" t="s">
        <v>313</v>
      </c>
      <c r="D16" s="99" t="s">
        <v>120</v>
      </c>
      <c r="E16" s="99" t="s">
        <v>303</v>
      </c>
      <c r="F16" s="99" t="s">
        <v>310</v>
      </c>
      <c r="G16" s="99" t="s">
        <v>311</v>
      </c>
      <c r="H16" s="86" t="s">
        <v>306</v>
      </c>
      <c r="I16" s="86" t="s">
        <v>160</v>
      </c>
      <c r="J16" s="86"/>
      <c r="K16" s="96">
        <v>6.8299999999999992</v>
      </c>
      <c r="L16" s="99" t="s">
        <v>162</v>
      </c>
      <c r="M16" s="100">
        <v>8.3000000000000001E-3</v>
      </c>
      <c r="N16" s="100">
        <v>9.1999999999999998E-3</v>
      </c>
      <c r="O16" s="96">
        <v>218999.99999999997</v>
      </c>
      <c r="P16" s="98">
        <v>99.4</v>
      </c>
      <c r="Q16" s="86"/>
      <c r="R16" s="96">
        <v>217.68599999999998</v>
      </c>
      <c r="S16" s="97">
        <v>1.7029946266242601E-4</v>
      </c>
      <c r="T16" s="97">
        <f t="shared" si="0"/>
        <v>4.3119496316585083E-3</v>
      </c>
      <c r="U16" s="97">
        <f>R16/'סכום נכסי הקרן'!$C$42</f>
        <v>1.0589538631814916E-3</v>
      </c>
    </row>
    <row r="17" spans="2:42" s="138" customFormat="1" ht="20.25">
      <c r="B17" s="89" t="s">
        <v>314</v>
      </c>
      <c r="C17" s="86" t="s">
        <v>315</v>
      </c>
      <c r="D17" s="99" t="s">
        <v>120</v>
      </c>
      <c r="E17" s="99" t="s">
        <v>303</v>
      </c>
      <c r="F17" s="99" t="s">
        <v>316</v>
      </c>
      <c r="G17" s="99" t="s">
        <v>311</v>
      </c>
      <c r="H17" s="86" t="s">
        <v>306</v>
      </c>
      <c r="I17" s="86" t="s">
        <v>160</v>
      </c>
      <c r="J17" s="86"/>
      <c r="K17" s="96">
        <v>4.1499999999999995</v>
      </c>
      <c r="L17" s="99" t="s">
        <v>162</v>
      </c>
      <c r="M17" s="100">
        <v>9.8999999999999991E-3</v>
      </c>
      <c r="N17" s="100">
        <v>3.4999999999999996E-3</v>
      </c>
      <c r="O17" s="96">
        <v>1699833.9999999998</v>
      </c>
      <c r="P17" s="98">
        <v>104.37</v>
      </c>
      <c r="Q17" s="86"/>
      <c r="R17" s="96">
        <v>1774.1168299999997</v>
      </c>
      <c r="S17" s="97">
        <v>5.6400300742499518E-4</v>
      </c>
      <c r="T17" s="97">
        <f t="shared" si="0"/>
        <v>3.5141912716654539E-2</v>
      </c>
      <c r="U17" s="97">
        <f>R17/'סכום נכסי הקרן'!$C$42</f>
        <v>8.6303568941677525E-3</v>
      </c>
      <c r="AP17" s="137"/>
    </row>
    <row r="18" spans="2:42" s="138" customFormat="1">
      <c r="B18" s="89" t="s">
        <v>317</v>
      </c>
      <c r="C18" s="86" t="s">
        <v>318</v>
      </c>
      <c r="D18" s="99" t="s">
        <v>120</v>
      </c>
      <c r="E18" s="99" t="s">
        <v>303</v>
      </c>
      <c r="F18" s="99" t="s">
        <v>316</v>
      </c>
      <c r="G18" s="99" t="s">
        <v>311</v>
      </c>
      <c r="H18" s="86" t="s">
        <v>306</v>
      </c>
      <c r="I18" s="86" t="s">
        <v>160</v>
      </c>
      <c r="J18" s="86"/>
      <c r="K18" s="96">
        <v>6.08</v>
      </c>
      <c r="L18" s="99" t="s">
        <v>162</v>
      </c>
      <c r="M18" s="100">
        <v>8.6E-3</v>
      </c>
      <c r="N18" s="100">
        <v>8.0000000000000019E-3</v>
      </c>
      <c r="O18" s="96">
        <v>464999.99999999994</v>
      </c>
      <c r="P18" s="98">
        <v>102.02</v>
      </c>
      <c r="Q18" s="86"/>
      <c r="R18" s="96">
        <v>474.39299999999992</v>
      </c>
      <c r="S18" s="97">
        <v>1.8589953988864416E-4</v>
      </c>
      <c r="T18" s="97">
        <f t="shared" si="0"/>
        <v>9.3968317742591356E-3</v>
      </c>
      <c r="U18" s="97">
        <f>R18/'סכום נכסי הקרן'!$C$42</f>
        <v>2.3077290226117312E-3</v>
      </c>
    </row>
    <row r="19" spans="2:42" s="138" customFormat="1">
      <c r="B19" s="89" t="s">
        <v>319</v>
      </c>
      <c r="C19" s="86" t="s">
        <v>320</v>
      </c>
      <c r="D19" s="99" t="s">
        <v>120</v>
      </c>
      <c r="E19" s="99" t="s">
        <v>303</v>
      </c>
      <c r="F19" s="99" t="s">
        <v>316</v>
      </c>
      <c r="G19" s="99" t="s">
        <v>311</v>
      </c>
      <c r="H19" s="86" t="s">
        <v>306</v>
      </c>
      <c r="I19" s="86" t="s">
        <v>160</v>
      </c>
      <c r="J19" s="86"/>
      <c r="K19" s="96">
        <v>11.469999999999999</v>
      </c>
      <c r="L19" s="99" t="s">
        <v>162</v>
      </c>
      <c r="M19" s="100">
        <v>8.8000000000000005E-3</v>
      </c>
      <c r="N19" s="100">
        <v>8.5999999999999983E-3</v>
      </c>
      <c r="O19" s="96">
        <v>346234.99999999994</v>
      </c>
      <c r="P19" s="98">
        <v>100.21</v>
      </c>
      <c r="Q19" s="86"/>
      <c r="R19" s="96">
        <v>346.96209000000005</v>
      </c>
      <c r="S19" s="97">
        <v>4.9326354449964163E-4</v>
      </c>
      <c r="T19" s="97">
        <f t="shared" si="0"/>
        <v>6.872665473089525E-3</v>
      </c>
      <c r="U19" s="97">
        <f>R19/'סכום נכסי הקרן'!$C$42</f>
        <v>1.6878294680550171E-3</v>
      </c>
      <c r="AP19" s="139"/>
    </row>
    <row r="20" spans="2:42" s="138" customFormat="1">
      <c r="B20" s="89" t="s">
        <v>321</v>
      </c>
      <c r="C20" s="86" t="s">
        <v>322</v>
      </c>
      <c r="D20" s="99" t="s">
        <v>120</v>
      </c>
      <c r="E20" s="99" t="s">
        <v>303</v>
      </c>
      <c r="F20" s="99" t="s">
        <v>316</v>
      </c>
      <c r="G20" s="99" t="s">
        <v>311</v>
      </c>
      <c r="H20" s="86" t="s">
        <v>306</v>
      </c>
      <c r="I20" s="86" t="s">
        <v>160</v>
      </c>
      <c r="J20" s="86"/>
      <c r="K20" s="96">
        <v>0.56999999999999995</v>
      </c>
      <c r="L20" s="99" t="s">
        <v>162</v>
      </c>
      <c r="M20" s="100">
        <v>2.58E-2</v>
      </c>
      <c r="N20" s="100">
        <v>2.2000000000000001E-3</v>
      </c>
      <c r="O20" s="96">
        <v>1605813.9999999998</v>
      </c>
      <c r="P20" s="98">
        <v>105.8</v>
      </c>
      <c r="Q20" s="86"/>
      <c r="R20" s="96">
        <v>1698.9512299999997</v>
      </c>
      <c r="S20" s="97">
        <v>5.8959483240679847E-4</v>
      </c>
      <c r="T20" s="97">
        <f t="shared" si="0"/>
        <v>3.3653023760849429E-2</v>
      </c>
      <c r="U20" s="97">
        <f>R20/'סכום נכסי הקרן'!$C$42</f>
        <v>8.2647068179186843E-3</v>
      </c>
    </row>
    <row r="21" spans="2:42" s="138" customFormat="1">
      <c r="B21" s="89" t="s">
        <v>323</v>
      </c>
      <c r="C21" s="86" t="s">
        <v>324</v>
      </c>
      <c r="D21" s="99" t="s">
        <v>120</v>
      </c>
      <c r="E21" s="99" t="s">
        <v>303</v>
      </c>
      <c r="F21" s="99" t="s">
        <v>316</v>
      </c>
      <c r="G21" s="99" t="s">
        <v>311</v>
      </c>
      <c r="H21" s="86" t="s">
        <v>306</v>
      </c>
      <c r="I21" s="86" t="s">
        <v>160</v>
      </c>
      <c r="J21" s="86"/>
      <c r="K21" s="96">
        <v>1.6999999999999997</v>
      </c>
      <c r="L21" s="99" t="s">
        <v>162</v>
      </c>
      <c r="M21" s="100">
        <v>4.0999999999999995E-3</v>
      </c>
      <c r="N21" s="100">
        <v>1E-4</v>
      </c>
      <c r="O21" s="96">
        <v>335630.31999999995</v>
      </c>
      <c r="P21" s="98">
        <v>100.7</v>
      </c>
      <c r="Q21" s="86"/>
      <c r="R21" s="96">
        <v>337.97974999999997</v>
      </c>
      <c r="S21" s="97">
        <v>2.041876365211499E-4</v>
      </c>
      <c r="T21" s="97">
        <f t="shared" si="0"/>
        <v>6.6947422366184992E-3</v>
      </c>
      <c r="U21" s="97">
        <f>R21/'סכום נכסי הקרן'!$C$42</f>
        <v>1.6441340368219121E-3</v>
      </c>
    </row>
    <row r="22" spans="2:42" s="138" customFormat="1">
      <c r="B22" s="89" t="s">
        <v>325</v>
      </c>
      <c r="C22" s="86" t="s">
        <v>326</v>
      </c>
      <c r="D22" s="99" t="s">
        <v>120</v>
      </c>
      <c r="E22" s="99" t="s">
        <v>303</v>
      </c>
      <c r="F22" s="99" t="s">
        <v>316</v>
      </c>
      <c r="G22" s="99" t="s">
        <v>311</v>
      </c>
      <c r="H22" s="86" t="s">
        <v>306</v>
      </c>
      <c r="I22" s="86" t="s">
        <v>160</v>
      </c>
      <c r="J22" s="86"/>
      <c r="K22" s="96">
        <v>1.59</v>
      </c>
      <c r="L22" s="99" t="s">
        <v>162</v>
      </c>
      <c r="M22" s="100">
        <v>6.4000000000000003E-3</v>
      </c>
      <c r="N22" s="100">
        <v>-5.0000000000000001E-4</v>
      </c>
      <c r="O22" s="96">
        <v>1132411.9999999998</v>
      </c>
      <c r="P22" s="98">
        <v>101.35</v>
      </c>
      <c r="Q22" s="86"/>
      <c r="R22" s="96">
        <v>1147.6995399999998</v>
      </c>
      <c r="S22" s="97">
        <v>3.5948503140381471E-4</v>
      </c>
      <c r="T22" s="97">
        <f t="shared" si="0"/>
        <v>2.2733766106950555E-2</v>
      </c>
      <c r="U22" s="97">
        <f>R22/'סכום נכסי הקרן'!$C$42</f>
        <v>5.5830915247403173E-3</v>
      </c>
    </row>
    <row r="23" spans="2:42" s="138" customFormat="1">
      <c r="B23" s="89" t="s">
        <v>327</v>
      </c>
      <c r="C23" s="86" t="s">
        <v>328</v>
      </c>
      <c r="D23" s="99" t="s">
        <v>120</v>
      </c>
      <c r="E23" s="99" t="s">
        <v>303</v>
      </c>
      <c r="F23" s="99" t="s">
        <v>329</v>
      </c>
      <c r="G23" s="99" t="s">
        <v>311</v>
      </c>
      <c r="H23" s="86" t="s">
        <v>306</v>
      </c>
      <c r="I23" s="86" t="s">
        <v>160</v>
      </c>
      <c r="J23" s="86"/>
      <c r="K23" s="96">
        <v>3.75</v>
      </c>
      <c r="L23" s="99" t="s">
        <v>162</v>
      </c>
      <c r="M23" s="100">
        <v>0.05</v>
      </c>
      <c r="N23" s="100">
        <v>2.9000000000000002E-3</v>
      </c>
      <c r="O23" s="96">
        <v>531690.99999999988</v>
      </c>
      <c r="P23" s="98">
        <v>125.14</v>
      </c>
      <c r="Q23" s="86"/>
      <c r="R23" s="96">
        <v>665.3581099999999</v>
      </c>
      <c r="S23" s="97">
        <v>1.6870472746126019E-4</v>
      </c>
      <c r="T23" s="97">
        <f t="shared" si="0"/>
        <v>1.3179490905871305E-2</v>
      </c>
      <c r="U23" s="97">
        <f>R23/'סכום נכסי הקרן'!$C$42</f>
        <v>3.2366966225831511E-3</v>
      </c>
    </row>
    <row r="24" spans="2:42" s="138" customFormat="1">
      <c r="B24" s="89" t="s">
        <v>330</v>
      </c>
      <c r="C24" s="86" t="s">
        <v>331</v>
      </c>
      <c r="D24" s="99" t="s">
        <v>120</v>
      </c>
      <c r="E24" s="99" t="s">
        <v>303</v>
      </c>
      <c r="F24" s="99" t="s">
        <v>329</v>
      </c>
      <c r="G24" s="99" t="s">
        <v>311</v>
      </c>
      <c r="H24" s="86" t="s">
        <v>306</v>
      </c>
      <c r="I24" s="86" t="s">
        <v>160</v>
      </c>
      <c r="J24" s="86"/>
      <c r="K24" s="96">
        <v>1.21</v>
      </c>
      <c r="L24" s="99" t="s">
        <v>162</v>
      </c>
      <c r="M24" s="100">
        <v>1.6E-2</v>
      </c>
      <c r="N24" s="100">
        <v>-4.0000000000000002E-4</v>
      </c>
      <c r="O24" s="96">
        <v>159599.99999999997</v>
      </c>
      <c r="P24" s="98">
        <v>102.93</v>
      </c>
      <c r="Q24" s="86"/>
      <c r="R24" s="96">
        <v>164.27627999999996</v>
      </c>
      <c r="S24" s="97">
        <v>5.0685761586037195E-5</v>
      </c>
      <c r="T24" s="97">
        <f t="shared" si="0"/>
        <v>3.2540036797783496E-3</v>
      </c>
      <c r="U24" s="97">
        <f>R24/'סכום נכסי הקרן'!$C$42</f>
        <v>7.9913729562344099E-4</v>
      </c>
    </row>
    <row r="25" spans="2:42" s="138" customFormat="1">
      <c r="B25" s="89" t="s">
        <v>332</v>
      </c>
      <c r="C25" s="86" t="s">
        <v>333</v>
      </c>
      <c r="D25" s="99" t="s">
        <v>120</v>
      </c>
      <c r="E25" s="99" t="s">
        <v>303</v>
      </c>
      <c r="F25" s="99" t="s">
        <v>329</v>
      </c>
      <c r="G25" s="99" t="s">
        <v>311</v>
      </c>
      <c r="H25" s="86" t="s">
        <v>306</v>
      </c>
      <c r="I25" s="86" t="s">
        <v>160</v>
      </c>
      <c r="J25" s="86"/>
      <c r="K25" s="96">
        <v>2.73</v>
      </c>
      <c r="L25" s="99" t="s">
        <v>162</v>
      </c>
      <c r="M25" s="100">
        <v>6.9999999999999993E-3</v>
      </c>
      <c r="N25" s="100">
        <v>9.0000000000000008E-4</v>
      </c>
      <c r="O25" s="96">
        <v>1355559.36</v>
      </c>
      <c r="P25" s="98">
        <v>103.48</v>
      </c>
      <c r="Q25" s="86"/>
      <c r="R25" s="96">
        <v>1402.7327999999998</v>
      </c>
      <c r="S25" s="97">
        <v>3.8135319400189627E-4</v>
      </c>
      <c r="T25" s="97">
        <f t="shared" si="0"/>
        <v>2.7785494612769343E-2</v>
      </c>
      <c r="U25" s="97">
        <f>R25/'סכום נכסי הקרן'!$C$42</f>
        <v>6.8237246197338855E-3</v>
      </c>
    </row>
    <row r="26" spans="2:42" s="138" customFormat="1">
      <c r="B26" s="89" t="s">
        <v>334</v>
      </c>
      <c r="C26" s="86" t="s">
        <v>335</v>
      </c>
      <c r="D26" s="99" t="s">
        <v>120</v>
      </c>
      <c r="E26" s="99" t="s">
        <v>303</v>
      </c>
      <c r="F26" s="99" t="s">
        <v>329</v>
      </c>
      <c r="G26" s="99" t="s">
        <v>311</v>
      </c>
      <c r="H26" s="86" t="s">
        <v>306</v>
      </c>
      <c r="I26" s="86" t="s">
        <v>160</v>
      </c>
      <c r="J26" s="86"/>
      <c r="K26" s="96">
        <v>5.24</v>
      </c>
      <c r="L26" s="99" t="s">
        <v>162</v>
      </c>
      <c r="M26" s="100">
        <v>6.0000000000000001E-3</v>
      </c>
      <c r="N26" s="100">
        <v>6.5999999999999991E-3</v>
      </c>
      <c r="O26" s="96">
        <v>7604.9999999999991</v>
      </c>
      <c r="P26" s="98">
        <v>100.6</v>
      </c>
      <c r="Q26" s="86"/>
      <c r="R26" s="96">
        <v>7.6506299999999996</v>
      </c>
      <c r="S26" s="97">
        <v>3.4192914580659082E-6</v>
      </c>
      <c r="T26" s="97">
        <f t="shared" si="0"/>
        <v>1.5154456974934323E-4</v>
      </c>
      <c r="U26" s="97">
        <f>R26/'סכום נכסי הקרן'!$C$42</f>
        <v>3.7217203652381024E-5</v>
      </c>
    </row>
    <row r="27" spans="2:42" s="138" customFormat="1">
      <c r="B27" s="89" t="s">
        <v>336</v>
      </c>
      <c r="C27" s="86" t="s">
        <v>337</v>
      </c>
      <c r="D27" s="99" t="s">
        <v>120</v>
      </c>
      <c r="E27" s="99" t="s">
        <v>303</v>
      </c>
      <c r="F27" s="99" t="s">
        <v>338</v>
      </c>
      <c r="G27" s="99" t="s">
        <v>311</v>
      </c>
      <c r="H27" s="86" t="s">
        <v>339</v>
      </c>
      <c r="I27" s="86" t="s">
        <v>160</v>
      </c>
      <c r="J27" s="86"/>
      <c r="K27" s="96">
        <v>1.7499999999999996</v>
      </c>
      <c r="L27" s="99" t="s">
        <v>162</v>
      </c>
      <c r="M27" s="100">
        <v>8.0000000000000002E-3</v>
      </c>
      <c r="N27" s="100">
        <v>-7.9999999999999993E-4</v>
      </c>
      <c r="O27" s="96">
        <v>189708.99999999997</v>
      </c>
      <c r="P27" s="98">
        <v>103.38</v>
      </c>
      <c r="Q27" s="86"/>
      <c r="R27" s="96">
        <v>196.12117000000001</v>
      </c>
      <c r="S27" s="97">
        <v>2.9433239209358607E-4</v>
      </c>
      <c r="T27" s="97">
        <f t="shared" si="0"/>
        <v>3.8847909683761735E-3</v>
      </c>
      <c r="U27" s="97">
        <f>R27/'סכום נכסי הקרן'!$C$42</f>
        <v>9.5404973504577273E-4</v>
      </c>
    </row>
    <row r="28" spans="2:42" s="138" customFormat="1">
      <c r="B28" s="89" t="s">
        <v>340</v>
      </c>
      <c r="C28" s="86" t="s">
        <v>341</v>
      </c>
      <c r="D28" s="99" t="s">
        <v>120</v>
      </c>
      <c r="E28" s="99" t="s">
        <v>303</v>
      </c>
      <c r="F28" s="99" t="s">
        <v>310</v>
      </c>
      <c r="G28" s="99" t="s">
        <v>311</v>
      </c>
      <c r="H28" s="86" t="s">
        <v>339</v>
      </c>
      <c r="I28" s="86" t="s">
        <v>160</v>
      </c>
      <c r="J28" s="86"/>
      <c r="K28" s="96">
        <v>2.2799999999999998</v>
      </c>
      <c r="L28" s="99" t="s">
        <v>162</v>
      </c>
      <c r="M28" s="100">
        <v>3.4000000000000002E-2</v>
      </c>
      <c r="N28" s="100">
        <v>-1E-4</v>
      </c>
      <c r="O28" s="96">
        <v>303186.99999999994</v>
      </c>
      <c r="P28" s="98">
        <v>113.83</v>
      </c>
      <c r="Q28" s="86"/>
      <c r="R28" s="96">
        <v>345.11775999999998</v>
      </c>
      <c r="S28" s="97">
        <v>1.6206751855544178E-4</v>
      </c>
      <c r="T28" s="97">
        <f t="shared" si="0"/>
        <v>6.8361327697270807E-3</v>
      </c>
      <c r="U28" s="97">
        <f>R28/'סכום נכסי הקרן'!$C$42</f>
        <v>1.678857552642535E-3</v>
      </c>
    </row>
    <row r="29" spans="2:42" s="138" customFormat="1">
      <c r="B29" s="89" t="s">
        <v>342</v>
      </c>
      <c r="C29" s="86" t="s">
        <v>343</v>
      </c>
      <c r="D29" s="99" t="s">
        <v>120</v>
      </c>
      <c r="E29" s="99" t="s">
        <v>303</v>
      </c>
      <c r="F29" s="99" t="s">
        <v>316</v>
      </c>
      <c r="G29" s="99" t="s">
        <v>311</v>
      </c>
      <c r="H29" s="86" t="s">
        <v>339</v>
      </c>
      <c r="I29" s="86" t="s">
        <v>160</v>
      </c>
      <c r="J29" s="86"/>
      <c r="K29" s="96">
        <v>1.2000000000000002</v>
      </c>
      <c r="L29" s="99" t="s">
        <v>162</v>
      </c>
      <c r="M29" s="100">
        <v>0.03</v>
      </c>
      <c r="N29" s="100">
        <v>-2.9000000000000002E-3</v>
      </c>
      <c r="O29" s="96">
        <v>205752.99999999997</v>
      </c>
      <c r="P29" s="98">
        <v>113.38</v>
      </c>
      <c r="Q29" s="86"/>
      <c r="R29" s="96">
        <v>233.28274999999996</v>
      </c>
      <c r="S29" s="97">
        <v>4.2865208333333325E-4</v>
      </c>
      <c r="T29" s="97">
        <f t="shared" si="0"/>
        <v>4.6208918714790281E-3</v>
      </c>
      <c r="U29" s="97">
        <f>R29/'סכום נכסי הקרן'!$C$42</f>
        <v>1.1348257091687206E-3</v>
      </c>
    </row>
    <row r="30" spans="2:42" s="138" customFormat="1">
      <c r="B30" s="89" t="s">
        <v>344</v>
      </c>
      <c r="C30" s="86" t="s">
        <v>345</v>
      </c>
      <c r="D30" s="99" t="s">
        <v>120</v>
      </c>
      <c r="E30" s="99" t="s">
        <v>303</v>
      </c>
      <c r="F30" s="99" t="s">
        <v>346</v>
      </c>
      <c r="G30" s="99" t="s">
        <v>347</v>
      </c>
      <c r="H30" s="86" t="s">
        <v>339</v>
      </c>
      <c r="I30" s="86" t="s">
        <v>160</v>
      </c>
      <c r="J30" s="86"/>
      <c r="K30" s="96">
        <v>6.92</v>
      </c>
      <c r="L30" s="99" t="s">
        <v>162</v>
      </c>
      <c r="M30" s="100">
        <v>8.3000000000000001E-3</v>
      </c>
      <c r="N30" s="100">
        <v>1.04E-2</v>
      </c>
      <c r="O30" s="96">
        <v>642999.99999999988</v>
      </c>
      <c r="P30" s="98">
        <v>99.55</v>
      </c>
      <c r="Q30" s="86"/>
      <c r="R30" s="96">
        <v>640.10650999999984</v>
      </c>
      <c r="S30" s="97">
        <v>4.19871204671214E-4</v>
      </c>
      <c r="T30" s="97">
        <f t="shared" si="0"/>
        <v>1.2679304273204123E-2</v>
      </c>
      <c r="U30" s="97">
        <f>R30/'סכום נכסי הקרן'!$C$42</f>
        <v>3.1138578577038578E-3</v>
      </c>
    </row>
    <row r="31" spans="2:42" s="138" customFormat="1">
      <c r="B31" s="89" t="s">
        <v>348</v>
      </c>
      <c r="C31" s="86" t="s">
        <v>349</v>
      </c>
      <c r="D31" s="99" t="s">
        <v>120</v>
      </c>
      <c r="E31" s="99" t="s">
        <v>303</v>
      </c>
      <c r="F31" s="99" t="s">
        <v>346</v>
      </c>
      <c r="G31" s="99" t="s">
        <v>347</v>
      </c>
      <c r="H31" s="86" t="s">
        <v>339</v>
      </c>
      <c r="I31" s="86" t="s">
        <v>160</v>
      </c>
      <c r="J31" s="86"/>
      <c r="K31" s="96">
        <v>10.48</v>
      </c>
      <c r="L31" s="99" t="s">
        <v>162</v>
      </c>
      <c r="M31" s="100">
        <v>1.6500000000000001E-2</v>
      </c>
      <c r="N31" s="100">
        <v>1.8700000000000001E-2</v>
      </c>
      <c r="O31" s="96">
        <v>95999.999999999985</v>
      </c>
      <c r="P31" s="98">
        <v>98.88</v>
      </c>
      <c r="Q31" s="86"/>
      <c r="R31" s="96">
        <v>94.924799999999991</v>
      </c>
      <c r="S31" s="97">
        <v>2.2702280869781134E-4</v>
      </c>
      <c r="T31" s="97">
        <f t="shared" si="0"/>
        <v>1.8802814898305703E-3</v>
      </c>
      <c r="U31" s="97">
        <f>R31/'סכום נכסי הקרן'!$C$42</f>
        <v>4.6177054873409616E-4</v>
      </c>
    </row>
    <row r="32" spans="2:42" s="138" customFormat="1">
      <c r="B32" s="89" t="s">
        <v>350</v>
      </c>
      <c r="C32" s="86" t="s">
        <v>351</v>
      </c>
      <c r="D32" s="99" t="s">
        <v>120</v>
      </c>
      <c r="E32" s="99" t="s">
        <v>303</v>
      </c>
      <c r="F32" s="99" t="s">
        <v>352</v>
      </c>
      <c r="G32" s="99" t="s">
        <v>353</v>
      </c>
      <c r="H32" s="86" t="s">
        <v>339</v>
      </c>
      <c r="I32" s="86" t="s">
        <v>307</v>
      </c>
      <c r="J32" s="86"/>
      <c r="K32" s="96">
        <v>3.71</v>
      </c>
      <c r="L32" s="99" t="s">
        <v>162</v>
      </c>
      <c r="M32" s="100">
        <v>6.5000000000000006E-3</v>
      </c>
      <c r="N32" s="100">
        <v>3.9000000000000007E-3</v>
      </c>
      <c r="O32" s="96">
        <v>317434.83999999997</v>
      </c>
      <c r="P32" s="98">
        <v>101.13</v>
      </c>
      <c r="Q32" s="86"/>
      <c r="R32" s="96">
        <v>321.02184999999992</v>
      </c>
      <c r="S32" s="97">
        <v>3.0038909555852867E-4</v>
      </c>
      <c r="T32" s="97">
        <f t="shared" si="0"/>
        <v>6.3588381791288024E-3</v>
      </c>
      <c r="U32" s="97">
        <f>R32/'סכום נכסי הקרן'!$C$42</f>
        <v>1.561640749626385E-3</v>
      </c>
    </row>
    <row r="33" spans="2:21" s="138" customFormat="1">
      <c r="B33" s="89" t="s">
        <v>354</v>
      </c>
      <c r="C33" s="86" t="s">
        <v>355</v>
      </c>
      <c r="D33" s="99" t="s">
        <v>120</v>
      </c>
      <c r="E33" s="99" t="s">
        <v>303</v>
      </c>
      <c r="F33" s="99" t="s">
        <v>352</v>
      </c>
      <c r="G33" s="99" t="s">
        <v>353</v>
      </c>
      <c r="H33" s="86" t="s">
        <v>339</v>
      </c>
      <c r="I33" s="86" t="s">
        <v>307</v>
      </c>
      <c r="J33" s="86"/>
      <c r="K33" s="96">
        <v>4.839999999999999</v>
      </c>
      <c r="L33" s="99" t="s">
        <v>162</v>
      </c>
      <c r="M33" s="100">
        <v>1.6399999999999998E-2</v>
      </c>
      <c r="N33" s="100">
        <v>7.9000000000000008E-3</v>
      </c>
      <c r="O33" s="96">
        <v>797610.59999999986</v>
      </c>
      <c r="P33" s="98">
        <v>104.14</v>
      </c>
      <c r="Q33" s="96">
        <v>95.890519999999981</v>
      </c>
      <c r="R33" s="96">
        <v>930.19120999999984</v>
      </c>
      <c r="S33" s="97">
        <v>7.4841426205654853E-4</v>
      </c>
      <c r="T33" s="97">
        <f t="shared" si="0"/>
        <v>1.8425335783336924E-2</v>
      </c>
      <c r="U33" s="97">
        <f>R33/'סכום נכסי הקרן'!$C$42</f>
        <v>4.5250019538553973E-3</v>
      </c>
    </row>
    <row r="34" spans="2:21" s="138" customFormat="1">
      <c r="B34" s="89" t="s">
        <v>356</v>
      </c>
      <c r="C34" s="86" t="s">
        <v>357</v>
      </c>
      <c r="D34" s="99" t="s">
        <v>120</v>
      </c>
      <c r="E34" s="99" t="s">
        <v>303</v>
      </c>
      <c r="F34" s="99" t="s">
        <v>352</v>
      </c>
      <c r="G34" s="99" t="s">
        <v>353</v>
      </c>
      <c r="H34" s="86" t="s">
        <v>339</v>
      </c>
      <c r="I34" s="86" t="s">
        <v>160</v>
      </c>
      <c r="J34" s="86"/>
      <c r="K34" s="96">
        <v>5.6999999999999984</v>
      </c>
      <c r="L34" s="99" t="s">
        <v>162</v>
      </c>
      <c r="M34" s="100">
        <v>1.34E-2</v>
      </c>
      <c r="N34" s="100">
        <v>1.2799999999999999E-2</v>
      </c>
      <c r="O34" s="96">
        <v>721310.99999999988</v>
      </c>
      <c r="P34" s="98">
        <v>102.3</v>
      </c>
      <c r="Q34" s="86"/>
      <c r="R34" s="96">
        <v>737.90117000000009</v>
      </c>
      <c r="S34" s="97">
        <v>1.5871364912166435E-4</v>
      </c>
      <c r="T34" s="97">
        <f t="shared" si="0"/>
        <v>1.4616432284032426E-2</v>
      </c>
      <c r="U34" s="97">
        <f>R34/'סכום נכסי הקרן'!$C$42</f>
        <v>3.5895891082460183E-3</v>
      </c>
    </row>
    <row r="35" spans="2:21" s="138" customFormat="1">
      <c r="B35" s="89" t="s">
        <v>358</v>
      </c>
      <c r="C35" s="86" t="s">
        <v>359</v>
      </c>
      <c r="D35" s="99" t="s">
        <v>120</v>
      </c>
      <c r="E35" s="99" t="s">
        <v>303</v>
      </c>
      <c r="F35" s="99" t="s">
        <v>329</v>
      </c>
      <c r="G35" s="99" t="s">
        <v>311</v>
      </c>
      <c r="H35" s="86" t="s">
        <v>339</v>
      </c>
      <c r="I35" s="86" t="s">
        <v>160</v>
      </c>
      <c r="J35" s="86"/>
      <c r="K35" s="96">
        <v>1.72</v>
      </c>
      <c r="L35" s="99" t="s">
        <v>162</v>
      </c>
      <c r="M35" s="100">
        <v>4.0999999999999995E-2</v>
      </c>
      <c r="N35" s="100">
        <v>1.9E-3</v>
      </c>
      <c r="O35" s="96">
        <v>1142403.1499999997</v>
      </c>
      <c r="P35" s="98">
        <v>130.86000000000001</v>
      </c>
      <c r="Q35" s="86"/>
      <c r="R35" s="96">
        <v>1494.9486899999997</v>
      </c>
      <c r="S35" s="97">
        <v>4.8876328853614498E-4</v>
      </c>
      <c r="T35" s="97">
        <f t="shared" si="0"/>
        <v>2.9612117697940466E-2</v>
      </c>
      <c r="U35" s="97">
        <f>R35/'סכום נכסי הקרן'!$C$42</f>
        <v>7.2723174229560464E-3</v>
      </c>
    </row>
    <row r="36" spans="2:21" s="138" customFormat="1">
      <c r="B36" s="89" t="s">
        <v>360</v>
      </c>
      <c r="C36" s="86" t="s">
        <v>361</v>
      </c>
      <c r="D36" s="99" t="s">
        <v>120</v>
      </c>
      <c r="E36" s="99" t="s">
        <v>303</v>
      </c>
      <c r="F36" s="99" t="s">
        <v>329</v>
      </c>
      <c r="G36" s="99" t="s">
        <v>311</v>
      </c>
      <c r="H36" s="86" t="s">
        <v>339</v>
      </c>
      <c r="I36" s="86" t="s">
        <v>160</v>
      </c>
      <c r="J36" s="86"/>
      <c r="K36" s="96">
        <v>2.8299999999999996</v>
      </c>
      <c r="L36" s="99" t="s">
        <v>162</v>
      </c>
      <c r="M36" s="100">
        <v>0.04</v>
      </c>
      <c r="N36" s="100">
        <v>1.1999999999999999E-3</v>
      </c>
      <c r="O36" s="96">
        <v>523243.99999999994</v>
      </c>
      <c r="P36" s="98">
        <v>118.31</v>
      </c>
      <c r="Q36" s="86"/>
      <c r="R36" s="96">
        <v>619.04998000000001</v>
      </c>
      <c r="S36" s="97">
        <v>1.8013918988936761E-4</v>
      </c>
      <c r="T36" s="97">
        <f t="shared" si="0"/>
        <v>1.2262214075499605E-2</v>
      </c>
      <c r="U36" s="97">
        <f>R36/'סכום נכסי הקרן'!$C$42</f>
        <v>3.0114264023567211E-3</v>
      </c>
    </row>
    <row r="37" spans="2:21" s="138" customFormat="1">
      <c r="B37" s="89" t="s">
        <v>362</v>
      </c>
      <c r="C37" s="86" t="s">
        <v>363</v>
      </c>
      <c r="D37" s="99" t="s">
        <v>120</v>
      </c>
      <c r="E37" s="99" t="s">
        <v>303</v>
      </c>
      <c r="F37" s="99" t="s">
        <v>364</v>
      </c>
      <c r="G37" s="99" t="s">
        <v>353</v>
      </c>
      <c r="H37" s="86" t="s">
        <v>365</v>
      </c>
      <c r="I37" s="86" t="s">
        <v>307</v>
      </c>
      <c r="J37" s="86"/>
      <c r="K37" s="96">
        <v>1.5</v>
      </c>
      <c r="L37" s="99" t="s">
        <v>162</v>
      </c>
      <c r="M37" s="100">
        <v>1.6399999999999998E-2</v>
      </c>
      <c r="N37" s="100">
        <v>1.3999999999999998E-3</v>
      </c>
      <c r="O37" s="96">
        <v>61743.429999999993</v>
      </c>
      <c r="P37" s="98">
        <v>102.6</v>
      </c>
      <c r="Q37" s="86"/>
      <c r="R37" s="96">
        <v>63.348769999999988</v>
      </c>
      <c r="S37" s="97">
        <v>1.1254149488736296E-4</v>
      </c>
      <c r="T37" s="97">
        <f t="shared" si="0"/>
        <v>1.2548198114142367E-3</v>
      </c>
      <c r="U37" s="97">
        <f>R37/'סכום נכסי הקרן'!$C$42</f>
        <v>3.0816600387390908E-4</v>
      </c>
    </row>
    <row r="38" spans="2:21" s="138" customFormat="1">
      <c r="B38" s="89" t="s">
        <v>366</v>
      </c>
      <c r="C38" s="86" t="s">
        <v>367</v>
      </c>
      <c r="D38" s="99" t="s">
        <v>120</v>
      </c>
      <c r="E38" s="99" t="s">
        <v>303</v>
      </c>
      <c r="F38" s="99" t="s">
        <v>364</v>
      </c>
      <c r="G38" s="99" t="s">
        <v>353</v>
      </c>
      <c r="H38" s="86" t="s">
        <v>365</v>
      </c>
      <c r="I38" s="86" t="s">
        <v>307</v>
      </c>
      <c r="J38" s="86"/>
      <c r="K38" s="96">
        <v>5.6899999999999995</v>
      </c>
      <c r="L38" s="99" t="s">
        <v>162</v>
      </c>
      <c r="M38" s="100">
        <v>2.3399999999999997E-2</v>
      </c>
      <c r="N38" s="100">
        <v>1.3499999999999998E-2</v>
      </c>
      <c r="O38" s="96">
        <v>711009.81999999983</v>
      </c>
      <c r="P38" s="98">
        <v>106.21</v>
      </c>
      <c r="Q38" s="86"/>
      <c r="R38" s="96">
        <v>755.16350999999986</v>
      </c>
      <c r="S38" s="97">
        <v>3.4279070422786107E-4</v>
      </c>
      <c r="T38" s="97">
        <f t="shared" si="0"/>
        <v>1.4958366724485937E-2</v>
      </c>
      <c r="U38" s="97">
        <f>R38/'סכום נכסי הקרן'!$C$42</f>
        <v>3.6735633722342958E-3</v>
      </c>
    </row>
    <row r="39" spans="2:21" s="138" customFormat="1">
      <c r="B39" s="89" t="s">
        <v>368</v>
      </c>
      <c r="C39" s="86" t="s">
        <v>369</v>
      </c>
      <c r="D39" s="99" t="s">
        <v>120</v>
      </c>
      <c r="E39" s="99" t="s">
        <v>303</v>
      </c>
      <c r="F39" s="99" t="s">
        <v>364</v>
      </c>
      <c r="G39" s="99" t="s">
        <v>353</v>
      </c>
      <c r="H39" s="86" t="s">
        <v>365</v>
      </c>
      <c r="I39" s="86" t="s">
        <v>307</v>
      </c>
      <c r="J39" s="86"/>
      <c r="K39" s="96">
        <v>2.31</v>
      </c>
      <c r="L39" s="99" t="s">
        <v>162</v>
      </c>
      <c r="M39" s="100">
        <v>0.03</v>
      </c>
      <c r="N39" s="100">
        <v>2.5999999999999999E-3</v>
      </c>
      <c r="O39" s="96">
        <v>314292.34999999992</v>
      </c>
      <c r="P39" s="98">
        <v>108.9</v>
      </c>
      <c r="Q39" s="86"/>
      <c r="R39" s="96">
        <v>342.26436999999993</v>
      </c>
      <c r="S39" s="97">
        <v>5.2252846883942157E-4</v>
      </c>
      <c r="T39" s="97">
        <f t="shared" si="0"/>
        <v>6.7796124884068384E-3</v>
      </c>
      <c r="U39" s="97">
        <f>R39/'סכום נכסי הקרן'!$C$42</f>
        <v>1.6649769706865824E-3</v>
      </c>
    </row>
    <row r="40" spans="2:21" s="138" customFormat="1">
      <c r="B40" s="89" t="s">
        <v>370</v>
      </c>
      <c r="C40" s="86" t="s">
        <v>371</v>
      </c>
      <c r="D40" s="99" t="s">
        <v>120</v>
      </c>
      <c r="E40" s="99" t="s">
        <v>303</v>
      </c>
      <c r="F40" s="99" t="s">
        <v>372</v>
      </c>
      <c r="G40" s="99" t="s">
        <v>353</v>
      </c>
      <c r="H40" s="86" t="s">
        <v>365</v>
      </c>
      <c r="I40" s="86" t="s">
        <v>160</v>
      </c>
      <c r="J40" s="86"/>
      <c r="K40" s="96">
        <v>2.7199999999999998</v>
      </c>
      <c r="L40" s="99" t="s">
        <v>162</v>
      </c>
      <c r="M40" s="100">
        <v>4.8000000000000001E-2</v>
      </c>
      <c r="N40" s="100">
        <v>4.2000000000000006E-3</v>
      </c>
      <c r="O40" s="96">
        <v>718792.99999999988</v>
      </c>
      <c r="P40" s="98">
        <v>114.4</v>
      </c>
      <c r="Q40" s="96">
        <v>35.189189999999996</v>
      </c>
      <c r="R40" s="96">
        <v>857.48834999999985</v>
      </c>
      <c r="S40" s="97">
        <v>5.2870075745873983E-4</v>
      </c>
      <c r="T40" s="97">
        <f t="shared" si="0"/>
        <v>1.698522906817141E-2</v>
      </c>
      <c r="U40" s="97">
        <f>R40/'סכום נכסי הקרן'!$C$42</f>
        <v>4.1713321061787297E-3</v>
      </c>
    </row>
    <row r="41" spans="2:21" s="138" customFormat="1">
      <c r="B41" s="89" t="s">
        <v>373</v>
      </c>
      <c r="C41" s="86" t="s">
        <v>374</v>
      </c>
      <c r="D41" s="99" t="s">
        <v>120</v>
      </c>
      <c r="E41" s="99" t="s">
        <v>303</v>
      </c>
      <c r="F41" s="99" t="s">
        <v>372</v>
      </c>
      <c r="G41" s="99" t="s">
        <v>353</v>
      </c>
      <c r="H41" s="86" t="s">
        <v>365</v>
      </c>
      <c r="I41" s="86" t="s">
        <v>160</v>
      </c>
      <c r="J41" s="86"/>
      <c r="K41" s="96">
        <v>6.68</v>
      </c>
      <c r="L41" s="99" t="s">
        <v>162</v>
      </c>
      <c r="M41" s="100">
        <v>3.2000000000000001E-2</v>
      </c>
      <c r="N41" s="100">
        <v>1.6E-2</v>
      </c>
      <c r="O41" s="96">
        <v>423036.99999999994</v>
      </c>
      <c r="P41" s="98">
        <v>110.62</v>
      </c>
      <c r="Q41" s="96">
        <v>13.537179999999999</v>
      </c>
      <c r="R41" s="96">
        <v>481.50071999999989</v>
      </c>
      <c r="S41" s="97">
        <v>2.5644574252432079E-4</v>
      </c>
      <c r="T41" s="97">
        <f t="shared" si="0"/>
        <v>9.5376223195212644E-3</v>
      </c>
      <c r="U41" s="97">
        <f>R41/'סכום נכסי הקרן'!$C$42</f>
        <v>2.3423051899004511E-3</v>
      </c>
    </row>
    <row r="42" spans="2:21" s="138" customFormat="1">
      <c r="B42" s="89" t="s">
        <v>375</v>
      </c>
      <c r="C42" s="86" t="s">
        <v>376</v>
      </c>
      <c r="D42" s="99" t="s">
        <v>120</v>
      </c>
      <c r="E42" s="99" t="s">
        <v>303</v>
      </c>
      <c r="F42" s="99" t="s">
        <v>372</v>
      </c>
      <c r="G42" s="99" t="s">
        <v>353</v>
      </c>
      <c r="H42" s="86" t="s">
        <v>365</v>
      </c>
      <c r="I42" s="86" t="s">
        <v>160</v>
      </c>
      <c r="J42" s="86"/>
      <c r="K42" s="96">
        <v>1.48</v>
      </c>
      <c r="L42" s="99" t="s">
        <v>162</v>
      </c>
      <c r="M42" s="100">
        <v>4.9000000000000002E-2</v>
      </c>
      <c r="N42" s="100">
        <v>-2E-3</v>
      </c>
      <c r="O42" s="96">
        <v>105405.63999999998</v>
      </c>
      <c r="P42" s="98">
        <v>119.28</v>
      </c>
      <c r="Q42" s="86"/>
      <c r="R42" s="96">
        <v>125.72784999999998</v>
      </c>
      <c r="S42" s="97">
        <v>3.5471530859494248E-4</v>
      </c>
      <c r="T42" s="97">
        <f t="shared" si="0"/>
        <v>2.4904318904142484E-3</v>
      </c>
      <c r="U42" s="97">
        <f>R42/'סכום נכסי הקרן'!$C$42</f>
        <v>6.1161486024366787E-4</v>
      </c>
    </row>
    <row r="43" spans="2:21" s="138" customFormat="1">
      <c r="B43" s="89" t="s">
        <v>377</v>
      </c>
      <c r="C43" s="86" t="s">
        <v>378</v>
      </c>
      <c r="D43" s="99" t="s">
        <v>120</v>
      </c>
      <c r="E43" s="99" t="s">
        <v>303</v>
      </c>
      <c r="F43" s="99" t="s">
        <v>379</v>
      </c>
      <c r="G43" s="99" t="s">
        <v>380</v>
      </c>
      <c r="H43" s="86" t="s">
        <v>365</v>
      </c>
      <c r="I43" s="86" t="s">
        <v>160</v>
      </c>
      <c r="J43" s="86"/>
      <c r="K43" s="96">
        <v>2.3700000000000006</v>
      </c>
      <c r="L43" s="99" t="s">
        <v>162</v>
      </c>
      <c r="M43" s="100">
        <v>3.7000000000000005E-2</v>
      </c>
      <c r="N43" s="100">
        <v>2.9000000000000002E-3</v>
      </c>
      <c r="O43" s="96">
        <v>514646.99999999994</v>
      </c>
      <c r="P43" s="98">
        <v>112.47</v>
      </c>
      <c r="Q43" s="86"/>
      <c r="R43" s="96">
        <v>578.82348999999988</v>
      </c>
      <c r="S43" s="97">
        <v>1.7155005165899999E-4</v>
      </c>
      <c r="T43" s="97">
        <f t="shared" si="0"/>
        <v>1.1465403078290711E-2</v>
      </c>
      <c r="U43" s="97">
        <f>R43/'סכום נכסי הקרן'!$C$42</f>
        <v>2.8157408874970986E-3</v>
      </c>
    </row>
    <row r="44" spans="2:21" s="138" customFormat="1">
      <c r="B44" s="89" t="s">
        <v>381</v>
      </c>
      <c r="C44" s="86" t="s">
        <v>382</v>
      </c>
      <c r="D44" s="99" t="s">
        <v>120</v>
      </c>
      <c r="E44" s="99" t="s">
        <v>303</v>
      </c>
      <c r="F44" s="99" t="s">
        <v>379</v>
      </c>
      <c r="G44" s="99" t="s">
        <v>380</v>
      </c>
      <c r="H44" s="86" t="s">
        <v>365</v>
      </c>
      <c r="I44" s="86" t="s">
        <v>160</v>
      </c>
      <c r="J44" s="86"/>
      <c r="K44" s="96">
        <v>5.85</v>
      </c>
      <c r="L44" s="99" t="s">
        <v>162</v>
      </c>
      <c r="M44" s="100">
        <v>2.2000000000000002E-2</v>
      </c>
      <c r="N44" s="100">
        <v>1.5600000000000001E-2</v>
      </c>
      <c r="O44" s="96">
        <v>282319.99999999994</v>
      </c>
      <c r="P44" s="98">
        <v>104.18</v>
      </c>
      <c r="Q44" s="86"/>
      <c r="R44" s="96">
        <v>294.12099999999992</v>
      </c>
      <c r="S44" s="97">
        <v>3.2020549480250854E-4</v>
      </c>
      <c r="T44" s="97">
        <f t="shared" si="0"/>
        <v>5.8259830104509785E-3</v>
      </c>
      <c r="U44" s="97">
        <f>R44/'סכום נכסי הקרן'!$C$42</f>
        <v>1.4307790542010209E-3</v>
      </c>
    </row>
    <row r="45" spans="2:21" s="138" customFormat="1">
      <c r="B45" s="89" t="s">
        <v>383</v>
      </c>
      <c r="C45" s="86" t="s">
        <v>384</v>
      </c>
      <c r="D45" s="99" t="s">
        <v>120</v>
      </c>
      <c r="E45" s="99" t="s">
        <v>303</v>
      </c>
      <c r="F45" s="99" t="s">
        <v>338</v>
      </c>
      <c r="G45" s="99" t="s">
        <v>311</v>
      </c>
      <c r="H45" s="86" t="s">
        <v>365</v>
      </c>
      <c r="I45" s="86" t="s">
        <v>160</v>
      </c>
      <c r="J45" s="86"/>
      <c r="K45" s="96">
        <v>1.5700000000000003</v>
      </c>
      <c r="L45" s="99" t="s">
        <v>162</v>
      </c>
      <c r="M45" s="100">
        <v>3.1E-2</v>
      </c>
      <c r="N45" s="100">
        <v>-1.7000000000000001E-3</v>
      </c>
      <c r="O45" s="96">
        <v>101039.99999999999</v>
      </c>
      <c r="P45" s="98">
        <v>112.76</v>
      </c>
      <c r="Q45" s="86"/>
      <c r="R45" s="96">
        <v>113.93270999999997</v>
      </c>
      <c r="S45" s="97">
        <v>1.9579414640611935E-4</v>
      </c>
      <c r="T45" s="97">
        <f t="shared" si="0"/>
        <v>2.2567923840685921E-3</v>
      </c>
      <c r="U45" s="97">
        <f>R45/'סכום נכסי הקרן'!$C$42</f>
        <v>5.54236300897791E-4</v>
      </c>
    </row>
    <row r="46" spans="2:21" s="138" customFormat="1">
      <c r="B46" s="89" t="s">
        <v>385</v>
      </c>
      <c r="C46" s="86" t="s">
        <v>386</v>
      </c>
      <c r="D46" s="99" t="s">
        <v>120</v>
      </c>
      <c r="E46" s="99" t="s">
        <v>303</v>
      </c>
      <c r="F46" s="99" t="s">
        <v>338</v>
      </c>
      <c r="G46" s="99" t="s">
        <v>311</v>
      </c>
      <c r="H46" s="86" t="s">
        <v>365</v>
      </c>
      <c r="I46" s="86" t="s">
        <v>160</v>
      </c>
      <c r="J46" s="86"/>
      <c r="K46" s="96">
        <v>1.0299999999999998</v>
      </c>
      <c r="L46" s="99" t="s">
        <v>162</v>
      </c>
      <c r="M46" s="100">
        <v>2.7999999999999997E-2</v>
      </c>
      <c r="N46" s="100">
        <v>-1.1999999999999999E-3</v>
      </c>
      <c r="O46" s="96">
        <v>1411896.9999999998</v>
      </c>
      <c r="P46" s="98">
        <v>104.98</v>
      </c>
      <c r="Q46" s="96">
        <v>40.320439999999998</v>
      </c>
      <c r="R46" s="96">
        <v>1522.5298400000001</v>
      </c>
      <c r="S46" s="97">
        <v>1.4355359708316852E-3</v>
      </c>
      <c r="T46" s="97">
        <f t="shared" si="0"/>
        <v>3.0158448328220868E-2</v>
      </c>
      <c r="U46" s="97">
        <f>R46/'סכום נכסי הקרן'!$C$42</f>
        <v>7.4064885012223962E-3</v>
      </c>
    </row>
    <row r="47" spans="2:21" s="138" customFormat="1">
      <c r="B47" s="89" t="s">
        <v>387</v>
      </c>
      <c r="C47" s="86" t="s">
        <v>388</v>
      </c>
      <c r="D47" s="99" t="s">
        <v>120</v>
      </c>
      <c r="E47" s="99" t="s">
        <v>303</v>
      </c>
      <c r="F47" s="99" t="s">
        <v>310</v>
      </c>
      <c r="G47" s="99" t="s">
        <v>311</v>
      </c>
      <c r="H47" s="86" t="s">
        <v>365</v>
      </c>
      <c r="I47" s="86" t="s">
        <v>160</v>
      </c>
      <c r="J47" s="86"/>
      <c r="K47" s="96">
        <v>2.48</v>
      </c>
      <c r="L47" s="99" t="s">
        <v>162</v>
      </c>
      <c r="M47" s="100">
        <v>0.04</v>
      </c>
      <c r="N47" s="100">
        <v>1.6000000000000001E-3</v>
      </c>
      <c r="O47" s="96">
        <v>522718.99999999994</v>
      </c>
      <c r="P47" s="98">
        <v>119.75</v>
      </c>
      <c r="Q47" s="86"/>
      <c r="R47" s="96">
        <v>625.95601999999985</v>
      </c>
      <c r="S47" s="97">
        <v>3.8719983288864127E-4</v>
      </c>
      <c r="T47" s="97">
        <f t="shared" si="0"/>
        <v>1.239900971984154E-2</v>
      </c>
      <c r="U47" s="97">
        <f>R47/'סכום נכסי הקרן'!$C$42</f>
        <v>3.0450214784630658E-3</v>
      </c>
    </row>
    <row r="48" spans="2:21" s="138" customFormat="1">
      <c r="B48" s="89" t="s">
        <v>389</v>
      </c>
      <c r="C48" s="86" t="s">
        <v>390</v>
      </c>
      <c r="D48" s="99" t="s">
        <v>120</v>
      </c>
      <c r="E48" s="99" t="s">
        <v>303</v>
      </c>
      <c r="F48" s="99" t="s">
        <v>391</v>
      </c>
      <c r="G48" s="99" t="s">
        <v>311</v>
      </c>
      <c r="H48" s="86" t="s">
        <v>365</v>
      </c>
      <c r="I48" s="86" t="s">
        <v>160</v>
      </c>
      <c r="J48" s="86"/>
      <c r="K48" s="96">
        <v>2.25</v>
      </c>
      <c r="L48" s="99" t="s">
        <v>162</v>
      </c>
      <c r="M48" s="100">
        <v>4.7500000000000001E-2</v>
      </c>
      <c r="N48" s="100">
        <v>-5.0000000000000001E-4</v>
      </c>
      <c r="O48" s="96">
        <v>145475.60999999996</v>
      </c>
      <c r="P48" s="98">
        <v>135.1</v>
      </c>
      <c r="Q48" s="86"/>
      <c r="R48" s="96">
        <v>196.53755999999996</v>
      </c>
      <c r="S48" s="97">
        <v>4.0098183978158662E-4</v>
      </c>
      <c r="T48" s="97">
        <f t="shared" si="0"/>
        <v>3.8930388699735482E-3</v>
      </c>
      <c r="U48" s="97">
        <f>R48/'סכום נכסי הקרן'!$C$42</f>
        <v>9.5607530306158486E-4</v>
      </c>
    </row>
    <row r="49" spans="2:21" s="138" customFormat="1">
      <c r="B49" s="89" t="s">
        <v>392</v>
      </c>
      <c r="C49" s="86" t="s">
        <v>393</v>
      </c>
      <c r="D49" s="99" t="s">
        <v>120</v>
      </c>
      <c r="E49" s="99" t="s">
        <v>303</v>
      </c>
      <c r="F49" s="99" t="s">
        <v>394</v>
      </c>
      <c r="G49" s="99" t="s">
        <v>311</v>
      </c>
      <c r="H49" s="86" t="s">
        <v>365</v>
      </c>
      <c r="I49" s="86" t="s">
        <v>307</v>
      </c>
      <c r="J49" s="86"/>
      <c r="K49" s="96">
        <v>2.5000000000000004</v>
      </c>
      <c r="L49" s="99" t="s">
        <v>162</v>
      </c>
      <c r="M49" s="100">
        <v>3.5499999999999997E-2</v>
      </c>
      <c r="N49" s="100">
        <v>8.0000000000000015E-4</v>
      </c>
      <c r="O49" s="96">
        <v>455371.14999999991</v>
      </c>
      <c r="P49" s="98">
        <v>121.06</v>
      </c>
      <c r="Q49" s="86"/>
      <c r="R49" s="96">
        <v>551.27231999999981</v>
      </c>
      <c r="S49" s="97">
        <v>1.0648463281929142E-3</v>
      </c>
      <c r="T49" s="97">
        <f t="shared" si="0"/>
        <v>1.0919666295340677E-2</v>
      </c>
      <c r="U49" s="97">
        <f>R49/'סכום נכסי הקרן'!$C$42</f>
        <v>2.6817156497387215E-3</v>
      </c>
    </row>
    <row r="50" spans="2:21" s="138" customFormat="1">
      <c r="B50" s="89" t="s">
        <v>395</v>
      </c>
      <c r="C50" s="86" t="s">
        <v>396</v>
      </c>
      <c r="D50" s="99" t="s">
        <v>120</v>
      </c>
      <c r="E50" s="99" t="s">
        <v>303</v>
      </c>
      <c r="F50" s="99" t="s">
        <v>394</v>
      </c>
      <c r="G50" s="99" t="s">
        <v>311</v>
      </c>
      <c r="H50" s="86" t="s">
        <v>365</v>
      </c>
      <c r="I50" s="86" t="s">
        <v>307</v>
      </c>
      <c r="J50" s="86"/>
      <c r="K50" s="96">
        <v>1.4199999999999997</v>
      </c>
      <c r="L50" s="99" t="s">
        <v>162</v>
      </c>
      <c r="M50" s="100">
        <v>4.6500000000000007E-2</v>
      </c>
      <c r="N50" s="100">
        <v>-3.0999999999999999E-3</v>
      </c>
      <c r="O50" s="96">
        <v>118752.36999999998</v>
      </c>
      <c r="P50" s="98">
        <v>132.11000000000001</v>
      </c>
      <c r="Q50" s="86"/>
      <c r="R50" s="96">
        <v>156.88375999999997</v>
      </c>
      <c r="S50" s="97">
        <v>3.6193218898866497E-4</v>
      </c>
      <c r="T50" s="97">
        <f t="shared" si="0"/>
        <v>3.1075717829589485E-3</v>
      </c>
      <c r="U50" s="97">
        <f>R50/'סכום נכסי הקרן'!$C$42</f>
        <v>7.6317569215492934E-4</v>
      </c>
    </row>
    <row r="51" spans="2:21" s="138" customFormat="1">
      <c r="B51" s="89" t="s">
        <v>397</v>
      </c>
      <c r="C51" s="86" t="s">
        <v>398</v>
      </c>
      <c r="D51" s="99" t="s">
        <v>120</v>
      </c>
      <c r="E51" s="99" t="s">
        <v>303</v>
      </c>
      <c r="F51" s="99" t="s">
        <v>394</v>
      </c>
      <c r="G51" s="99" t="s">
        <v>311</v>
      </c>
      <c r="H51" s="86" t="s">
        <v>365</v>
      </c>
      <c r="I51" s="86" t="s">
        <v>307</v>
      </c>
      <c r="J51" s="86"/>
      <c r="K51" s="96">
        <v>5.8399999999999981</v>
      </c>
      <c r="L51" s="99" t="s">
        <v>162</v>
      </c>
      <c r="M51" s="100">
        <v>1.4999999999999999E-2</v>
      </c>
      <c r="N51" s="100">
        <v>8.199999999999999E-3</v>
      </c>
      <c r="O51" s="96">
        <v>284080.55</v>
      </c>
      <c r="P51" s="98">
        <v>104.59</v>
      </c>
      <c r="Q51" s="86"/>
      <c r="R51" s="96">
        <v>297.11984000000001</v>
      </c>
      <c r="S51" s="97">
        <v>5.0948534312522285E-4</v>
      </c>
      <c r="T51" s="97">
        <f t="shared" si="0"/>
        <v>5.8853843823049486E-3</v>
      </c>
      <c r="U51" s="97">
        <f>R51/'סכום נכסי הקרן'!$C$42</f>
        <v>1.4453671912565197E-3</v>
      </c>
    </row>
    <row r="52" spans="2:21" s="138" customFormat="1">
      <c r="B52" s="89" t="s">
        <v>399</v>
      </c>
      <c r="C52" s="86" t="s">
        <v>400</v>
      </c>
      <c r="D52" s="99" t="s">
        <v>120</v>
      </c>
      <c r="E52" s="99" t="s">
        <v>303</v>
      </c>
      <c r="F52" s="99" t="s">
        <v>401</v>
      </c>
      <c r="G52" s="99" t="s">
        <v>402</v>
      </c>
      <c r="H52" s="86" t="s">
        <v>365</v>
      </c>
      <c r="I52" s="86" t="s">
        <v>160</v>
      </c>
      <c r="J52" s="86"/>
      <c r="K52" s="96">
        <v>8.15</v>
      </c>
      <c r="L52" s="99" t="s">
        <v>162</v>
      </c>
      <c r="M52" s="100">
        <v>3.85E-2</v>
      </c>
      <c r="N52" s="100">
        <v>1.61E-2</v>
      </c>
      <c r="O52" s="96">
        <v>391913.90999999992</v>
      </c>
      <c r="P52" s="98">
        <v>121.31</v>
      </c>
      <c r="Q52" s="86"/>
      <c r="R52" s="96">
        <v>475.43074999999993</v>
      </c>
      <c r="S52" s="97">
        <v>1.4400750482125081E-4</v>
      </c>
      <c r="T52" s="97">
        <f t="shared" si="0"/>
        <v>9.4173876470771117E-3</v>
      </c>
      <c r="U52" s="97">
        <f>R52/'סכום נכסי הקרן'!$C$42</f>
        <v>2.3127772543377798E-3</v>
      </c>
    </row>
    <row r="53" spans="2:21" s="138" customFormat="1">
      <c r="B53" s="89" t="s">
        <v>403</v>
      </c>
      <c r="C53" s="86" t="s">
        <v>404</v>
      </c>
      <c r="D53" s="99" t="s">
        <v>120</v>
      </c>
      <c r="E53" s="99" t="s">
        <v>303</v>
      </c>
      <c r="F53" s="99" t="s">
        <v>401</v>
      </c>
      <c r="G53" s="99" t="s">
        <v>402</v>
      </c>
      <c r="H53" s="86" t="s">
        <v>365</v>
      </c>
      <c r="I53" s="86" t="s">
        <v>160</v>
      </c>
      <c r="J53" s="86"/>
      <c r="K53" s="96">
        <v>6.25</v>
      </c>
      <c r="L53" s="99" t="s">
        <v>162</v>
      </c>
      <c r="M53" s="100">
        <v>4.4999999999999998E-2</v>
      </c>
      <c r="N53" s="100">
        <v>1.26E-2</v>
      </c>
      <c r="O53" s="96">
        <v>1411825.9999999998</v>
      </c>
      <c r="P53" s="98">
        <v>125.35</v>
      </c>
      <c r="Q53" s="86"/>
      <c r="R53" s="96">
        <v>1769.7238799999996</v>
      </c>
      <c r="S53" s="97">
        <v>4.799706542683896E-4</v>
      </c>
      <c r="T53" s="97">
        <f t="shared" si="0"/>
        <v>3.5054896651614084E-2</v>
      </c>
      <c r="U53" s="97">
        <f>R53/'סכום נכסי הקרן'!$C$42</f>
        <v>8.6089869789078687E-3</v>
      </c>
    </row>
    <row r="54" spans="2:21" s="138" customFormat="1">
      <c r="B54" s="89" t="s">
        <v>405</v>
      </c>
      <c r="C54" s="86" t="s">
        <v>406</v>
      </c>
      <c r="D54" s="99" t="s">
        <v>120</v>
      </c>
      <c r="E54" s="99" t="s">
        <v>303</v>
      </c>
      <c r="F54" s="99" t="s">
        <v>310</v>
      </c>
      <c r="G54" s="99" t="s">
        <v>311</v>
      </c>
      <c r="H54" s="86" t="s">
        <v>365</v>
      </c>
      <c r="I54" s="86" t="s">
        <v>160</v>
      </c>
      <c r="J54" s="86"/>
      <c r="K54" s="96">
        <v>2.02</v>
      </c>
      <c r="L54" s="99" t="s">
        <v>162</v>
      </c>
      <c r="M54" s="100">
        <v>0.05</v>
      </c>
      <c r="N54" s="100">
        <v>6.0000000000000006E-4</v>
      </c>
      <c r="O54" s="96">
        <v>503284.99999999994</v>
      </c>
      <c r="P54" s="98">
        <v>122.46</v>
      </c>
      <c r="Q54" s="86"/>
      <c r="R54" s="96">
        <v>616.32283999999981</v>
      </c>
      <c r="S54" s="97">
        <v>5.0328550328550324E-4</v>
      </c>
      <c r="T54" s="97">
        <f t="shared" si="0"/>
        <v>1.2208194568877765E-2</v>
      </c>
      <c r="U54" s="97">
        <f>R54/'סכום נכסי הקרן'!$C$42</f>
        <v>2.9981599753084176E-3</v>
      </c>
    </row>
    <row r="55" spans="2:21" s="138" customFormat="1">
      <c r="B55" s="89" t="s">
        <v>407</v>
      </c>
      <c r="C55" s="86" t="s">
        <v>408</v>
      </c>
      <c r="D55" s="99" t="s">
        <v>120</v>
      </c>
      <c r="E55" s="99" t="s">
        <v>303</v>
      </c>
      <c r="F55" s="99" t="s">
        <v>409</v>
      </c>
      <c r="G55" s="99" t="s">
        <v>353</v>
      </c>
      <c r="H55" s="86" t="s">
        <v>365</v>
      </c>
      <c r="I55" s="86" t="s">
        <v>307</v>
      </c>
      <c r="J55" s="86"/>
      <c r="K55" s="96">
        <v>1.93</v>
      </c>
      <c r="L55" s="99" t="s">
        <v>162</v>
      </c>
      <c r="M55" s="100">
        <v>5.0999999999999997E-2</v>
      </c>
      <c r="N55" s="100">
        <v>-4.0000000000000002E-4</v>
      </c>
      <c r="O55" s="96">
        <v>136860.94</v>
      </c>
      <c r="P55" s="98">
        <v>122.39</v>
      </c>
      <c r="Q55" s="96">
        <v>5.7825199999999999</v>
      </c>
      <c r="R55" s="96">
        <v>173.47389999999996</v>
      </c>
      <c r="S55" s="97">
        <v>2.968021765100565E-4</v>
      </c>
      <c r="T55" s="97">
        <f t="shared" si="0"/>
        <v>3.4361912075529192E-3</v>
      </c>
      <c r="U55" s="97">
        <f>R55/'סכום נכסי הקרן'!$C$42</f>
        <v>8.4387997650818027E-4</v>
      </c>
    </row>
    <row r="56" spans="2:21" s="138" customFormat="1">
      <c r="B56" s="89" t="s">
        <v>410</v>
      </c>
      <c r="C56" s="86" t="s">
        <v>411</v>
      </c>
      <c r="D56" s="99" t="s">
        <v>120</v>
      </c>
      <c r="E56" s="99" t="s">
        <v>303</v>
      </c>
      <c r="F56" s="99" t="s">
        <v>409</v>
      </c>
      <c r="G56" s="99" t="s">
        <v>353</v>
      </c>
      <c r="H56" s="86" t="s">
        <v>365</v>
      </c>
      <c r="I56" s="86" t="s">
        <v>307</v>
      </c>
      <c r="J56" s="86"/>
      <c r="K56" s="96">
        <v>3.28</v>
      </c>
      <c r="L56" s="99" t="s">
        <v>162</v>
      </c>
      <c r="M56" s="100">
        <v>2.5499999999999998E-2</v>
      </c>
      <c r="N56" s="100">
        <v>4.0000000000000001E-3</v>
      </c>
      <c r="O56" s="96">
        <v>101506.39999999998</v>
      </c>
      <c r="P56" s="98">
        <v>108.47</v>
      </c>
      <c r="Q56" s="96">
        <v>2.4651300000000003</v>
      </c>
      <c r="R56" s="96">
        <v>112.65136999999999</v>
      </c>
      <c r="S56" s="97">
        <v>1.1574500699825446E-4</v>
      </c>
      <c r="T56" s="97">
        <f t="shared" si="0"/>
        <v>2.2314114521711378E-3</v>
      </c>
      <c r="U56" s="97">
        <f>R56/'סכום נכסי הקרן'!$C$42</f>
        <v>5.4800310288299469E-4</v>
      </c>
    </row>
    <row r="57" spans="2:21" s="138" customFormat="1">
      <c r="B57" s="89" t="s">
        <v>412</v>
      </c>
      <c r="C57" s="86" t="s">
        <v>413</v>
      </c>
      <c r="D57" s="99" t="s">
        <v>120</v>
      </c>
      <c r="E57" s="99" t="s">
        <v>303</v>
      </c>
      <c r="F57" s="99" t="s">
        <v>409</v>
      </c>
      <c r="G57" s="99" t="s">
        <v>353</v>
      </c>
      <c r="H57" s="86" t="s">
        <v>365</v>
      </c>
      <c r="I57" s="86" t="s">
        <v>307</v>
      </c>
      <c r="J57" s="86"/>
      <c r="K57" s="96">
        <v>7.2700000000000005</v>
      </c>
      <c r="L57" s="99" t="s">
        <v>162</v>
      </c>
      <c r="M57" s="100">
        <v>2.35E-2</v>
      </c>
      <c r="N57" s="100">
        <v>1.8799999999999997E-2</v>
      </c>
      <c r="O57" s="96">
        <v>143559.99999999997</v>
      </c>
      <c r="P57" s="98">
        <v>105.36</v>
      </c>
      <c r="Q57" s="86"/>
      <c r="R57" s="96">
        <v>151.25480999999996</v>
      </c>
      <c r="S57" s="97">
        <v>3.91580494568183E-4</v>
      </c>
      <c r="T57" s="97">
        <f t="shared" si="0"/>
        <v>2.9960728860196685E-3</v>
      </c>
      <c r="U57" s="97">
        <f>R57/'סכום נכסי הקרן'!$C$42</f>
        <v>7.3579313954173667E-4</v>
      </c>
    </row>
    <row r="58" spans="2:21" s="138" customFormat="1">
      <c r="B58" s="89" t="s">
        <v>414</v>
      </c>
      <c r="C58" s="86" t="s">
        <v>415</v>
      </c>
      <c r="D58" s="99" t="s">
        <v>120</v>
      </c>
      <c r="E58" s="99" t="s">
        <v>303</v>
      </c>
      <c r="F58" s="99" t="s">
        <v>409</v>
      </c>
      <c r="G58" s="99" t="s">
        <v>353</v>
      </c>
      <c r="H58" s="86" t="s">
        <v>365</v>
      </c>
      <c r="I58" s="86" t="s">
        <v>307</v>
      </c>
      <c r="J58" s="86"/>
      <c r="K58" s="96">
        <v>6.2099999999999982</v>
      </c>
      <c r="L58" s="99" t="s">
        <v>162</v>
      </c>
      <c r="M58" s="100">
        <v>1.7600000000000001E-2</v>
      </c>
      <c r="N58" s="100">
        <v>1.4699999999999998E-2</v>
      </c>
      <c r="O58" s="96">
        <v>400717.14999999991</v>
      </c>
      <c r="P58" s="98">
        <v>103.43</v>
      </c>
      <c r="Q58" s="96">
        <v>7.9528499999999989</v>
      </c>
      <c r="R58" s="96">
        <v>422.49215000000004</v>
      </c>
      <c r="S58" s="97">
        <v>3.6173621623127841E-4</v>
      </c>
      <c r="T58" s="97">
        <f t="shared" si="0"/>
        <v>8.3687736950061615E-3</v>
      </c>
      <c r="U58" s="97">
        <f>R58/'סכום נכסי הקרן'!$C$42</f>
        <v>2.0552524939883793E-3</v>
      </c>
    </row>
    <row r="59" spans="2:21" s="138" customFormat="1">
      <c r="B59" s="89" t="s">
        <v>416</v>
      </c>
      <c r="C59" s="86" t="s">
        <v>417</v>
      </c>
      <c r="D59" s="99" t="s">
        <v>120</v>
      </c>
      <c r="E59" s="99" t="s">
        <v>303</v>
      </c>
      <c r="F59" s="99" t="s">
        <v>409</v>
      </c>
      <c r="G59" s="99" t="s">
        <v>353</v>
      </c>
      <c r="H59" s="86" t="s">
        <v>365</v>
      </c>
      <c r="I59" s="86" t="s">
        <v>307</v>
      </c>
      <c r="J59" s="86"/>
      <c r="K59" s="96">
        <v>6.69</v>
      </c>
      <c r="L59" s="99" t="s">
        <v>162</v>
      </c>
      <c r="M59" s="100">
        <v>2.1499999999999998E-2</v>
      </c>
      <c r="N59" s="100">
        <v>1.6200000000000003E-2</v>
      </c>
      <c r="O59" s="96">
        <v>524461.93999999983</v>
      </c>
      <c r="P59" s="98">
        <v>105.84</v>
      </c>
      <c r="Q59" s="86"/>
      <c r="R59" s="96">
        <v>555.09051999999986</v>
      </c>
      <c r="S59" s="97">
        <v>6.5498497880570169E-4</v>
      </c>
      <c r="T59" s="97">
        <f t="shared" si="0"/>
        <v>1.0995297645466999E-2</v>
      </c>
      <c r="U59" s="97">
        <f>R59/'סכום נכסי הקרן'!$C$42</f>
        <v>2.7002896399833838E-3</v>
      </c>
    </row>
    <row r="60" spans="2:21" s="138" customFormat="1">
      <c r="B60" s="89" t="s">
        <v>418</v>
      </c>
      <c r="C60" s="86" t="s">
        <v>419</v>
      </c>
      <c r="D60" s="99" t="s">
        <v>120</v>
      </c>
      <c r="E60" s="99" t="s">
        <v>303</v>
      </c>
      <c r="F60" s="99" t="s">
        <v>391</v>
      </c>
      <c r="G60" s="99" t="s">
        <v>311</v>
      </c>
      <c r="H60" s="86" t="s">
        <v>365</v>
      </c>
      <c r="I60" s="86" t="s">
        <v>160</v>
      </c>
      <c r="J60" s="86"/>
      <c r="K60" s="96">
        <v>0.90999999999999992</v>
      </c>
      <c r="L60" s="99" t="s">
        <v>162</v>
      </c>
      <c r="M60" s="100">
        <v>5.2499999999999998E-2</v>
      </c>
      <c r="N60" s="100">
        <v>-5.1999999999999998E-3</v>
      </c>
      <c r="O60" s="96">
        <v>15199.999999999998</v>
      </c>
      <c r="P60" s="98">
        <v>133.93</v>
      </c>
      <c r="Q60" s="86"/>
      <c r="R60" s="96">
        <v>20.357369999999996</v>
      </c>
      <c r="S60" s="97">
        <v>6.3333333333333332E-5</v>
      </c>
      <c r="T60" s="97">
        <f t="shared" si="0"/>
        <v>4.0324115502621185E-4</v>
      </c>
      <c r="U60" s="97">
        <f>R60/'סכום נכסי הקרן'!$C$42</f>
        <v>9.9030326275989264E-5</v>
      </c>
    </row>
    <row r="61" spans="2:21" s="138" customFormat="1">
      <c r="B61" s="89" t="s">
        <v>420</v>
      </c>
      <c r="C61" s="86" t="s">
        <v>421</v>
      </c>
      <c r="D61" s="99" t="s">
        <v>120</v>
      </c>
      <c r="E61" s="99" t="s">
        <v>303</v>
      </c>
      <c r="F61" s="99" t="s">
        <v>329</v>
      </c>
      <c r="G61" s="99" t="s">
        <v>311</v>
      </c>
      <c r="H61" s="86" t="s">
        <v>365</v>
      </c>
      <c r="I61" s="86" t="s">
        <v>307</v>
      </c>
      <c r="J61" s="86"/>
      <c r="K61" s="96">
        <v>1.91</v>
      </c>
      <c r="L61" s="99" t="s">
        <v>162</v>
      </c>
      <c r="M61" s="100">
        <v>6.5000000000000002E-2</v>
      </c>
      <c r="N61" s="100">
        <v>1.2999999999999997E-3</v>
      </c>
      <c r="O61" s="96">
        <v>302067.99999999994</v>
      </c>
      <c r="P61" s="98">
        <v>125.3</v>
      </c>
      <c r="Q61" s="96">
        <v>5.4568599999999989</v>
      </c>
      <c r="R61" s="96">
        <v>383.94809000000004</v>
      </c>
      <c r="S61" s="97">
        <v>1.9178920634920632E-4</v>
      </c>
      <c r="T61" s="97">
        <f t="shared" si="0"/>
        <v>7.6052884671108292E-3</v>
      </c>
      <c r="U61" s="97">
        <f>R61/'סכום נכסי הקרן'!$C$42</f>
        <v>1.867751316881449E-3</v>
      </c>
    </row>
    <row r="62" spans="2:21" s="138" customFormat="1">
      <c r="B62" s="89" t="s">
        <v>422</v>
      </c>
      <c r="C62" s="86" t="s">
        <v>423</v>
      </c>
      <c r="D62" s="99" t="s">
        <v>120</v>
      </c>
      <c r="E62" s="99" t="s">
        <v>303</v>
      </c>
      <c r="F62" s="99" t="s">
        <v>424</v>
      </c>
      <c r="G62" s="99" t="s">
        <v>353</v>
      </c>
      <c r="H62" s="86" t="s">
        <v>365</v>
      </c>
      <c r="I62" s="86" t="s">
        <v>307</v>
      </c>
      <c r="J62" s="86"/>
      <c r="K62" s="96">
        <v>8.2900000000000009</v>
      </c>
      <c r="L62" s="99" t="s">
        <v>162</v>
      </c>
      <c r="M62" s="100">
        <v>3.5000000000000003E-2</v>
      </c>
      <c r="N62" s="100">
        <v>2.0300000000000002E-2</v>
      </c>
      <c r="O62" s="96">
        <v>23335.9</v>
      </c>
      <c r="P62" s="98">
        <v>115.62</v>
      </c>
      <c r="Q62" s="86"/>
      <c r="R62" s="96">
        <v>26.980969999999992</v>
      </c>
      <c r="S62" s="97">
        <v>8.6155698960301236E-5</v>
      </c>
      <c r="T62" s="97">
        <f t="shared" si="0"/>
        <v>5.3444219496563499E-4</v>
      </c>
      <c r="U62" s="97">
        <f>R62/'סכום נכסי הקרן'!$C$42</f>
        <v>1.3125144664279708E-4</v>
      </c>
    </row>
    <row r="63" spans="2:21" s="138" customFormat="1">
      <c r="B63" s="89" t="s">
        <v>425</v>
      </c>
      <c r="C63" s="86" t="s">
        <v>426</v>
      </c>
      <c r="D63" s="99" t="s">
        <v>120</v>
      </c>
      <c r="E63" s="99" t="s">
        <v>303</v>
      </c>
      <c r="F63" s="99" t="s">
        <v>424</v>
      </c>
      <c r="G63" s="99" t="s">
        <v>353</v>
      </c>
      <c r="H63" s="86" t="s">
        <v>365</v>
      </c>
      <c r="I63" s="86" t="s">
        <v>307</v>
      </c>
      <c r="J63" s="86"/>
      <c r="K63" s="96">
        <v>1.3900000000000001</v>
      </c>
      <c r="L63" s="99" t="s">
        <v>162</v>
      </c>
      <c r="M63" s="100">
        <v>3.9E-2</v>
      </c>
      <c r="N63" s="100">
        <v>1.2999999999999999E-3</v>
      </c>
      <c r="O63" s="96">
        <v>0.26999999999999996</v>
      </c>
      <c r="P63" s="98">
        <v>114.5</v>
      </c>
      <c r="Q63" s="86"/>
      <c r="R63" s="96">
        <v>3.0999999999999995E-4</v>
      </c>
      <c r="S63" s="97">
        <v>1.6028709960386407E-9</v>
      </c>
      <c r="T63" s="97">
        <f t="shared" si="0"/>
        <v>6.1405160911318932E-9</v>
      </c>
      <c r="U63" s="97">
        <f>R63/'סכום נכסי הקרן'!$C$42</f>
        <v>1.5080239316550553E-9</v>
      </c>
    </row>
    <row r="64" spans="2:21" s="138" customFormat="1">
      <c r="B64" s="89" t="s">
        <v>427</v>
      </c>
      <c r="C64" s="86" t="s">
        <v>428</v>
      </c>
      <c r="D64" s="99" t="s">
        <v>120</v>
      </c>
      <c r="E64" s="99" t="s">
        <v>303</v>
      </c>
      <c r="F64" s="99" t="s">
        <v>424</v>
      </c>
      <c r="G64" s="99" t="s">
        <v>353</v>
      </c>
      <c r="H64" s="86" t="s">
        <v>365</v>
      </c>
      <c r="I64" s="86" t="s">
        <v>307</v>
      </c>
      <c r="J64" s="86"/>
      <c r="K64" s="96">
        <v>4.18</v>
      </c>
      <c r="L64" s="99" t="s">
        <v>162</v>
      </c>
      <c r="M64" s="100">
        <v>0.04</v>
      </c>
      <c r="N64" s="100">
        <v>6.0000000000000001E-3</v>
      </c>
      <c r="O64" s="96">
        <v>354469.44999999995</v>
      </c>
      <c r="P64" s="98">
        <v>115.9</v>
      </c>
      <c r="Q64" s="86"/>
      <c r="R64" s="96">
        <v>410.83010999999993</v>
      </c>
      <c r="S64" s="97">
        <v>5.0264582027514384E-4</v>
      </c>
      <c r="T64" s="97">
        <f t="shared" si="0"/>
        <v>8.137770648956405E-3</v>
      </c>
      <c r="U64" s="97">
        <f>R64/'סכום נכסי הקרן'!$C$42</f>
        <v>1.9985214120144478E-3</v>
      </c>
    </row>
    <row r="65" spans="2:21" s="138" customFormat="1">
      <c r="B65" s="89" t="s">
        <v>429</v>
      </c>
      <c r="C65" s="86" t="s">
        <v>430</v>
      </c>
      <c r="D65" s="99" t="s">
        <v>120</v>
      </c>
      <c r="E65" s="99" t="s">
        <v>303</v>
      </c>
      <c r="F65" s="99" t="s">
        <v>424</v>
      </c>
      <c r="G65" s="99" t="s">
        <v>353</v>
      </c>
      <c r="H65" s="86" t="s">
        <v>365</v>
      </c>
      <c r="I65" s="86" t="s">
        <v>307</v>
      </c>
      <c r="J65" s="86"/>
      <c r="K65" s="96">
        <v>6.94</v>
      </c>
      <c r="L65" s="99" t="s">
        <v>162</v>
      </c>
      <c r="M65" s="100">
        <v>0.04</v>
      </c>
      <c r="N65" s="100">
        <v>1.52E-2</v>
      </c>
      <c r="O65" s="96">
        <v>426036.03999999992</v>
      </c>
      <c r="P65" s="98">
        <v>120.32</v>
      </c>
      <c r="Q65" s="86"/>
      <c r="R65" s="96">
        <v>512.60657999999989</v>
      </c>
      <c r="S65" s="97">
        <v>5.8821116504367105E-4</v>
      </c>
      <c r="T65" s="97">
        <f t="shared" si="0"/>
        <v>1.0153770815838993E-2</v>
      </c>
      <c r="U65" s="97">
        <f>R65/'סכום נכסי הקרן'!$C$42</f>
        <v>2.4936225489156504E-3</v>
      </c>
    </row>
    <row r="66" spans="2:21" s="138" customFormat="1">
      <c r="B66" s="89" t="s">
        <v>431</v>
      </c>
      <c r="C66" s="86" t="s">
        <v>432</v>
      </c>
      <c r="D66" s="99" t="s">
        <v>120</v>
      </c>
      <c r="E66" s="99" t="s">
        <v>303</v>
      </c>
      <c r="F66" s="99" t="s">
        <v>433</v>
      </c>
      <c r="G66" s="99" t="s">
        <v>434</v>
      </c>
      <c r="H66" s="86" t="s">
        <v>435</v>
      </c>
      <c r="I66" s="86" t="s">
        <v>307</v>
      </c>
      <c r="J66" s="86"/>
      <c r="K66" s="96">
        <v>8.44</v>
      </c>
      <c r="L66" s="99" t="s">
        <v>162</v>
      </c>
      <c r="M66" s="100">
        <v>5.1500000000000004E-2</v>
      </c>
      <c r="N66" s="100">
        <v>2.53E-2</v>
      </c>
      <c r="O66" s="96">
        <v>761076.99999999988</v>
      </c>
      <c r="P66" s="98">
        <v>149.30000000000001</v>
      </c>
      <c r="Q66" s="86"/>
      <c r="R66" s="96">
        <v>1136.2879599999999</v>
      </c>
      <c r="S66" s="97">
        <v>2.1432618553193978E-4</v>
      </c>
      <c r="T66" s="97">
        <f t="shared" si="0"/>
        <v>2.2507724201740111E-2</v>
      </c>
      <c r="U66" s="97">
        <f>R66/'סכום נכסי הקרן'!$C$42</f>
        <v>5.5275788288112982E-3</v>
      </c>
    </row>
    <row r="67" spans="2:21" s="138" customFormat="1">
      <c r="B67" s="89" t="s">
        <v>436</v>
      </c>
      <c r="C67" s="86" t="s">
        <v>437</v>
      </c>
      <c r="D67" s="99" t="s">
        <v>120</v>
      </c>
      <c r="E67" s="99" t="s">
        <v>303</v>
      </c>
      <c r="F67" s="99" t="s">
        <v>438</v>
      </c>
      <c r="G67" s="99" t="s">
        <v>353</v>
      </c>
      <c r="H67" s="86" t="s">
        <v>435</v>
      </c>
      <c r="I67" s="86" t="s">
        <v>160</v>
      </c>
      <c r="J67" s="86"/>
      <c r="K67" s="96">
        <v>3.02</v>
      </c>
      <c r="L67" s="99" t="s">
        <v>162</v>
      </c>
      <c r="M67" s="100">
        <v>2.8500000000000001E-2</v>
      </c>
      <c r="N67" s="100">
        <v>7.899999999999999E-3</v>
      </c>
      <c r="O67" s="96">
        <v>119115.73999999998</v>
      </c>
      <c r="P67" s="98">
        <v>108.65</v>
      </c>
      <c r="Q67" s="86"/>
      <c r="R67" s="96">
        <v>129.41924999999998</v>
      </c>
      <c r="S67" s="97">
        <v>2.4346123425382114E-4</v>
      </c>
      <c r="T67" s="97">
        <f t="shared" si="0"/>
        <v>2.563551571378133E-3</v>
      </c>
      <c r="U67" s="97">
        <f>R67/'סכום נכסי הקרן'!$C$42</f>
        <v>6.2957202005435001E-4</v>
      </c>
    </row>
    <row r="68" spans="2:21" s="138" customFormat="1">
      <c r="B68" s="89" t="s">
        <v>439</v>
      </c>
      <c r="C68" s="86" t="s">
        <v>440</v>
      </c>
      <c r="D68" s="99" t="s">
        <v>120</v>
      </c>
      <c r="E68" s="99" t="s">
        <v>303</v>
      </c>
      <c r="F68" s="99" t="s">
        <v>438</v>
      </c>
      <c r="G68" s="99" t="s">
        <v>353</v>
      </c>
      <c r="H68" s="86" t="s">
        <v>435</v>
      </c>
      <c r="I68" s="86" t="s">
        <v>160</v>
      </c>
      <c r="J68" s="86"/>
      <c r="K68" s="96">
        <v>0.74000000000000021</v>
      </c>
      <c r="L68" s="99" t="s">
        <v>162</v>
      </c>
      <c r="M68" s="100">
        <v>4.8499999999999995E-2</v>
      </c>
      <c r="N68" s="100">
        <v>1.3600000000000001E-2</v>
      </c>
      <c r="O68" s="96">
        <v>2542.33</v>
      </c>
      <c r="P68" s="98">
        <v>125.96</v>
      </c>
      <c r="Q68" s="86"/>
      <c r="R68" s="96">
        <v>3.2023199999999994</v>
      </c>
      <c r="S68" s="97">
        <v>2.0300857181461864E-5</v>
      </c>
      <c r="T68" s="97">
        <f t="shared" si="0"/>
        <v>6.343192738372092E-5</v>
      </c>
      <c r="U68" s="97">
        <f>R68/'סכום נכסי הקרן'!$C$42</f>
        <v>1.5577984505863281E-5</v>
      </c>
    </row>
    <row r="69" spans="2:21" s="138" customFormat="1">
      <c r="B69" s="89" t="s">
        <v>441</v>
      </c>
      <c r="C69" s="86" t="s">
        <v>442</v>
      </c>
      <c r="D69" s="99" t="s">
        <v>120</v>
      </c>
      <c r="E69" s="99" t="s">
        <v>303</v>
      </c>
      <c r="F69" s="99" t="s">
        <v>438</v>
      </c>
      <c r="G69" s="99" t="s">
        <v>353</v>
      </c>
      <c r="H69" s="86" t="s">
        <v>435</v>
      </c>
      <c r="I69" s="86" t="s">
        <v>160</v>
      </c>
      <c r="J69" s="86"/>
      <c r="K69" s="96">
        <v>1.45</v>
      </c>
      <c r="L69" s="99" t="s">
        <v>162</v>
      </c>
      <c r="M69" s="100">
        <v>3.7699999999999997E-2</v>
      </c>
      <c r="N69" s="100">
        <v>2.3E-3</v>
      </c>
      <c r="O69" s="96">
        <v>23652.859999999997</v>
      </c>
      <c r="P69" s="98">
        <v>114.58</v>
      </c>
      <c r="Q69" s="96">
        <v>0.48616999999999988</v>
      </c>
      <c r="R69" s="96">
        <v>27.587619999999994</v>
      </c>
      <c r="S69" s="97">
        <v>6.5210755043858986E-5</v>
      </c>
      <c r="T69" s="97">
        <f t="shared" si="0"/>
        <v>5.464587887936517E-4</v>
      </c>
      <c r="U69" s="97">
        <f>R69/'סכום נכסי הקרן'!$C$42</f>
        <v>1.3420255218517946E-4</v>
      </c>
    </row>
    <row r="70" spans="2:21" s="138" customFormat="1">
      <c r="B70" s="89" t="s">
        <v>443</v>
      </c>
      <c r="C70" s="86" t="s">
        <v>444</v>
      </c>
      <c r="D70" s="99" t="s">
        <v>120</v>
      </c>
      <c r="E70" s="99" t="s">
        <v>303</v>
      </c>
      <c r="F70" s="99" t="s">
        <v>438</v>
      </c>
      <c r="G70" s="99" t="s">
        <v>353</v>
      </c>
      <c r="H70" s="86" t="s">
        <v>435</v>
      </c>
      <c r="I70" s="86" t="s">
        <v>160</v>
      </c>
      <c r="J70" s="86"/>
      <c r="K70" s="96">
        <v>5.0799999999999983</v>
      </c>
      <c r="L70" s="99" t="s">
        <v>162</v>
      </c>
      <c r="M70" s="100">
        <v>2.5000000000000001E-2</v>
      </c>
      <c r="N70" s="100">
        <v>1.4599999999999995E-2</v>
      </c>
      <c r="O70" s="96">
        <v>26599.469999999994</v>
      </c>
      <c r="P70" s="98">
        <v>105.93</v>
      </c>
      <c r="Q70" s="86"/>
      <c r="R70" s="96">
        <v>28.176830000000002</v>
      </c>
      <c r="S70" s="97">
        <v>5.6830688436299297E-5</v>
      </c>
      <c r="T70" s="97">
        <f t="shared" si="0"/>
        <v>5.5812992907125134E-4</v>
      </c>
      <c r="U70" s="97">
        <f>R70/'סכום נכסי הקרן'!$C$42</f>
        <v>1.3706881921992297E-4</v>
      </c>
    </row>
    <row r="71" spans="2:21" s="138" customFormat="1">
      <c r="B71" s="89" t="s">
        <v>445</v>
      </c>
      <c r="C71" s="86" t="s">
        <v>446</v>
      </c>
      <c r="D71" s="99" t="s">
        <v>120</v>
      </c>
      <c r="E71" s="99" t="s">
        <v>303</v>
      </c>
      <c r="F71" s="99" t="s">
        <v>438</v>
      </c>
      <c r="G71" s="99" t="s">
        <v>353</v>
      </c>
      <c r="H71" s="86" t="s">
        <v>435</v>
      </c>
      <c r="I71" s="86" t="s">
        <v>160</v>
      </c>
      <c r="J71" s="86"/>
      <c r="K71" s="96">
        <v>5.9399999999999995</v>
      </c>
      <c r="L71" s="99" t="s">
        <v>162</v>
      </c>
      <c r="M71" s="100">
        <v>1.34E-2</v>
      </c>
      <c r="N71" s="100">
        <v>1.54E-2</v>
      </c>
      <c r="O71" s="96">
        <v>235713.59999999998</v>
      </c>
      <c r="P71" s="98">
        <v>100.12</v>
      </c>
      <c r="Q71" s="86"/>
      <c r="R71" s="96">
        <v>235.99643999999998</v>
      </c>
      <c r="S71" s="97">
        <v>6.884872701462914E-4</v>
      </c>
      <c r="T71" s="97">
        <f t="shared" si="0"/>
        <v>4.6746449589349761E-3</v>
      </c>
      <c r="U71" s="97">
        <f>R71/'סכום נכסי הקרן'!$C$42</f>
        <v>1.1480267074367625E-3</v>
      </c>
    </row>
    <row r="72" spans="2:21" s="138" customFormat="1">
      <c r="B72" s="89" t="s">
        <v>447</v>
      </c>
      <c r="C72" s="86" t="s">
        <v>448</v>
      </c>
      <c r="D72" s="99" t="s">
        <v>120</v>
      </c>
      <c r="E72" s="99" t="s">
        <v>303</v>
      </c>
      <c r="F72" s="99" t="s">
        <v>438</v>
      </c>
      <c r="G72" s="99" t="s">
        <v>353</v>
      </c>
      <c r="H72" s="86" t="s">
        <v>435</v>
      </c>
      <c r="I72" s="86" t="s">
        <v>160</v>
      </c>
      <c r="J72" s="86"/>
      <c r="K72" s="96">
        <v>5.92</v>
      </c>
      <c r="L72" s="99" t="s">
        <v>162</v>
      </c>
      <c r="M72" s="100">
        <v>1.95E-2</v>
      </c>
      <c r="N72" s="100">
        <v>1.9299999999999998E-2</v>
      </c>
      <c r="O72" s="96">
        <v>52771.999999999993</v>
      </c>
      <c r="P72" s="98">
        <v>101.1</v>
      </c>
      <c r="Q72" s="86"/>
      <c r="R72" s="96">
        <v>53.352499999999992</v>
      </c>
      <c r="S72" s="97">
        <v>7.4186016107469346E-5</v>
      </c>
      <c r="T72" s="97">
        <f t="shared" si="0"/>
        <v>1.0568125314584333E-3</v>
      </c>
      <c r="U72" s="97">
        <f>R72/'סכום נכסי הקרן'!$C$42</f>
        <v>2.5953821552782689E-4</v>
      </c>
    </row>
    <row r="73" spans="2:21" s="138" customFormat="1">
      <c r="B73" s="89" t="s">
        <v>449</v>
      </c>
      <c r="C73" s="86" t="s">
        <v>450</v>
      </c>
      <c r="D73" s="99" t="s">
        <v>120</v>
      </c>
      <c r="E73" s="99" t="s">
        <v>303</v>
      </c>
      <c r="F73" s="99" t="s">
        <v>451</v>
      </c>
      <c r="G73" s="99" t="s">
        <v>353</v>
      </c>
      <c r="H73" s="86" t="s">
        <v>435</v>
      </c>
      <c r="I73" s="86" t="s">
        <v>307</v>
      </c>
      <c r="J73" s="86"/>
      <c r="K73" s="96">
        <v>1.03</v>
      </c>
      <c r="L73" s="99" t="s">
        <v>162</v>
      </c>
      <c r="M73" s="100">
        <v>4.8000000000000001E-2</v>
      </c>
      <c r="N73" s="100">
        <v>2.0000000000000001E-4</v>
      </c>
      <c r="O73" s="96">
        <v>7.9999999999999988E-2</v>
      </c>
      <c r="P73" s="98">
        <v>112.85</v>
      </c>
      <c r="Q73" s="86"/>
      <c r="R73" s="96">
        <v>7.9999999999999993E-5</v>
      </c>
      <c r="S73" s="97">
        <v>4.6641791044776116E-10</v>
      </c>
      <c r="T73" s="97">
        <f t="shared" si="0"/>
        <v>1.5846493138404887E-9</v>
      </c>
      <c r="U73" s="97">
        <f>R73/'סכום נכסי הקרן'!$C$42</f>
        <v>3.891674662335627E-10</v>
      </c>
    </row>
    <row r="74" spans="2:21" s="138" customFormat="1">
      <c r="B74" s="89" t="s">
        <v>452</v>
      </c>
      <c r="C74" s="86" t="s">
        <v>453</v>
      </c>
      <c r="D74" s="99" t="s">
        <v>120</v>
      </c>
      <c r="E74" s="99" t="s">
        <v>303</v>
      </c>
      <c r="F74" s="99" t="s">
        <v>451</v>
      </c>
      <c r="G74" s="99" t="s">
        <v>353</v>
      </c>
      <c r="H74" s="86" t="s">
        <v>435</v>
      </c>
      <c r="I74" s="86" t="s">
        <v>307</v>
      </c>
      <c r="J74" s="86"/>
      <c r="K74" s="96">
        <v>3.9599999999999991</v>
      </c>
      <c r="L74" s="99" t="s">
        <v>162</v>
      </c>
      <c r="M74" s="100">
        <v>3.2899999999999999E-2</v>
      </c>
      <c r="N74" s="100">
        <v>7.9999999999999984E-3</v>
      </c>
      <c r="O74" s="96">
        <v>0.49999999999999994</v>
      </c>
      <c r="P74" s="98">
        <v>111.43</v>
      </c>
      <c r="Q74" s="86"/>
      <c r="R74" s="96">
        <v>5.6000000000000006E-4</v>
      </c>
      <c r="S74" s="97">
        <v>2.4999999999999996E-9</v>
      </c>
      <c r="T74" s="97">
        <f t="shared" si="0"/>
        <v>1.1092545196883423E-8</v>
      </c>
      <c r="U74" s="97">
        <f>R74/'סכום נכסי הקרן'!$C$42</f>
        <v>2.7241722636349396E-9</v>
      </c>
    </row>
    <row r="75" spans="2:21" s="138" customFormat="1">
      <c r="B75" s="89" t="s">
        <v>454</v>
      </c>
      <c r="C75" s="86" t="s">
        <v>455</v>
      </c>
      <c r="D75" s="99" t="s">
        <v>120</v>
      </c>
      <c r="E75" s="99" t="s">
        <v>303</v>
      </c>
      <c r="F75" s="99" t="s">
        <v>456</v>
      </c>
      <c r="G75" s="99" t="s">
        <v>353</v>
      </c>
      <c r="H75" s="86" t="s">
        <v>435</v>
      </c>
      <c r="I75" s="86" t="s">
        <v>160</v>
      </c>
      <c r="J75" s="86"/>
      <c r="K75" s="96">
        <v>4.7499999999999991</v>
      </c>
      <c r="L75" s="99" t="s">
        <v>162</v>
      </c>
      <c r="M75" s="100">
        <v>4.7500000000000001E-2</v>
      </c>
      <c r="N75" s="100">
        <v>1.0299999999999998E-2</v>
      </c>
      <c r="O75" s="96">
        <v>625054.99999999988</v>
      </c>
      <c r="P75" s="98">
        <v>145.69999999999999</v>
      </c>
      <c r="Q75" s="86"/>
      <c r="R75" s="96">
        <v>910.70512999999994</v>
      </c>
      <c r="S75" s="97">
        <v>3.3119005987389385E-4</v>
      </c>
      <c r="T75" s="97">
        <f t="shared" si="0"/>
        <v>1.8039353242068915E-2</v>
      </c>
      <c r="U75" s="97">
        <f>R75/'סכום נכסי הקרן'!$C$42</f>
        <v>4.4302100991000914E-3</v>
      </c>
    </row>
    <row r="76" spans="2:21" s="138" customFormat="1">
      <c r="B76" s="89" t="s">
        <v>457</v>
      </c>
      <c r="C76" s="86" t="s">
        <v>458</v>
      </c>
      <c r="D76" s="99" t="s">
        <v>120</v>
      </c>
      <c r="E76" s="99" t="s">
        <v>303</v>
      </c>
      <c r="F76" s="99" t="s">
        <v>459</v>
      </c>
      <c r="G76" s="99" t="s">
        <v>353</v>
      </c>
      <c r="H76" s="86" t="s">
        <v>435</v>
      </c>
      <c r="I76" s="86" t="s">
        <v>160</v>
      </c>
      <c r="J76" s="86"/>
      <c r="K76" s="96">
        <v>1.2000000000000002</v>
      </c>
      <c r="L76" s="99" t="s">
        <v>162</v>
      </c>
      <c r="M76" s="100">
        <v>6.5000000000000002E-2</v>
      </c>
      <c r="N76" s="100">
        <v>-1E-3</v>
      </c>
      <c r="O76" s="96">
        <v>344210.78999999992</v>
      </c>
      <c r="P76" s="98">
        <v>124.22</v>
      </c>
      <c r="Q76" s="86"/>
      <c r="R76" s="96">
        <v>427.57864999999993</v>
      </c>
      <c r="S76" s="97">
        <v>5.392844397978236E-4</v>
      </c>
      <c r="T76" s="97">
        <f t="shared" ref="T76:T137" si="1">R76/$R$11</f>
        <v>8.4695276791917802E-3</v>
      </c>
      <c r="U76" s="97">
        <f>R76/'סכום נכסי הקרן'!$C$42</f>
        <v>2.0799962479508415E-3</v>
      </c>
    </row>
    <row r="77" spans="2:21" s="138" customFormat="1">
      <c r="B77" s="89" t="s">
        <v>460</v>
      </c>
      <c r="C77" s="86" t="s">
        <v>461</v>
      </c>
      <c r="D77" s="99" t="s">
        <v>120</v>
      </c>
      <c r="E77" s="99" t="s">
        <v>303</v>
      </c>
      <c r="F77" s="99" t="s">
        <v>459</v>
      </c>
      <c r="G77" s="99" t="s">
        <v>353</v>
      </c>
      <c r="H77" s="86" t="s">
        <v>435</v>
      </c>
      <c r="I77" s="86" t="s">
        <v>160</v>
      </c>
      <c r="J77" s="86"/>
      <c r="K77" s="96">
        <v>6.65</v>
      </c>
      <c r="L77" s="99" t="s">
        <v>162</v>
      </c>
      <c r="M77" s="100">
        <v>0.04</v>
      </c>
      <c r="N77" s="100">
        <v>2.5600000000000001E-2</v>
      </c>
      <c r="O77" s="96">
        <v>109011.99999999999</v>
      </c>
      <c r="P77" s="98">
        <v>109.7</v>
      </c>
      <c r="Q77" s="86"/>
      <c r="R77" s="96">
        <v>119.58615999999998</v>
      </c>
      <c r="S77" s="97">
        <v>3.6855758720752334E-5</v>
      </c>
      <c r="T77" s="97">
        <f t="shared" si="1"/>
        <v>2.3687765798602362E-3</v>
      </c>
      <c r="U77" s="97">
        <f>R77/'סכום נכסי הקרן'!$C$42</f>
        <v>5.8173803604751777E-4</v>
      </c>
    </row>
    <row r="78" spans="2:21" s="138" customFormat="1">
      <c r="B78" s="89" t="s">
        <v>462</v>
      </c>
      <c r="C78" s="86" t="s">
        <v>463</v>
      </c>
      <c r="D78" s="99" t="s">
        <v>120</v>
      </c>
      <c r="E78" s="99" t="s">
        <v>303</v>
      </c>
      <c r="F78" s="99" t="s">
        <v>459</v>
      </c>
      <c r="G78" s="99" t="s">
        <v>353</v>
      </c>
      <c r="H78" s="86" t="s">
        <v>435</v>
      </c>
      <c r="I78" s="86" t="s">
        <v>160</v>
      </c>
      <c r="J78" s="86"/>
      <c r="K78" s="96">
        <v>6.9399999999999986</v>
      </c>
      <c r="L78" s="99" t="s">
        <v>162</v>
      </c>
      <c r="M78" s="100">
        <v>2.7799999999999998E-2</v>
      </c>
      <c r="N78" s="100">
        <v>2.7299999999999994E-2</v>
      </c>
      <c r="O78" s="96">
        <v>202368.99999999997</v>
      </c>
      <c r="P78" s="98">
        <v>101.78</v>
      </c>
      <c r="Q78" s="86"/>
      <c r="R78" s="96">
        <v>205.97117</v>
      </c>
      <c r="S78" s="97">
        <v>2.3518753965911173E-4</v>
      </c>
      <c r="T78" s="97">
        <f t="shared" si="1"/>
        <v>4.0799009151427836E-3</v>
      </c>
      <c r="U78" s="97">
        <f>R78/'סכום נכסי הקרן'!$C$42</f>
        <v>1.00196597932578E-3</v>
      </c>
    </row>
    <row r="79" spans="2:21" s="138" customFormat="1">
      <c r="B79" s="89" t="s">
        <v>464</v>
      </c>
      <c r="C79" s="86" t="s">
        <v>465</v>
      </c>
      <c r="D79" s="99" t="s">
        <v>120</v>
      </c>
      <c r="E79" s="99" t="s">
        <v>303</v>
      </c>
      <c r="F79" s="99" t="s">
        <v>459</v>
      </c>
      <c r="G79" s="99" t="s">
        <v>353</v>
      </c>
      <c r="H79" s="86" t="s">
        <v>435</v>
      </c>
      <c r="I79" s="86" t="s">
        <v>160</v>
      </c>
      <c r="J79" s="86"/>
      <c r="K79" s="96">
        <v>1.8099999999999998</v>
      </c>
      <c r="L79" s="99" t="s">
        <v>162</v>
      </c>
      <c r="M79" s="100">
        <v>5.0999999999999997E-2</v>
      </c>
      <c r="N79" s="100">
        <v>8.4000000000000012E-3</v>
      </c>
      <c r="O79" s="96">
        <v>15874.999999999998</v>
      </c>
      <c r="P79" s="98">
        <v>129.46</v>
      </c>
      <c r="Q79" s="86"/>
      <c r="R79" s="96">
        <v>20.551769999999998</v>
      </c>
      <c r="S79" s="97">
        <v>7.672611931108938E-6</v>
      </c>
      <c r="T79" s="97">
        <f t="shared" si="1"/>
        <v>4.0709185285884425E-4</v>
      </c>
      <c r="U79" s="97">
        <f>R79/'סכום נכסי הקרן'!$C$42</f>
        <v>9.9976003218936829E-5</v>
      </c>
    </row>
    <row r="80" spans="2:21" s="138" customFormat="1">
      <c r="B80" s="89" t="s">
        <v>466</v>
      </c>
      <c r="C80" s="86" t="s">
        <v>467</v>
      </c>
      <c r="D80" s="99" t="s">
        <v>120</v>
      </c>
      <c r="E80" s="99" t="s">
        <v>303</v>
      </c>
      <c r="F80" s="99" t="s">
        <v>394</v>
      </c>
      <c r="G80" s="99" t="s">
        <v>311</v>
      </c>
      <c r="H80" s="86" t="s">
        <v>435</v>
      </c>
      <c r="I80" s="86" t="s">
        <v>307</v>
      </c>
      <c r="J80" s="86"/>
      <c r="K80" s="96">
        <v>0.51</v>
      </c>
      <c r="L80" s="99" t="s">
        <v>162</v>
      </c>
      <c r="M80" s="100">
        <v>4.8499999999999995E-2</v>
      </c>
      <c r="N80" s="100">
        <v>8.7000000000000011E-3</v>
      </c>
      <c r="O80" s="96">
        <v>56704.999999999993</v>
      </c>
      <c r="P80" s="98">
        <v>107.8</v>
      </c>
      <c r="Q80" s="86"/>
      <c r="R80" s="96">
        <v>61.127979999999987</v>
      </c>
      <c r="S80" s="97">
        <v>3.7803333333333327E-4</v>
      </c>
      <c r="T80" s="97">
        <f t="shared" si="1"/>
        <v>1.2108301445431888E-3</v>
      </c>
      <c r="U80" s="97">
        <f>R80/'סכום נכסי הקרן'!$C$42</f>
        <v>2.9736276365719864E-4</v>
      </c>
    </row>
    <row r="81" spans="2:21" s="138" customFormat="1">
      <c r="B81" s="89" t="s">
        <v>468</v>
      </c>
      <c r="C81" s="86" t="s">
        <v>469</v>
      </c>
      <c r="D81" s="99" t="s">
        <v>120</v>
      </c>
      <c r="E81" s="99" t="s">
        <v>303</v>
      </c>
      <c r="F81" s="99" t="s">
        <v>470</v>
      </c>
      <c r="G81" s="99" t="s">
        <v>471</v>
      </c>
      <c r="H81" s="86" t="s">
        <v>435</v>
      </c>
      <c r="I81" s="86" t="s">
        <v>307</v>
      </c>
      <c r="J81" s="86"/>
      <c r="K81" s="96">
        <v>4.55</v>
      </c>
      <c r="L81" s="99" t="s">
        <v>162</v>
      </c>
      <c r="M81" s="100">
        <v>3.85E-2</v>
      </c>
      <c r="N81" s="100">
        <v>7.000000000000001E-3</v>
      </c>
      <c r="O81" s="96">
        <v>199999.99999999997</v>
      </c>
      <c r="P81" s="98">
        <v>119.27</v>
      </c>
      <c r="Q81" s="86"/>
      <c r="R81" s="96">
        <v>238.54000999999994</v>
      </c>
      <c r="S81" s="97">
        <v>8.3490964273882408E-4</v>
      </c>
      <c r="T81" s="97">
        <f t="shared" si="1"/>
        <v>4.725028289625041E-3</v>
      </c>
      <c r="U81" s="97">
        <f>R81/'סכום נכסי הקרן'!$C$42</f>
        <v>1.1604001410878586E-3</v>
      </c>
    </row>
    <row r="82" spans="2:21" s="138" customFormat="1">
      <c r="B82" s="89" t="s">
        <v>472</v>
      </c>
      <c r="C82" s="86" t="s">
        <v>473</v>
      </c>
      <c r="D82" s="99" t="s">
        <v>120</v>
      </c>
      <c r="E82" s="99" t="s">
        <v>303</v>
      </c>
      <c r="F82" s="99" t="s">
        <v>470</v>
      </c>
      <c r="G82" s="99" t="s">
        <v>471</v>
      </c>
      <c r="H82" s="86" t="s">
        <v>435</v>
      </c>
      <c r="I82" s="86" t="s">
        <v>307</v>
      </c>
      <c r="J82" s="86"/>
      <c r="K82" s="96">
        <v>1.87</v>
      </c>
      <c r="L82" s="99" t="s">
        <v>162</v>
      </c>
      <c r="M82" s="100">
        <v>3.9E-2</v>
      </c>
      <c r="N82" s="100">
        <v>2.9999999999999997E-4</v>
      </c>
      <c r="O82" s="96">
        <v>22497.999999999996</v>
      </c>
      <c r="P82" s="98">
        <v>116.7</v>
      </c>
      <c r="Q82" s="86"/>
      <c r="R82" s="96">
        <v>26.255169999999996</v>
      </c>
      <c r="S82" s="97">
        <v>1.1303681559544294E-4</v>
      </c>
      <c r="T82" s="97">
        <f t="shared" si="1"/>
        <v>5.2006546406581724E-4</v>
      </c>
      <c r="U82" s="97">
        <f>R82/'סכום נכסי הקרן'!$C$42</f>
        <v>1.2772072480539309E-4</v>
      </c>
    </row>
    <row r="83" spans="2:21" s="138" customFormat="1">
      <c r="B83" s="89" t="s">
        <v>474</v>
      </c>
      <c r="C83" s="86" t="s">
        <v>475</v>
      </c>
      <c r="D83" s="99" t="s">
        <v>120</v>
      </c>
      <c r="E83" s="99" t="s">
        <v>303</v>
      </c>
      <c r="F83" s="99" t="s">
        <v>470</v>
      </c>
      <c r="G83" s="99" t="s">
        <v>471</v>
      </c>
      <c r="H83" s="86" t="s">
        <v>435</v>
      </c>
      <c r="I83" s="86" t="s">
        <v>307</v>
      </c>
      <c r="J83" s="86"/>
      <c r="K83" s="96">
        <v>2.7900000000000005</v>
      </c>
      <c r="L83" s="99" t="s">
        <v>162</v>
      </c>
      <c r="M83" s="100">
        <v>3.9E-2</v>
      </c>
      <c r="N83" s="100">
        <v>2.3999999999999998E-3</v>
      </c>
      <c r="O83" s="96">
        <v>142023.99999999997</v>
      </c>
      <c r="P83" s="98">
        <v>120.18</v>
      </c>
      <c r="Q83" s="86"/>
      <c r="R83" s="96">
        <v>170.68443999999997</v>
      </c>
      <c r="S83" s="97">
        <v>3.5592088363729763E-4</v>
      </c>
      <c r="T83" s="97">
        <f t="shared" si="1"/>
        <v>3.3809372591156006E-3</v>
      </c>
      <c r="U83" s="97">
        <f>R83/'סכום נכסי הקרן'!$C$42</f>
        <v>8.3031038800368193E-4</v>
      </c>
    </row>
    <row r="84" spans="2:21" s="138" customFormat="1">
      <c r="B84" s="89" t="s">
        <v>476</v>
      </c>
      <c r="C84" s="86" t="s">
        <v>477</v>
      </c>
      <c r="D84" s="99" t="s">
        <v>120</v>
      </c>
      <c r="E84" s="99" t="s">
        <v>303</v>
      </c>
      <c r="F84" s="99" t="s">
        <v>470</v>
      </c>
      <c r="G84" s="99" t="s">
        <v>471</v>
      </c>
      <c r="H84" s="86" t="s">
        <v>435</v>
      </c>
      <c r="I84" s="86" t="s">
        <v>307</v>
      </c>
      <c r="J84" s="86"/>
      <c r="K84" s="96">
        <v>5.39</v>
      </c>
      <c r="L84" s="99" t="s">
        <v>162</v>
      </c>
      <c r="M84" s="100">
        <v>3.85E-2</v>
      </c>
      <c r="N84" s="100">
        <v>1.03E-2</v>
      </c>
      <c r="O84" s="96">
        <v>104290.99999999999</v>
      </c>
      <c r="P84" s="98">
        <v>120.25</v>
      </c>
      <c r="Q84" s="86"/>
      <c r="R84" s="96">
        <v>125.40992999999997</v>
      </c>
      <c r="S84" s="97">
        <v>4.1716399999999992E-4</v>
      </c>
      <c r="T84" s="97">
        <f t="shared" si="1"/>
        <v>2.4841344940410462E-3</v>
      </c>
      <c r="U84" s="97">
        <f>R84/'סכום נכסי הקרן'!$C$42</f>
        <v>6.1006830873285565E-4</v>
      </c>
    </row>
    <row r="85" spans="2:21" s="138" customFormat="1">
      <c r="B85" s="89" t="s">
        <v>478</v>
      </c>
      <c r="C85" s="86" t="s">
        <v>479</v>
      </c>
      <c r="D85" s="99" t="s">
        <v>120</v>
      </c>
      <c r="E85" s="99" t="s">
        <v>303</v>
      </c>
      <c r="F85" s="99" t="s">
        <v>480</v>
      </c>
      <c r="G85" s="99" t="s">
        <v>471</v>
      </c>
      <c r="H85" s="86" t="s">
        <v>435</v>
      </c>
      <c r="I85" s="86" t="s">
        <v>160</v>
      </c>
      <c r="J85" s="86"/>
      <c r="K85" s="96">
        <v>2.92</v>
      </c>
      <c r="L85" s="99" t="s">
        <v>162</v>
      </c>
      <c r="M85" s="100">
        <v>3.7499999999999999E-2</v>
      </c>
      <c r="N85" s="100">
        <v>3.9000000000000003E-3</v>
      </c>
      <c r="O85" s="96">
        <v>493858.99999999994</v>
      </c>
      <c r="P85" s="98">
        <v>120.35</v>
      </c>
      <c r="Q85" s="86"/>
      <c r="R85" s="96">
        <v>594.35926999999992</v>
      </c>
      <c r="S85" s="97">
        <v>6.3748311357239801E-4</v>
      </c>
      <c r="T85" s="97">
        <f t="shared" si="1"/>
        <v>1.1773137617252922E-2</v>
      </c>
      <c r="U85" s="97">
        <f>R85/'סכום נכסי הקרן'!$C$42</f>
        <v>2.8913161392291244E-3</v>
      </c>
    </row>
    <row r="86" spans="2:21" s="138" customFormat="1">
      <c r="B86" s="89" t="s">
        <v>481</v>
      </c>
      <c r="C86" s="86" t="s">
        <v>482</v>
      </c>
      <c r="D86" s="99" t="s">
        <v>120</v>
      </c>
      <c r="E86" s="99" t="s">
        <v>303</v>
      </c>
      <c r="F86" s="99" t="s">
        <v>480</v>
      </c>
      <c r="G86" s="99" t="s">
        <v>471</v>
      </c>
      <c r="H86" s="86" t="s">
        <v>435</v>
      </c>
      <c r="I86" s="86" t="s">
        <v>160</v>
      </c>
      <c r="J86" s="86"/>
      <c r="K86" s="96">
        <v>6.51</v>
      </c>
      <c r="L86" s="99" t="s">
        <v>162</v>
      </c>
      <c r="M86" s="100">
        <v>2.4799999999999999E-2</v>
      </c>
      <c r="N86" s="100">
        <v>1.2300000000000002E-2</v>
      </c>
      <c r="O86" s="96">
        <v>409168.99999999994</v>
      </c>
      <c r="P86" s="98">
        <v>109.72</v>
      </c>
      <c r="Q86" s="86"/>
      <c r="R86" s="96">
        <v>448.94023999999996</v>
      </c>
      <c r="S86" s="97">
        <v>9.6619202555334194E-4</v>
      </c>
      <c r="T86" s="97">
        <f t="shared" si="1"/>
        <v>8.8926605408923051E-3</v>
      </c>
      <c r="U86" s="97">
        <f>R86/'סכום נכסי הקרן'!$C$42</f>
        <v>2.183911696138594E-3</v>
      </c>
    </row>
    <row r="87" spans="2:21" s="138" customFormat="1">
      <c r="B87" s="89" t="s">
        <v>483</v>
      </c>
      <c r="C87" s="86" t="s">
        <v>484</v>
      </c>
      <c r="D87" s="99" t="s">
        <v>120</v>
      </c>
      <c r="E87" s="99" t="s">
        <v>303</v>
      </c>
      <c r="F87" s="99" t="s">
        <v>485</v>
      </c>
      <c r="G87" s="99" t="s">
        <v>353</v>
      </c>
      <c r="H87" s="86" t="s">
        <v>435</v>
      </c>
      <c r="I87" s="86" t="s">
        <v>307</v>
      </c>
      <c r="J87" s="86"/>
      <c r="K87" s="96">
        <v>5.14</v>
      </c>
      <c r="L87" s="99" t="s">
        <v>162</v>
      </c>
      <c r="M87" s="100">
        <v>2.8500000000000001E-2</v>
      </c>
      <c r="N87" s="100">
        <v>1.2800000000000001E-2</v>
      </c>
      <c r="O87" s="96">
        <v>345909.99999999994</v>
      </c>
      <c r="P87" s="98">
        <v>111.01</v>
      </c>
      <c r="Q87" s="86"/>
      <c r="R87" s="96">
        <v>383.99468999999993</v>
      </c>
      <c r="S87" s="97">
        <v>5.0645680819912141E-4</v>
      </c>
      <c r="T87" s="97">
        <f t="shared" si="1"/>
        <v>7.606211525336139E-3</v>
      </c>
      <c r="U87" s="97">
        <f>R87/'סכום נכסי הקרן'!$C$42</f>
        <v>1.8679780069305295E-3</v>
      </c>
    </row>
    <row r="88" spans="2:21" s="138" customFormat="1">
      <c r="B88" s="89" t="s">
        <v>486</v>
      </c>
      <c r="C88" s="86" t="s">
        <v>487</v>
      </c>
      <c r="D88" s="99" t="s">
        <v>120</v>
      </c>
      <c r="E88" s="99" t="s">
        <v>303</v>
      </c>
      <c r="F88" s="99" t="s">
        <v>488</v>
      </c>
      <c r="G88" s="99" t="s">
        <v>353</v>
      </c>
      <c r="H88" s="86" t="s">
        <v>435</v>
      </c>
      <c r="I88" s="86" t="s">
        <v>307</v>
      </c>
      <c r="J88" s="86"/>
      <c r="K88" s="96">
        <v>7.1800000000000006</v>
      </c>
      <c r="L88" s="99" t="s">
        <v>162</v>
      </c>
      <c r="M88" s="100">
        <v>1.3999999999999999E-2</v>
      </c>
      <c r="N88" s="100">
        <v>1.5700000000000002E-2</v>
      </c>
      <c r="O88" s="96">
        <v>135999.99999999997</v>
      </c>
      <c r="P88" s="98">
        <v>99.41</v>
      </c>
      <c r="Q88" s="86"/>
      <c r="R88" s="96">
        <v>135.19759999999997</v>
      </c>
      <c r="S88" s="97">
        <v>5.3627760252365916E-4</v>
      </c>
      <c r="T88" s="97">
        <f t="shared" si="1"/>
        <v>2.6780098009110105E-3</v>
      </c>
      <c r="U88" s="97">
        <f>R88/'סכום נכסי הקרן'!$C$42</f>
        <v>6.5768134291073379E-4</v>
      </c>
    </row>
    <row r="89" spans="2:21" s="138" customFormat="1">
      <c r="B89" s="89" t="s">
        <v>489</v>
      </c>
      <c r="C89" s="86" t="s">
        <v>490</v>
      </c>
      <c r="D89" s="99" t="s">
        <v>120</v>
      </c>
      <c r="E89" s="99" t="s">
        <v>303</v>
      </c>
      <c r="F89" s="99" t="s">
        <v>316</v>
      </c>
      <c r="G89" s="99" t="s">
        <v>311</v>
      </c>
      <c r="H89" s="86" t="s">
        <v>435</v>
      </c>
      <c r="I89" s="86" t="s">
        <v>160</v>
      </c>
      <c r="J89" s="86"/>
      <c r="K89" s="96">
        <v>4.37</v>
      </c>
      <c r="L89" s="99" t="s">
        <v>162</v>
      </c>
      <c r="M89" s="100">
        <v>1.06E-2</v>
      </c>
      <c r="N89" s="100">
        <v>1.3899999999999999E-2</v>
      </c>
      <c r="O89" s="96">
        <f>250000/50000</f>
        <v>5</v>
      </c>
      <c r="P89" s="98">
        <v>5001994</v>
      </c>
      <c r="Q89" s="86"/>
      <c r="R89" s="96">
        <v>250.09968999999998</v>
      </c>
      <c r="S89" s="97">
        <f>1841.07813535606%/50000</f>
        <v>3.6821562707121204E-4</v>
      </c>
      <c r="T89" s="97">
        <f t="shared" si="1"/>
        <v>4.9540037768777368E-3</v>
      </c>
      <c r="U89" s="97">
        <f>R89/'סכום נכסי הקרן'!$C$42</f>
        <v>1.2166332832887438E-3</v>
      </c>
    </row>
    <row r="90" spans="2:21" s="138" customFormat="1">
      <c r="B90" s="89" t="s">
        <v>491</v>
      </c>
      <c r="C90" s="86" t="s">
        <v>492</v>
      </c>
      <c r="D90" s="99" t="s">
        <v>120</v>
      </c>
      <c r="E90" s="99" t="s">
        <v>303</v>
      </c>
      <c r="F90" s="99" t="s">
        <v>409</v>
      </c>
      <c r="G90" s="99" t="s">
        <v>353</v>
      </c>
      <c r="H90" s="86" t="s">
        <v>435</v>
      </c>
      <c r="I90" s="86" t="s">
        <v>307</v>
      </c>
      <c r="J90" s="86"/>
      <c r="K90" s="96">
        <v>2.67</v>
      </c>
      <c r="L90" s="99" t="s">
        <v>162</v>
      </c>
      <c r="M90" s="100">
        <v>4.9000000000000002E-2</v>
      </c>
      <c r="N90" s="100">
        <v>6.6000000000000017E-3</v>
      </c>
      <c r="O90" s="96">
        <v>129041.84999999998</v>
      </c>
      <c r="P90" s="98">
        <v>116.15</v>
      </c>
      <c r="Q90" s="86"/>
      <c r="R90" s="96">
        <v>149.88209999999998</v>
      </c>
      <c r="S90" s="97">
        <v>1.6170334994626388E-4</v>
      </c>
      <c r="T90" s="97">
        <f t="shared" si="1"/>
        <v>2.9688820865246437E-3</v>
      </c>
      <c r="U90" s="97">
        <f>R90/'סכום נכסי הקרן'!$C$42</f>
        <v>7.2911546363456825E-4</v>
      </c>
    </row>
    <row r="91" spans="2:21" s="138" customFormat="1">
      <c r="B91" s="89" t="s">
        <v>493</v>
      </c>
      <c r="C91" s="86" t="s">
        <v>494</v>
      </c>
      <c r="D91" s="99" t="s">
        <v>120</v>
      </c>
      <c r="E91" s="99" t="s">
        <v>303</v>
      </c>
      <c r="F91" s="99" t="s">
        <v>409</v>
      </c>
      <c r="G91" s="99" t="s">
        <v>353</v>
      </c>
      <c r="H91" s="86" t="s">
        <v>435</v>
      </c>
      <c r="I91" s="86" t="s">
        <v>307</v>
      </c>
      <c r="J91" s="86"/>
      <c r="K91" s="96">
        <v>6.11</v>
      </c>
      <c r="L91" s="99" t="s">
        <v>162</v>
      </c>
      <c r="M91" s="100">
        <v>2.3E-2</v>
      </c>
      <c r="N91" s="100">
        <v>1.9900000000000001E-2</v>
      </c>
      <c r="O91" s="96">
        <v>30682.509999999995</v>
      </c>
      <c r="P91" s="98">
        <v>103.53</v>
      </c>
      <c r="Q91" s="96">
        <v>0.69401000000000002</v>
      </c>
      <c r="R91" s="96">
        <v>32.465879999999991</v>
      </c>
      <c r="S91" s="97">
        <v>2.1754919155910626E-5</v>
      </c>
      <c r="T91" s="97">
        <f t="shared" si="1"/>
        <v>6.4308793081534546E-4</v>
      </c>
      <c r="U91" s="97">
        <f>R91/'סכום נכסי הקרן'!$C$42</f>
        <v>1.579333032330362E-4</v>
      </c>
    </row>
    <row r="92" spans="2:21" s="138" customFormat="1">
      <c r="B92" s="89" t="s">
        <v>495</v>
      </c>
      <c r="C92" s="86" t="s">
        <v>496</v>
      </c>
      <c r="D92" s="99" t="s">
        <v>120</v>
      </c>
      <c r="E92" s="99" t="s">
        <v>303</v>
      </c>
      <c r="F92" s="99" t="s">
        <v>409</v>
      </c>
      <c r="G92" s="99" t="s">
        <v>353</v>
      </c>
      <c r="H92" s="86" t="s">
        <v>435</v>
      </c>
      <c r="I92" s="86" t="s">
        <v>307</v>
      </c>
      <c r="J92" s="86"/>
      <c r="K92" s="96">
        <v>2.56</v>
      </c>
      <c r="L92" s="99" t="s">
        <v>162</v>
      </c>
      <c r="M92" s="100">
        <v>5.8499999999999996E-2</v>
      </c>
      <c r="N92" s="100">
        <v>6.0000000000000001E-3</v>
      </c>
      <c r="O92" s="96">
        <v>81585.449999999983</v>
      </c>
      <c r="P92" s="98">
        <v>123.86</v>
      </c>
      <c r="Q92" s="86"/>
      <c r="R92" s="96">
        <v>101.05174999999998</v>
      </c>
      <c r="S92" s="97">
        <v>6.9270629380755689E-5</v>
      </c>
      <c r="T92" s="97">
        <f t="shared" si="1"/>
        <v>2.0016448287485077E-3</v>
      </c>
      <c r="U92" s="97">
        <f>R92/'סכום נכסי הקרן'!$C$42</f>
        <v>4.9157566882459267E-4</v>
      </c>
    </row>
    <row r="93" spans="2:21" s="138" customFormat="1">
      <c r="B93" s="89" t="s">
        <v>497</v>
      </c>
      <c r="C93" s="86" t="s">
        <v>498</v>
      </c>
      <c r="D93" s="99" t="s">
        <v>120</v>
      </c>
      <c r="E93" s="99" t="s">
        <v>303</v>
      </c>
      <c r="F93" s="99" t="s">
        <v>409</v>
      </c>
      <c r="G93" s="99" t="s">
        <v>353</v>
      </c>
      <c r="H93" s="86" t="s">
        <v>435</v>
      </c>
      <c r="I93" s="86" t="s">
        <v>307</v>
      </c>
      <c r="J93" s="86"/>
      <c r="K93" s="96">
        <v>7.5500000000000007</v>
      </c>
      <c r="L93" s="99" t="s">
        <v>162</v>
      </c>
      <c r="M93" s="100">
        <v>2.2499999999999999E-2</v>
      </c>
      <c r="N93" s="100">
        <v>2.2000000000000002E-2</v>
      </c>
      <c r="O93" s="96">
        <v>101999.99999999999</v>
      </c>
      <c r="P93" s="98">
        <v>101.73</v>
      </c>
      <c r="Q93" s="96">
        <v>0.74522999999999995</v>
      </c>
      <c r="R93" s="96">
        <v>104.50983999999998</v>
      </c>
      <c r="S93" s="97">
        <v>5.4245797280264626E-4</v>
      </c>
      <c r="T93" s="97">
        <f t="shared" si="1"/>
        <v>2.0701430780697408E-3</v>
      </c>
      <c r="U93" s="97">
        <f>R93/'סכום נכסי הקרן'!$C$42</f>
        <v>5.0839787036593791E-4</v>
      </c>
    </row>
    <row r="94" spans="2:21" s="138" customFormat="1">
      <c r="B94" s="89" t="s">
        <v>499</v>
      </c>
      <c r="C94" s="86" t="s">
        <v>500</v>
      </c>
      <c r="D94" s="99" t="s">
        <v>120</v>
      </c>
      <c r="E94" s="99" t="s">
        <v>303</v>
      </c>
      <c r="F94" s="99" t="s">
        <v>501</v>
      </c>
      <c r="G94" s="99" t="s">
        <v>353</v>
      </c>
      <c r="H94" s="86" t="s">
        <v>435</v>
      </c>
      <c r="I94" s="86" t="s">
        <v>160</v>
      </c>
      <c r="J94" s="86"/>
      <c r="K94" s="96">
        <v>7.15</v>
      </c>
      <c r="L94" s="99" t="s">
        <v>162</v>
      </c>
      <c r="M94" s="100">
        <v>1.9599999999999999E-2</v>
      </c>
      <c r="N94" s="100">
        <v>1.89E-2</v>
      </c>
      <c r="O94" s="96">
        <v>123872.49999999999</v>
      </c>
      <c r="P94" s="98">
        <v>101.58</v>
      </c>
      <c r="Q94" s="86"/>
      <c r="R94" s="96">
        <v>125.82968999999999</v>
      </c>
      <c r="S94" s="97">
        <v>1.9232094888219488E-4</v>
      </c>
      <c r="T94" s="97">
        <f t="shared" si="1"/>
        <v>2.4924491489907675E-3</v>
      </c>
      <c r="U94" s="97">
        <f>R94/'סכום נכסי הקרן'!$C$42</f>
        <v>6.1211027042818323E-4</v>
      </c>
    </row>
    <row r="95" spans="2:21" s="138" customFormat="1">
      <c r="B95" s="89" t="s">
        <v>502</v>
      </c>
      <c r="C95" s="86" t="s">
        <v>503</v>
      </c>
      <c r="D95" s="99" t="s">
        <v>120</v>
      </c>
      <c r="E95" s="99" t="s">
        <v>303</v>
      </c>
      <c r="F95" s="99" t="s">
        <v>501</v>
      </c>
      <c r="G95" s="99" t="s">
        <v>353</v>
      </c>
      <c r="H95" s="86" t="s">
        <v>435</v>
      </c>
      <c r="I95" s="86" t="s">
        <v>160</v>
      </c>
      <c r="J95" s="86"/>
      <c r="K95" s="96">
        <v>4.22</v>
      </c>
      <c r="L95" s="99" t="s">
        <v>162</v>
      </c>
      <c r="M95" s="100">
        <v>2.75E-2</v>
      </c>
      <c r="N95" s="100">
        <v>8.6000000000000017E-3</v>
      </c>
      <c r="O95" s="96">
        <v>59826.099999999991</v>
      </c>
      <c r="P95" s="98">
        <v>109.31</v>
      </c>
      <c r="Q95" s="86"/>
      <c r="R95" s="96">
        <v>65.395909999999986</v>
      </c>
      <c r="S95" s="97">
        <v>1.2561868031021078E-4</v>
      </c>
      <c r="T95" s="97">
        <f t="shared" si="1"/>
        <v>1.2953697988684293E-3</v>
      </c>
      <c r="U95" s="97">
        <f>R95/'סכום נכסי הקרן'!$C$42</f>
        <v>3.1812450745922626E-4</v>
      </c>
    </row>
    <row r="96" spans="2:21" s="138" customFormat="1">
      <c r="B96" s="89" t="s">
        <v>504</v>
      </c>
      <c r="C96" s="86" t="s">
        <v>505</v>
      </c>
      <c r="D96" s="99" t="s">
        <v>120</v>
      </c>
      <c r="E96" s="99" t="s">
        <v>303</v>
      </c>
      <c r="F96" s="99" t="s">
        <v>329</v>
      </c>
      <c r="G96" s="99" t="s">
        <v>311</v>
      </c>
      <c r="H96" s="86" t="s">
        <v>435</v>
      </c>
      <c r="I96" s="86" t="s">
        <v>160</v>
      </c>
      <c r="J96" s="86"/>
      <c r="K96" s="96">
        <v>4.7100000000000017</v>
      </c>
      <c r="L96" s="99" t="s">
        <v>162</v>
      </c>
      <c r="M96" s="100">
        <v>1.4199999999999999E-2</v>
      </c>
      <c r="N96" s="100">
        <v>1.4200000000000001E-2</v>
      </c>
      <c r="O96" s="96">
        <f>300000/50000</f>
        <v>6</v>
      </c>
      <c r="P96" s="98">
        <v>5046567</v>
      </c>
      <c r="Q96" s="86"/>
      <c r="R96" s="96">
        <v>302.79403999999994</v>
      </c>
      <c r="S96" s="97">
        <f>1415.56174208465%/50000</f>
        <v>2.8311234841692999E-4</v>
      </c>
      <c r="T96" s="97">
        <f t="shared" si="1"/>
        <v>5.9977795965123681E-3</v>
      </c>
      <c r="U96" s="97">
        <f>R96/'סכום נכסי הקרן'!$C$42</f>
        <v>1.4729698667178001E-3</v>
      </c>
    </row>
    <row r="97" spans="2:21" s="138" customFormat="1">
      <c r="B97" s="89" t="s">
        <v>506</v>
      </c>
      <c r="C97" s="86" t="s">
        <v>507</v>
      </c>
      <c r="D97" s="99" t="s">
        <v>120</v>
      </c>
      <c r="E97" s="99" t="s">
        <v>303</v>
      </c>
      <c r="F97" s="99" t="s">
        <v>329</v>
      </c>
      <c r="G97" s="99" t="s">
        <v>311</v>
      </c>
      <c r="H97" s="86" t="s">
        <v>435</v>
      </c>
      <c r="I97" s="86" t="s">
        <v>160</v>
      </c>
      <c r="J97" s="86"/>
      <c r="K97" s="96">
        <v>5.31</v>
      </c>
      <c r="L97" s="99" t="s">
        <v>162</v>
      </c>
      <c r="M97" s="100">
        <v>1.5900000000000001E-2</v>
      </c>
      <c r="N97" s="100">
        <v>1.6199999999999999E-2</v>
      </c>
      <c r="O97" s="96">
        <f>250000/50000</f>
        <v>5</v>
      </c>
      <c r="P97" s="98">
        <v>4995000</v>
      </c>
      <c r="Q97" s="86"/>
      <c r="R97" s="96">
        <v>249.74999999999997</v>
      </c>
      <c r="S97" s="97">
        <f>1670.00668002672%/50000</f>
        <v>3.3400133600534405E-4</v>
      </c>
      <c r="T97" s="97">
        <f t="shared" si="1"/>
        <v>4.9470770766457759E-3</v>
      </c>
      <c r="U97" s="97">
        <f>R97/'סכום נכסי הקרן'!$C$42</f>
        <v>1.2149321836479035E-3</v>
      </c>
    </row>
    <row r="98" spans="2:21" s="138" customFormat="1">
      <c r="B98" s="89" t="s">
        <v>508</v>
      </c>
      <c r="C98" s="86" t="s">
        <v>509</v>
      </c>
      <c r="D98" s="99" t="s">
        <v>120</v>
      </c>
      <c r="E98" s="99" t="s">
        <v>303</v>
      </c>
      <c r="F98" s="99" t="s">
        <v>510</v>
      </c>
      <c r="G98" s="99" t="s">
        <v>511</v>
      </c>
      <c r="H98" s="86" t="s">
        <v>435</v>
      </c>
      <c r="I98" s="86" t="s">
        <v>307</v>
      </c>
      <c r="J98" s="86"/>
      <c r="K98" s="96">
        <v>5.1700000000000008</v>
      </c>
      <c r="L98" s="99" t="s">
        <v>162</v>
      </c>
      <c r="M98" s="100">
        <v>1.9400000000000001E-2</v>
      </c>
      <c r="N98" s="100">
        <v>1.04E-2</v>
      </c>
      <c r="O98" s="96">
        <v>184946.98</v>
      </c>
      <c r="P98" s="98">
        <v>105.68</v>
      </c>
      <c r="Q98" s="86"/>
      <c r="R98" s="96">
        <v>195.45195999999996</v>
      </c>
      <c r="S98" s="97">
        <v>2.7920272457517415E-4</v>
      </c>
      <c r="T98" s="97">
        <f t="shared" si="1"/>
        <v>3.8715351787847328E-3</v>
      </c>
      <c r="U98" s="97">
        <f>R98/'סכום נכסי הקרן'!$C$42</f>
        <v>9.5079430054479546E-4</v>
      </c>
    </row>
    <row r="99" spans="2:21" s="138" customFormat="1">
      <c r="B99" s="89" t="s">
        <v>512</v>
      </c>
      <c r="C99" s="86" t="s">
        <v>513</v>
      </c>
      <c r="D99" s="99" t="s">
        <v>120</v>
      </c>
      <c r="E99" s="99" t="s">
        <v>303</v>
      </c>
      <c r="F99" s="99" t="s">
        <v>510</v>
      </c>
      <c r="G99" s="99" t="s">
        <v>511</v>
      </c>
      <c r="H99" s="86" t="s">
        <v>435</v>
      </c>
      <c r="I99" s="86" t="s">
        <v>307</v>
      </c>
      <c r="J99" s="86"/>
      <c r="K99" s="96">
        <v>7.049999999999998</v>
      </c>
      <c r="L99" s="99" t="s">
        <v>162</v>
      </c>
      <c r="M99" s="100">
        <v>1.23E-2</v>
      </c>
      <c r="N99" s="100">
        <v>1.7099999999999994E-2</v>
      </c>
      <c r="O99" s="96">
        <v>46.999999999999993</v>
      </c>
      <c r="P99" s="98">
        <v>97.38</v>
      </c>
      <c r="Q99" s="86"/>
      <c r="R99" s="96">
        <v>4.5770000000000005E-2</v>
      </c>
      <c r="S99" s="97">
        <v>1.1747944109780786E-7</v>
      </c>
      <c r="T99" s="97">
        <f t="shared" si="1"/>
        <v>9.0661748868098976E-7</v>
      </c>
      <c r="U99" s="97">
        <f>R99/'סכום נכסי הקרן'!$C$42</f>
        <v>2.226524366188771E-7</v>
      </c>
    </row>
    <row r="100" spans="2:21" s="138" customFormat="1">
      <c r="B100" s="89" t="s">
        <v>514</v>
      </c>
      <c r="C100" s="86" t="s">
        <v>515</v>
      </c>
      <c r="D100" s="99" t="s">
        <v>120</v>
      </c>
      <c r="E100" s="99" t="s">
        <v>303</v>
      </c>
      <c r="F100" s="99" t="s">
        <v>516</v>
      </c>
      <c r="G100" s="99" t="s">
        <v>471</v>
      </c>
      <c r="H100" s="86" t="s">
        <v>435</v>
      </c>
      <c r="I100" s="86" t="s">
        <v>160</v>
      </c>
      <c r="J100" s="86"/>
      <c r="K100" s="96">
        <v>1.23</v>
      </c>
      <c r="L100" s="99" t="s">
        <v>162</v>
      </c>
      <c r="M100" s="100">
        <v>3.6000000000000004E-2</v>
      </c>
      <c r="N100" s="100">
        <v>-2.2000000000000006E-3</v>
      </c>
      <c r="O100" s="96">
        <v>75591.999999999985</v>
      </c>
      <c r="P100" s="98">
        <v>112.66</v>
      </c>
      <c r="Q100" s="86"/>
      <c r="R100" s="96">
        <v>85.161949999999976</v>
      </c>
      <c r="S100" s="97">
        <v>1.8271647909656955E-4</v>
      </c>
      <c r="T100" s="97">
        <f t="shared" si="1"/>
        <v>1.6868978204102249E-3</v>
      </c>
      <c r="U100" s="97">
        <f>R100/'סכום נכסי הקרן'!$C$42</f>
        <v>4.1427825376261684E-4</v>
      </c>
    </row>
    <row r="101" spans="2:21" s="138" customFormat="1">
      <c r="B101" s="89" t="s">
        <v>517</v>
      </c>
      <c r="C101" s="86" t="s">
        <v>518</v>
      </c>
      <c r="D101" s="99" t="s">
        <v>120</v>
      </c>
      <c r="E101" s="99" t="s">
        <v>303</v>
      </c>
      <c r="F101" s="99" t="s">
        <v>516</v>
      </c>
      <c r="G101" s="99" t="s">
        <v>471</v>
      </c>
      <c r="H101" s="86" t="s">
        <v>435</v>
      </c>
      <c r="I101" s="86" t="s">
        <v>160</v>
      </c>
      <c r="J101" s="86"/>
      <c r="K101" s="96">
        <v>7.66</v>
      </c>
      <c r="L101" s="99" t="s">
        <v>162</v>
      </c>
      <c r="M101" s="100">
        <v>2.2499999999999999E-2</v>
      </c>
      <c r="N101" s="100">
        <v>1.47E-2</v>
      </c>
      <c r="O101" s="96">
        <v>41680.999999999993</v>
      </c>
      <c r="P101" s="98">
        <v>107.89</v>
      </c>
      <c r="Q101" s="86"/>
      <c r="R101" s="96">
        <v>44.969639999999991</v>
      </c>
      <c r="S101" s="97">
        <v>1.0188060659108444E-4</v>
      </c>
      <c r="T101" s="97">
        <f t="shared" si="1"/>
        <v>8.907638646206724E-4</v>
      </c>
      <c r="U101" s="97">
        <f>R101/'סכום נכסי הקרן'!$C$42</f>
        <v>2.1875901070294334E-4</v>
      </c>
    </row>
    <row r="102" spans="2:21" s="138" customFormat="1">
      <c r="B102" s="89" t="s">
        <v>519</v>
      </c>
      <c r="C102" s="86" t="s">
        <v>520</v>
      </c>
      <c r="D102" s="99" t="s">
        <v>120</v>
      </c>
      <c r="E102" s="99" t="s">
        <v>303</v>
      </c>
      <c r="F102" s="99" t="s">
        <v>338</v>
      </c>
      <c r="G102" s="99" t="s">
        <v>311</v>
      </c>
      <c r="H102" s="86" t="s">
        <v>521</v>
      </c>
      <c r="I102" s="86" t="s">
        <v>160</v>
      </c>
      <c r="J102" s="86"/>
      <c r="K102" s="96">
        <v>2.92</v>
      </c>
      <c r="L102" s="99" t="s">
        <v>162</v>
      </c>
      <c r="M102" s="100">
        <v>2.7999999999999997E-2</v>
      </c>
      <c r="N102" s="100">
        <v>1.03E-2</v>
      </c>
      <c r="O102" s="96">
        <f>200000/50000</f>
        <v>4</v>
      </c>
      <c r="P102" s="98">
        <v>5329167</v>
      </c>
      <c r="Q102" s="86"/>
      <c r="R102" s="96">
        <v>213.16667999999996</v>
      </c>
      <c r="S102" s="97">
        <f>1130.77401481314%/50000</f>
        <v>2.2615480296262798E-4</v>
      </c>
      <c r="T102" s="97">
        <f t="shared" si="1"/>
        <v>4.2224304149456873E-3</v>
      </c>
      <c r="U102" s="97">
        <f>R102/'סכום נכסי הקרן'!$C$42</f>
        <v>1.0369692092627582E-3</v>
      </c>
    </row>
    <row r="103" spans="2:21" s="138" customFormat="1">
      <c r="B103" s="89" t="s">
        <v>522</v>
      </c>
      <c r="C103" s="86" t="s">
        <v>523</v>
      </c>
      <c r="D103" s="99" t="s">
        <v>120</v>
      </c>
      <c r="E103" s="99" t="s">
        <v>303</v>
      </c>
      <c r="F103" s="99" t="s">
        <v>391</v>
      </c>
      <c r="G103" s="99" t="s">
        <v>311</v>
      </c>
      <c r="H103" s="86" t="s">
        <v>521</v>
      </c>
      <c r="I103" s="86" t="s">
        <v>307</v>
      </c>
      <c r="J103" s="86"/>
      <c r="K103" s="96">
        <v>1.71</v>
      </c>
      <c r="L103" s="99" t="s">
        <v>162</v>
      </c>
      <c r="M103" s="100">
        <v>6.4000000000000001E-2</v>
      </c>
      <c r="N103" s="100">
        <v>1.4999999999999996E-3</v>
      </c>
      <c r="O103" s="96">
        <v>773348.99999999988</v>
      </c>
      <c r="P103" s="98">
        <v>127.45</v>
      </c>
      <c r="Q103" s="86"/>
      <c r="R103" s="96">
        <v>985.63335999999993</v>
      </c>
      <c r="S103" s="97">
        <v>6.1770051530355297E-4</v>
      </c>
      <c r="T103" s="97">
        <f t="shared" si="1"/>
        <v>1.9523540345278693E-2</v>
      </c>
      <c r="U103" s="97">
        <f>R103/'סכום נכסי הקרן'!$C$42</f>
        <v>4.7947054668309123E-3</v>
      </c>
    </row>
    <row r="104" spans="2:21" s="138" customFormat="1">
      <c r="B104" s="89" t="s">
        <v>524</v>
      </c>
      <c r="C104" s="86" t="s">
        <v>525</v>
      </c>
      <c r="D104" s="99" t="s">
        <v>120</v>
      </c>
      <c r="E104" s="99" t="s">
        <v>303</v>
      </c>
      <c r="F104" s="99" t="s">
        <v>526</v>
      </c>
      <c r="G104" s="99" t="s">
        <v>353</v>
      </c>
      <c r="H104" s="86" t="s">
        <v>521</v>
      </c>
      <c r="I104" s="86" t="s">
        <v>160</v>
      </c>
      <c r="J104" s="86"/>
      <c r="K104" s="96">
        <v>1.9900000000000002</v>
      </c>
      <c r="L104" s="99" t="s">
        <v>162</v>
      </c>
      <c r="M104" s="100">
        <v>4.5999999999999999E-2</v>
      </c>
      <c r="N104" s="100">
        <v>2.3E-3</v>
      </c>
      <c r="O104" s="96">
        <v>43905.419999999991</v>
      </c>
      <c r="P104" s="98">
        <v>130.97999999999999</v>
      </c>
      <c r="Q104" s="96">
        <v>20.877239999999997</v>
      </c>
      <c r="R104" s="96">
        <v>79.920869999999979</v>
      </c>
      <c r="S104" s="97">
        <v>1.5239922454268198E-4</v>
      </c>
      <c r="T104" s="97">
        <f t="shared" si="1"/>
        <v>1.5830818975879359E-3</v>
      </c>
      <c r="U104" s="97">
        <f>R104/'סכום נכסי הקרן'!$C$42</f>
        <v>3.8878253096352435E-4</v>
      </c>
    </row>
    <row r="105" spans="2:21" s="138" customFormat="1">
      <c r="B105" s="89" t="s">
        <v>527</v>
      </c>
      <c r="C105" s="86" t="s">
        <v>528</v>
      </c>
      <c r="D105" s="99" t="s">
        <v>120</v>
      </c>
      <c r="E105" s="99" t="s">
        <v>303</v>
      </c>
      <c r="F105" s="99" t="s">
        <v>529</v>
      </c>
      <c r="G105" s="99" t="s">
        <v>311</v>
      </c>
      <c r="H105" s="86" t="s">
        <v>521</v>
      </c>
      <c r="I105" s="86" t="s">
        <v>307</v>
      </c>
      <c r="J105" s="86"/>
      <c r="K105" s="96">
        <v>1.99</v>
      </c>
      <c r="L105" s="99" t="s">
        <v>162</v>
      </c>
      <c r="M105" s="100">
        <v>0.02</v>
      </c>
      <c r="N105" s="100">
        <v>1.0000000000000002E-4</v>
      </c>
      <c r="O105" s="96">
        <v>5485.6</v>
      </c>
      <c r="P105" s="98">
        <v>106.86</v>
      </c>
      <c r="Q105" s="86"/>
      <c r="R105" s="96">
        <v>5.8619099999999991</v>
      </c>
      <c r="S105" s="97">
        <v>9.6410850544200378E-6</v>
      </c>
      <c r="T105" s="97">
        <f t="shared" si="1"/>
        <v>1.1611339574118374E-4</v>
      </c>
      <c r="U105" s="97">
        <f>R105/'סכום נכסי הקרן'!$C$42</f>
        <v>2.8515808274864791E-5</v>
      </c>
    </row>
    <row r="106" spans="2:21" s="138" customFormat="1">
      <c r="B106" s="89" t="s">
        <v>530</v>
      </c>
      <c r="C106" s="86" t="s">
        <v>531</v>
      </c>
      <c r="D106" s="99" t="s">
        <v>120</v>
      </c>
      <c r="E106" s="99" t="s">
        <v>303</v>
      </c>
      <c r="F106" s="99" t="s">
        <v>532</v>
      </c>
      <c r="G106" s="99" t="s">
        <v>353</v>
      </c>
      <c r="H106" s="86" t="s">
        <v>521</v>
      </c>
      <c r="I106" s="86" t="s">
        <v>160</v>
      </c>
      <c r="J106" s="86"/>
      <c r="K106" s="96">
        <v>6.5</v>
      </c>
      <c r="L106" s="99" t="s">
        <v>162</v>
      </c>
      <c r="M106" s="100">
        <v>1.5800000000000002E-2</v>
      </c>
      <c r="N106" s="100">
        <v>1.34E-2</v>
      </c>
      <c r="O106" s="96">
        <v>159144.29999999996</v>
      </c>
      <c r="P106" s="98">
        <v>102.81</v>
      </c>
      <c r="Q106" s="86"/>
      <c r="R106" s="96">
        <v>163.61624999999998</v>
      </c>
      <c r="S106" s="97">
        <v>3.9368376525069005E-4</v>
      </c>
      <c r="T106" s="97">
        <f t="shared" si="1"/>
        <v>3.2409297286956733E-3</v>
      </c>
      <c r="U106" s="97">
        <f>R106/'סכום נכסי הקרן'!$C$42</f>
        <v>7.959265180892144E-4</v>
      </c>
    </row>
    <row r="107" spans="2:21" s="138" customFormat="1">
      <c r="B107" s="89" t="s">
        <v>533</v>
      </c>
      <c r="C107" s="86" t="s">
        <v>534</v>
      </c>
      <c r="D107" s="99" t="s">
        <v>120</v>
      </c>
      <c r="E107" s="99" t="s">
        <v>303</v>
      </c>
      <c r="F107" s="99" t="s">
        <v>532</v>
      </c>
      <c r="G107" s="99" t="s">
        <v>353</v>
      </c>
      <c r="H107" s="86" t="s">
        <v>521</v>
      </c>
      <c r="I107" s="86" t="s">
        <v>160</v>
      </c>
      <c r="J107" s="86"/>
      <c r="K107" s="96">
        <v>7.37</v>
      </c>
      <c r="L107" s="99" t="s">
        <v>162</v>
      </c>
      <c r="M107" s="100">
        <v>2.4E-2</v>
      </c>
      <c r="N107" s="100">
        <v>1.9599999999999999E-2</v>
      </c>
      <c r="O107" s="96">
        <v>222088.99999999997</v>
      </c>
      <c r="P107" s="98">
        <v>105.27</v>
      </c>
      <c r="Q107" s="86"/>
      <c r="R107" s="96">
        <v>233.79308999999998</v>
      </c>
      <c r="S107" s="97">
        <v>4.82076619257267E-4</v>
      </c>
      <c r="T107" s="97">
        <f t="shared" si="1"/>
        <v>4.6310007456143451E-3</v>
      </c>
      <c r="U107" s="97">
        <f>R107/'סכום נכסי הקרן'!$C$42</f>
        <v>1.1373083057276911E-3</v>
      </c>
    </row>
    <row r="108" spans="2:21" s="138" customFormat="1">
      <c r="B108" s="89" t="s">
        <v>535</v>
      </c>
      <c r="C108" s="86" t="s">
        <v>536</v>
      </c>
      <c r="D108" s="99" t="s">
        <v>120</v>
      </c>
      <c r="E108" s="99" t="s">
        <v>303</v>
      </c>
      <c r="F108" s="99" t="s">
        <v>485</v>
      </c>
      <c r="G108" s="99" t="s">
        <v>353</v>
      </c>
      <c r="H108" s="86" t="s">
        <v>521</v>
      </c>
      <c r="I108" s="86" t="s">
        <v>307</v>
      </c>
      <c r="J108" s="86"/>
      <c r="K108" s="96">
        <v>0.17</v>
      </c>
      <c r="L108" s="99" t="s">
        <v>162</v>
      </c>
      <c r="M108" s="100">
        <v>4.6500000000000007E-2</v>
      </c>
      <c r="N108" s="100">
        <v>1.23E-2</v>
      </c>
      <c r="O108" s="96">
        <v>34124.499999999993</v>
      </c>
      <c r="P108" s="98">
        <v>124.2</v>
      </c>
      <c r="Q108" s="86"/>
      <c r="R108" s="96">
        <v>42.382629999999992</v>
      </c>
      <c r="S108" s="97">
        <v>2.9425212878258778E-4</v>
      </c>
      <c r="T108" s="97">
        <f t="shared" si="1"/>
        <v>8.3952006935319133E-4</v>
      </c>
      <c r="U108" s="97">
        <f>R108/'סכום נכסי הקרן'!$C$42</f>
        <v>2.0617425911768225E-4</v>
      </c>
    </row>
    <row r="109" spans="2:21" s="138" customFormat="1">
      <c r="B109" s="89" t="s">
        <v>537</v>
      </c>
      <c r="C109" s="86" t="s">
        <v>538</v>
      </c>
      <c r="D109" s="99" t="s">
        <v>120</v>
      </c>
      <c r="E109" s="99" t="s">
        <v>303</v>
      </c>
      <c r="F109" s="99" t="s">
        <v>485</v>
      </c>
      <c r="G109" s="99" t="s">
        <v>353</v>
      </c>
      <c r="H109" s="86" t="s">
        <v>521</v>
      </c>
      <c r="I109" s="86" t="s">
        <v>307</v>
      </c>
      <c r="J109" s="86"/>
      <c r="K109" s="96">
        <v>7.2999999999999989</v>
      </c>
      <c r="L109" s="99" t="s">
        <v>162</v>
      </c>
      <c r="M109" s="100">
        <v>2.81E-2</v>
      </c>
      <c r="N109" s="100">
        <v>2.5399999999999995E-2</v>
      </c>
      <c r="O109" s="96">
        <v>3604.9999999999995</v>
      </c>
      <c r="P109" s="98">
        <v>103.3</v>
      </c>
      <c r="Q109" s="86"/>
      <c r="R109" s="96">
        <v>3.7239599999999995</v>
      </c>
      <c r="S109" s="97">
        <v>6.8860656974600816E-6</v>
      </c>
      <c r="T109" s="97">
        <f t="shared" si="1"/>
        <v>7.3764633234617825E-5</v>
      </c>
      <c r="U109" s="97">
        <f>R109/'סכום נכסי הקרן'!$C$42</f>
        <v>1.8115550969439227E-5</v>
      </c>
    </row>
    <row r="110" spans="2:21" s="138" customFormat="1">
      <c r="B110" s="89" t="s">
        <v>539</v>
      </c>
      <c r="C110" s="86" t="s">
        <v>540</v>
      </c>
      <c r="D110" s="99" t="s">
        <v>120</v>
      </c>
      <c r="E110" s="99" t="s">
        <v>303</v>
      </c>
      <c r="F110" s="99" t="s">
        <v>485</v>
      </c>
      <c r="G110" s="99" t="s">
        <v>353</v>
      </c>
      <c r="H110" s="86" t="s">
        <v>521</v>
      </c>
      <c r="I110" s="86" t="s">
        <v>307</v>
      </c>
      <c r="J110" s="86"/>
      <c r="K110" s="96">
        <v>5.4300000000000006</v>
      </c>
      <c r="L110" s="99" t="s">
        <v>162</v>
      </c>
      <c r="M110" s="100">
        <v>3.7000000000000005E-2</v>
      </c>
      <c r="N110" s="100">
        <v>1.8500000000000003E-2</v>
      </c>
      <c r="O110" s="96">
        <v>180103.87999999998</v>
      </c>
      <c r="P110" s="98">
        <v>110.38</v>
      </c>
      <c r="Q110" s="86"/>
      <c r="R110" s="96">
        <v>198.79865999999998</v>
      </c>
      <c r="S110" s="97">
        <v>2.6615981432346529E-4</v>
      </c>
      <c r="T110" s="97">
        <f t="shared" si="1"/>
        <v>3.9378270020176079E-3</v>
      </c>
      <c r="U110" s="97">
        <f>R110/'סכום נכסי הקרן'!$C$42</f>
        <v>9.6707463503534392E-4</v>
      </c>
    </row>
    <row r="111" spans="2:21" s="138" customFormat="1">
      <c r="B111" s="89" t="s">
        <v>541</v>
      </c>
      <c r="C111" s="86" t="s">
        <v>542</v>
      </c>
      <c r="D111" s="99" t="s">
        <v>120</v>
      </c>
      <c r="E111" s="99" t="s">
        <v>303</v>
      </c>
      <c r="F111" s="99" t="s">
        <v>316</v>
      </c>
      <c r="G111" s="99" t="s">
        <v>311</v>
      </c>
      <c r="H111" s="86" t="s">
        <v>521</v>
      </c>
      <c r="I111" s="86" t="s">
        <v>307</v>
      </c>
      <c r="J111" s="86"/>
      <c r="K111" s="96">
        <v>3.2900000000000005</v>
      </c>
      <c r="L111" s="99" t="s">
        <v>162</v>
      </c>
      <c r="M111" s="100">
        <v>4.4999999999999998E-2</v>
      </c>
      <c r="N111" s="100">
        <v>8.8000000000000005E-3</v>
      </c>
      <c r="O111" s="96">
        <v>102118.99999999999</v>
      </c>
      <c r="P111" s="98">
        <v>135.58000000000001</v>
      </c>
      <c r="Q111" s="96">
        <v>1.3851900000000001</v>
      </c>
      <c r="R111" s="96">
        <v>139.83812999999998</v>
      </c>
      <c r="S111" s="97">
        <v>5.9999965851623926E-5</v>
      </c>
      <c r="T111" s="97">
        <f t="shared" si="1"/>
        <v>2.7699299594154633E-3</v>
      </c>
      <c r="U111" s="97">
        <f>R111/'סכום נכסי הקרן'!$C$42</f>
        <v>6.802556341867443E-4</v>
      </c>
    </row>
    <row r="112" spans="2:21" s="138" customFormat="1">
      <c r="B112" s="89" t="s">
        <v>543</v>
      </c>
      <c r="C112" s="86" t="s">
        <v>544</v>
      </c>
      <c r="D112" s="99" t="s">
        <v>120</v>
      </c>
      <c r="E112" s="99" t="s">
        <v>303</v>
      </c>
      <c r="F112" s="99" t="s">
        <v>545</v>
      </c>
      <c r="G112" s="99" t="s">
        <v>353</v>
      </c>
      <c r="H112" s="86" t="s">
        <v>521</v>
      </c>
      <c r="I112" s="86" t="s">
        <v>160</v>
      </c>
      <c r="J112" s="86"/>
      <c r="K112" s="96">
        <v>2.89</v>
      </c>
      <c r="L112" s="99" t="s">
        <v>162</v>
      </c>
      <c r="M112" s="100">
        <v>4.9500000000000002E-2</v>
      </c>
      <c r="N112" s="100">
        <v>8.6000000000000017E-3</v>
      </c>
      <c r="O112" s="96">
        <v>2310.6</v>
      </c>
      <c r="P112" s="98">
        <v>114.04</v>
      </c>
      <c r="Q112" s="86"/>
      <c r="R112" s="96">
        <v>2.6349999999999993</v>
      </c>
      <c r="S112" s="97">
        <v>3.1140570371608768E-6</v>
      </c>
      <c r="T112" s="97">
        <f t="shared" si="1"/>
        <v>5.2194386774621088E-5</v>
      </c>
      <c r="U112" s="97">
        <f>R112/'סכום נכסי הקרן'!$C$42</f>
        <v>1.2818203419067969E-5</v>
      </c>
    </row>
    <row r="113" spans="2:21" s="138" customFormat="1">
      <c r="B113" s="89" t="s">
        <v>546</v>
      </c>
      <c r="C113" s="86" t="s">
        <v>547</v>
      </c>
      <c r="D113" s="99" t="s">
        <v>120</v>
      </c>
      <c r="E113" s="99" t="s">
        <v>303</v>
      </c>
      <c r="F113" s="99" t="s">
        <v>548</v>
      </c>
      <c r="G113" s="99" t="s">
        <v>380</v>
      </c>
      <c r="H113" s="86" t="s">
        <v>521</v>
      </c>
      <c r="I113" s="86" t="s">
        <v>307</v>
      </c>
      <c r="J113" s="86"/>
      <c r="K113" s="96">
        <v>1.02</v>
      </c>
      <c r="L113" s="99" t="s">
        <v>162</v>
      </c>
      <c r="M113" s="100">
        <v>4.5999999999999999E-2</v>
      </c>
      <c r="N113" s="100">
        <v>-1.6999999999999999E-3</v>
      </c>
      <c r="O113" s="96">
        <v>37222.799999999996</v>
      </c>
      <c r="P113" s="98">
        <v>108.2</v>
      </c>
      <c r="Q113" s="96">
        <v>0.88407999999999987</v>
      </c>
      <c r="R113" s="96">
        <v>41.159159999999993</v>
      </c>
      <c r="S113" s="97">
        <v>8.6790467849838122E-5</v>
      </c>
      <c r="T113" s="97">
        <f t="shared" si="1"/>
        <v>8.1528543315313609E-4</v>
      </c>
      <c r="U113" s="97">
        <f>R113/'סכום נכסי הקרן'!$C$42</f>
        <v>2.0022257511877255E-4</v>
      </c>
    </row>
    <row r="114" spans="2:21" s="138" customFormat="1">
      <c r="B114" s="89" t="s">
        <v>549</v>
      </c>
      <c r="C114" s="86" t="s">
        <v>550</v>
      </c>
      <c r="D114" s="99" t="s">
        <v>120</v>
      </c>
      <c r="E114" s="99" t="s">
        <v>303</v>
      </c>
      <c r="F114" s="99" t="s">
        <v>548</v>
      </c>
      <c r="G114" s="99" t="s">
        <v>380</v>
      </c>
      <c r="H114" s="86" t="s">
        <v>521</v>
      </c>
      <c r="I114" s="86" t="s">
        <v>307</v>
      </c>
      <c r="J114" s="86"/>
      <c r="K114" s="96">
        <v>3.5900000000000003</v>
      </c>
      <c r="L114" s="99" t="s">
        <v>162</v>
      </c>
      <c r="M114" s="100">
        <v>1.9799999999999998E-2</v>
      </c>
      <c r="N114" s="100">
        <v>9.6000000000000026E-3</v>
      </c>
      <c r="O114" s="96">
        <v>225655.75999999998</v>
      </c>
      <c r="P114" s="98">
        <v>103.74</v>
      </c>
      <c r="Q114" s="96">
        <v>33.338769999999997</v>
      </c>
      <c r="R114" s="96">
        <v>268.55818999999997</v>
      </c>
      <c r="S114" s="97">
        <v>2.7003012212335151E-4</v>
      </c>
      <c r="T114" s="97">
        <f t="shared" si="1"/>
        <v>5.3196318938717952E-3</v>
      </c>
      <c r="U114" s="97">
        <f>R114/'סכום נכסי הקרן'!$C$42</f>
        <v>1.3064263792321464E-3</v>
      </c>
    </row>
    <row r="115" spans="2:21" s="138" customFormat="1">
      <c r="B115" s="89" t="s">
        <v>551</v>
      </c>
      <c r="C115" s="86" t="s">
        <v>552</v>
      </c>
      <c r="D115" s="99" t="s">
        <v>120</v>
      </c>
      <c r="E115" s="99" t="s">
        <v>303</v>
      </c>
      <c r="F115" s="99" t="s">
        <v>553</v>
      </c>
      <c r="G115" s="99" t="s">
        <v>380</v>
      </c>
      <c r="H115" s="86" t="s">
        <v>521</v>
      </c>
      <c r="I115" s="86" t="s">
        <v>307</v>
      </c>
      <c r="J115" s="86"/>
      <c r="K115" s="96">
        <v>0.5</v>
      </c>
      <c r="L115" s="99" t="s">
        <v>162</v>
      </c>
      <c r="M115" s="100">
        <v>3.3500000000000002E-2</v>
      </c>
      <c r="N115" s="100">
        <v>-5.3E-3</v>
      </c>
      <c r="O115" s="96">
        <v>47468.999999999993</v>
      </c>
      <c r="P115" s="98">
        <v>111.38</v>
      </c>
      <c r="Q115" s="96">
        <v>0.86865999999999988</v>
      </c>
      <c r="R115" s="96">
        <v>53.739629999999991</v>
      </c>
      <c r="S115" s="97">
        <v>2.4162176442770258E-4</v>
      </c>
      <c r="T115" s="97">
        <f t="shared" si="1"/>
        <v>1.0644808475692717E-3</v>
      </c>
      <c r="U115" s="97">
        <f>R115/'סכום נכסי הקרן'!$C$42</f>
        <v>2.6142144554286439E-4</v>
      </c>
    </row>
    <row r="116" spans="2:21" s="138" customFormat="1">
      <c r="B116" s="89" t="s">
        <v>554</v>
      </c>
      <c r="C116" s="86" t="s">
        <v>555</v>
      </c>
      <c r="D116" s="99" t="s">
        <v>120</v>
      </c>
      <c r="E116" s="99" t="s">
        <v>303</v>
      </c>
      <c r="F116" s="99" t="s">
        <v>556</v>
      </c>
      <c r="G116" s="99" t="s">
        <v>353</v>
      </c>
      <c r="H116" s="86" t="s">
        <v>521</v>
      </c>
      <c r="I116" s="86" t="s">
        <v>160</v>
      </c>
      <c r="J116" s="86"/>
      <c r="K116" s="96">
        <v>1.4800000000000002</v>
      </c>
      <c r="L116" s="99" t="s">
        <v>162</v>
      </c>
      <c r="M116" s="100">
        <v>4.4999999999999998E-2</v>
      </c>
      <c r="N116" s="100">
        <v>-1.8000000000000002E-3</v>
      </c>
      <c r="O116" s="96">
        <v>9999.9999999999982</v>
      </c>
      <c r="P116" s="98">
        <v>115.5</v>
      </c>
      <c r="Q116" s="86"/>
      <c r="R116" s="96">
        <v>11.549989999999998</v>
      </c>
      <c r="S116" s="97">
        <v>2.8776978417266183E-5</v>
      </c>
      <c r="T116" s="97">
        <f t="shared" si="1"/>
        <v>2.287835466045563E-4</v>
      </c>
      <c r="U116" s="97">
        <f>R116/'סכום נכסי הקרן'!$C$42</f>
        <v>5.6186004291537327E-5</v>
      </c>
    </row>
    <row r="117" spans="2:21" s="138" customFormat="1">
      <c r="B117" s="89" t="s">
        <v>557</v>
      </c>
      <c r="C117" s="86" t="s">
        <v>558</v>
      </c>
      <c r="D117" s="99" t="s">
        <v>120</v>
      </c>
      <c r="E117" s="99" t="s">
        <v>303</v>
      </c>
      <c r="F117" s="99" t="s">
        <v>556</v>
      </c>
      <c r="G117" s="99" t="s">
        <v>353</v>
      </c>
      <c r="H117" s="86" t="s">
        <v>521</v>
      </c>
      <c r="I117" s="86" t="s">
        <v>160</v>
      </c>
      <c r="J117" s="86"/>
      <c r="K117" s="96">
        <v>3.6300000000000003</v>
      </c>
      <c r="L117" s="99" t="s">
        <v>162</v>
      </c>
      <c r="M117" s="100">
        <v>3.3000000000000002E-2</v>
      </c>
      <c r="N117" s="100">
        <v>9.5999999999999992E-3</v>
      </c>
      <c r="O117" s="96">
        <v>234.94999999999996</v>
      </c>
      <c r="P117" s="98">
        <v>108.75</v>
      </c>
      <c r="Q117" s="86"/>
      <c r="R117" s="96">
        <v>0.25550999999999996</v>
      </c>
      <c r="S117" s="97">
        <v>3.915698404892464E-7</v>
      </c>
      <c r="T117" s="97">
        <f t="shared" si="1"/>
        <v>5.0611718272422907E-6</v>
      </c>
      <c r="U117" s="97">
        <f>R117/'סכום נכסי הקרן'!$C$42</f>
        <v>1.24295224121672E-6</v>
      </c>
    </row>
    <row r="118" spans="2:21" s="138" customFormat="1">
      <c r="B118" s="89" t="s">
        <v>559</v>
      </c>
      <c r="C118" s="86" t="s">
        <v>560</v>
      </c>
      <c r="D118" s="99" t="s">
        <v>120</v>
      </c>
      <c r="E118" s="99" t="s">
        <v>303</v>
      </c>
      <c r="F118" s="99" t="s">
        <v>556</v>
      </c>
      <c r="G118" s="99" t="s">
        <v>353</v>
      </c>
      <c r="H118" s="86" t="s">
        <v>521</v>
      </c>
      <c r="I118" s="86" t="s">
        <v>160</v>
      </c>
      <c r="J118" s="86"/>
      <c r="K118" s="96">
        <v>5.669999999999999</v>
      </c>
      <c r="L118" s="99" t="s">
        <v>162</v>
      </c>
      <c r="M118" s="100">
        <v>1.6E-2</v>
      </c>
      <c r="N118" s="100">
        <v>1.2699999999999999E-2</v>
      </c>
      <c r="O118" s="96">
        <v>53189.999999999993</v>
      </c>
      <c r="P118" s="98">
        <v>103.44</v>
      </c>
      <c r="Q118" s="86"/>
      <c r="R118" s="96">
        <v>55.019730000000003</v>
      </c>
      <c r="S118" s="97">
        <v>3.9225656484945335E-4</v>
      </c>
      <c r="T118" s="97">
        <f t="shared" si="1"/>
        <v>1.0898372174023621E-3</v>
      </c>
      <c r="U118" s="97">
        <f>R118/'סכום נכסי הקרן'!$C$42</f>
        <v>2.6764861146193425E-4</v>
      </c>
    </row>
    <row r="119" spans="2:21" s="138" customFormat="1">
      <c r="B119" s="89" t="s">
        <v>561</v>
      </c>
      <c r="C119" s="86" t="s">
        <v>562</v>
      </c>
      <c r="D119" s="99" t="s">
        <v>120</v>
      </c>
      <c r="E119" s="99" t="s">
        <v>303</v>
      </c>
      <c r="F119" s="99" t="s">
        <v>563</v>
      </c>
      <c r="G119" s="99" t="s">
        <v>353</v>
      </c>
      <c r="H119" s="86" t="s">
        <v>564</v>
      </c>
      <c r="I119" s="86" t="s">
        <v>160</v>
      </c>
      <c r="J119" s="86"/>
      <c r="K119" s="96">
        <v>1.9600000000000002</v>
      </c>
      <c r="L119" s="99" t="s">
        <v>162</v>
      </c>
      <c r="M119" s="100">
        <v>5.3499999999999999E-2</v>
      </c>
      <c r="N119" s="100">
        <v>8.8000000000000005E-3</v>
      </c>
      <c r="O119" s="96">
        <v>2044.6999999999998</v>
      </c>
      <c r="P119" s="98">
        <v>110.76</v>
      </c>
      <c r="Q119" s="86"/>
      <c r="R119" s="96">
        <v>2.2647099999999996</v>
      </c>
      <c r="S119" s="97">
        <v>8.7031286911255486E-6</v>
      </c>
      <c r="T119" s="97">
        <f t="shared" si="1"/>
        <v>4.4859639344346161E-5</v>
      </c>
      <c r="U119" s="97">
        <f>R119/'סכום נכסי הקרן'!$C$42</f>
        <v>1.1016893155672645E-5</v>
      </c>
    </row>
    <row r="120" spans="2:21" s="138" customFormat="1">
      <c r="B120" s="89" t="s">
        <v>565</v>
      </c>
      <c r="C120" s="86" t="s">
        <v>566</v>
      </c>
      <c r="D120" s="99" t="s">
        <v>120</v>
      </c>
      <c r="E120" s="99" t="s">
        <v>303</v>
      </c>
      <c r="F120" s="99" t="s">
        <v>567</v>
      </c>
      <c r="G120" s="99" t="s">
        <v>353</v>
      </c>
      <c r="H120" s="86" t="s">
        <v>564</v>
      </c>
      <c r="I120" s="86" t="s">
        <v>307</v>
      </c>
      <c r="J120" s="86"/>
      <c r="K120" s="96">
        <v>2.3499999999999996</v>
      </c>
      <c r="L120" s="99" t="s">
        <v>162</v>
      </c>
      <c r="M120" s="100">
        <v>4.5999999999999999E-2</v>
      </c>
      <c r="N120" s="100">
        <v>5.1999999999999998E-3</v>
      </c>
      <c r="O120" s="96">
        <v>7.9999999999999988E-2</v>
      </c>
      <c r="P120" s="98">
        <v>111.6</v>
      </c>
      <c r="Q120" s="86"/>
      <c r="R120" s="96">
        <v>8.9999999999999979E-5</v>
      </c>
      <c r="S120" s="97">
        <v>2.2657941999520329E-10</v>
      </c>
      <c r="T120" s="97">
        <f t="shared" si="1"/>
        <v>1.7827304780705495E-9</v>
      </c>
      <c r="U120" s="97">
        <f>R120/'סכום נכסי הקרן'!$C$42</f>
        <v>4.3781339951275795E-10</v>
      </c>
    </row>
    <row r="121" spans="2:21" s="138" customFormat="1">
      <c r="B121" s="89" t="s">
        <v>568</v>
      </c>
      <c r="C121" s="86" t="s">
        <v>569</v>
      </c>
      <c r="D121" s="99" t="s">
        <v>120</v>
      </c>
      <c r="E121" s="99" t="s">
        <v>303</v>
      </c>
      <c r="F121" s="99" t="s">
        <v>570</v>
      </c>
      <c r="G121" s="99" t="s">
        <v>353</v>
      </c>
      <c r="H121" s="86" t="s">
        <v>564</v>
      </c>
      <c r="I121" s="86" t="s">
        <v>160</v>
      </c>
      <c r="J121" s="86"/>
      <c r="K121" s="96">
        <v>7.48</v>
      </c>
      <c r="L121" s="99" t="s">
        <v>162</v>
      </c>
      <c r="M121" s="100">
        <v>1.9E-2</v>
      </c>
      <c r="N121" s="100">
        <v>2.2200000000000001E-2</v>
      </c>
      <c r="O121" s="96">
        <v>112999.99999999999</v>
      </c>
      <c r="P121" s="98">
        <v>98.3</v>
      </c>
      <c r="Q121" s="86"/>
      <c r="R121" s="96">
        <v>111.07898999999998</v>
      </c>
      <c r="S121" s="97">
        <v>4.2874487782668076E-4</v>
      </c>
      <c r="T121" s="97">
        <f t="shared" si="1"/>
        <v>2.2002655660699312E-3</v>
      </c>
      <c r="U121" s="97">
        <f>R121/'סכום נכסי הקרן'!$C$42</f>
        <v>5.4035411362604049E-4</v>
      </c>
    </row>
    <row r="122" spans="2:21" s="138" customFormat="1">
      <c r="B122" s="89" t="s">
        <v>571</v>
      </c>
      <c r="C122" s="86" t="s">
        <v>572</v>
      </c>
      <c r="D122" s="99" t="s">
        <v>120</v>
      </c>
      <c r="E122" s="99" t="s">
        <v>303</v>
      </c>
      <c r="F122" s="99" t="s">
        <v>391</v>
      </c>
      <c r="G122" s="99" t="s">
        <v>311</v>
      </c>
      <c r="H122" s="86" t="s">
        <v>564</v>
      </c>
      <c r="I122" s="86" t="s">
        <v>307</v>
      </c>
      <c r="J122" s="86"/>
      <c r="K122" s="96">
        <v>3.2600000000000011</v>
      </c>
      <c r="L122" s="99" t="s">
        <v>162</v>
      </c>
      <c r="M122" s="100">
        <v>5.0999999999999997E-2</v>
      </c>
      <c r="N122" s="100">
        <v>8.8000000000000005E-3</v>
      </c>
      <c r="O122" s="96">
        <v>553999.99999999988</v>
      </c>
      <c r="P122" s="98">
        <v>138.36000000000001</v>
      </c>
      <c r="Q122" s="96">
        <v>8.5332199999999983</v>
      </c>
      <c r="R122" s="96">
        <v>775.04765999999984</v>
      </c>
      <c r="S122" s="97">
        <v>4.82897080261214E-4</v>
      </c>
      <c r="T122" s="97">
        <f t="shared" si="1"/>
        <v>1.5352234282658453E-2</v>
      </c>
      <c r="U122" s="97">
        <f>R122/'סכום נכסי הקרן'!$C$42</f>
        <v>3.7702916756556467E-3</v>
      </c>
    </row>
    <row r="123" spans="2:21" s="138" customFormat="1">
      <c r="B123" s="89" t="s">
        <v>573</v>
      </c>
      <c r="C123" s="86" t="s">
        <v>574</v>
      </c>
      <c r="D123" s="99" t="s">
        <v>120</v>
      </c>
      <c r="E123" s="99" t="s">
        <v>303</v>
      </c>
      <c r="F123" s="99" t="s">
        <v>575</v>
      </c>
      <c r="G123" s="99" t="s">
        <v>353</v>
      </c>
      <c r="H123" s="86" t="s">
        <v>564</v>
      </c>
      <c r="I123" s="86" t="s">
        <v>307</v>
      </c>
      <c r="J123" s="86"/>
      <c r="K123" s="96">
        <v>1.5000000000000002</v>
      </c>
      <c r="L123" s="99" t="s">
        <v>162</v>
      </c>
      <c r="M123" s="100">
        <v>5.4000000000000006E-2</v>
      </c>
      <c r="N123" s="100">
        <v>2.0000000000000001E-4</v>
      </c>
      <c r="O123" s="96">
        <v>54863.599999999991</v>
      </c>
      <c r="P123" s="98">
        <v>130.16999999999999</v>
      </c>
      <c r="Q123" s="96">
        <v>1.7843399999999996</v>
      </c>
      <c r="R123" s="96">
        <v>73.200289999999981</v>
      </c>
      <c r="S123" s="97">
        <v>3.5897227628862798E-4</v>
      </c>
      <c r="T123" s="97">
        <f t="shared" si="1"/>
        <v>1.4499598665178096E-3</v>
      </c>
      <c r="U123" s="97">
        <f>R123/'סכום נכסי הקרן'!$C$42</f>
        <v>3.5608964233577493E-4</v>
      </c>
    </row>
    <row r="124" spans="2:21" s="138" customFormat="1">
      <c r="B124" s="89" t="s">
        <v>576</v>
      </c>
      <c r="C124" s="86" t="s">
        <v>577</v>
      </c>
      <c r="D124" s="99" t="s">
        <v>120</v>
      </c>
      <c r="E124" s="99" t="s">
        <v>303</v>
      </c>
      <c r="F124" s="99" t="s">
        <v>578</v>
      </c>
      <c r="G124" s="99" t="s">
        <v>353</v>
      </c>
      <c r="H124" s="86" t="s">
        <v>564</v>
      </c>
      <c r="I124" s="86" t="s">
        <v>160</v>
      </c>
      <c r="J124" s="86"/>
      <c r="K124" s="96">
        <v>7.28</v>
      </c>
      <c r="L124" s="99" t="s">
        <v>162</v>
      </c>
      <c r="M124" s="100">
        <v>2.6000000000000002E-2</v>
      </c>
      <c r="N124" s="100">
        <v>2.4500000000000001E-2</v>
      </c>
      <c r="O124" s="96">
        <v>208999.99999999997</v>
      </c>
      <c r="P124" s="98">
        <v>101.64</v>
      </c>
      <c r="Q124" s="86"/>
      <c r="R124" s="96">
        <v>212.42760999999996</v>
      </c>
      <c r="S124" s="97">
        <v>3.4105187578531676E-4</v>
      </c>
      <c r="T124" s="97">
        <f t="shared" si="1"/>
        <v>4.2077908303409361E-3</v>
      </c>
      <c r="U124" s="97">
        <f>R124/'סכום נכסי הקרן'!$C$42</f>
        <v>1.0333739342718927E-3</v>
      </c>
    </row>
    <row r="125" spans="2:21" s="138" customFormat="1">
      <c r="B125" s="89" t="s">
        <v>579</v>
      </c>
      <c r="C125" s="86" t="s">
        <v>580</v>
      </c>
      <c r="D125" s="99" t="s">
        <v>120</v>
      </c>
      <c r="E125" s="99" t="s">
        <v>303</v>
      </c>
      <c r="F125" s="99" t="s">
        <v>578</v>
      </c>
      <c r="G125" s="99" t="s">
        <v>353</v>
      </c>
      <c r="H125" s="86" t="s">
        <v>564</v>
      </c>
      <c r="I125" s="86" t="s">
        <v>160</v>
      </c>
      <c r="J125" s="86"/>
      <c r="K125" s="96">
        <v>4.1100000000000003</v>
      </c>
      <c r="L125" s="99" t="s">
        <v>162</v>
      </c>
      <c r="M125" s="100">
        <v>4.4000000000000004E-2</v>
      </c>
      <c r="N125" s="100">
        <v>1.67E-2</v>
      </c>
      <c r="O125" s="96">
        <v>5404.7999999999993</v>
      </c>
      <c r="P125" s="98">
        <v>111.6</v>
      </c>
      <c r="Q125" s="86"/>
      <c r="R125" s="96">
        <v>6.0317599999999985</v>
      </c>
      <c r="S125" s="97">
        <v>3.9594444118853653E-5</v>
      </c>
      <c r="T125" s="97">
        <f t="shared" si="1"/>
        <v>1.194778043156313E-4</v>
      </c>
      <c r="U125" s="97">
        <f>R125/'סכום נכסי הקרן'!$C$42</f>
        <v>2.9342059451611922E-5</v>
      </c>
    </row>
    <row r="126" spans="2:21" s="138" customFormat="1">
      <c r="B126" s="89" t="s">
        <v>581</v>
      </c>
      <c r="C126" s="86" t="s">
        <v>582</v>
      </c>
      <c r="D126" s="99" t="s">
        <v>120</v>
      </c>
      <c r="E126" s="99" t="s">
        <v>303</v>
      </c>
      <c r="F126" s="99" t="s">
        <v>583</v>
      </c>
      <c r="G126" s="99" t="s">
        <v>353</v>
      </c>
      <c r="H126" s="86" t="s">
        <v>564</v>
      </c>
      <c r="I126" s="86" t="s">
        <v>160</v>
      </c>
      <c r="J126" s="86"/>
      <c r="K126" s="96">
        <v>4.2700000000000005</v>
      </c>
      <c r="L126" s="99" t="s">
        <v>162</v>
      </c>
      <c r="M126" s="100">
        <v>4.3400000000000001E-2</v>
      </c>
      <c r="N126" s="100">
        <v>2.9100000000000001E-2</v>
      </c>
      <c r="O126" s="96">
        <v>10.939999999999998</v>
      </c>
      <c r="P126" s="98">
        <v>107.32</v>
      </c>
      <c r="Q126" s="86"/>
      <c r="R126" s="96">
        <v>1.1739999999999999E-2</v>
      </c>
      <c r="S126" s="97">
        <v>6.7898133921698413E-9</v>
      </c>
      <c r="T126" s="97">
        <f t="shared" si="1"/>
        <v>2.3254728680609172E-7</v>
      </c>
      <c r="U126" s="97">
        <f>R126/'סכום נכסי הקרן'!$C$42</f>
        <v>5.7110325669775323E-8</v>
      </c>
    </row>
    <row r="127" spans="2:21" s="138" customFormat="1">
      <c r="B127" s="89" t="s">
        <v>584</v>
      </c>
      <c r="C127" s="86" t="s">
        <v>585</v>
      </c>
      <c r="D127" s="99" t="s">
        <v>120</v>
      </c>
      <c r="E127" s="99" t="s">
        <v>303</v>
      </c>
      <c r="F127" s="99" t="s">
        <v>586</v>
      </c>
      <c r="G127" s="99" t="s">
        <v>353</v>
      </c>
      <c r="H127" s="86" t="s">
        <v>587</v>
      </c>
      <c r="I127" s="86" t="s">
        <v>160</v>
      </c>
      <c r="J127" s="86"/>
      <c r="K127" s="96">
        <v>1</v>
      </c>
      <c r="L127" s="99" t="s">
        <v>162</v>
      </c>
      <c r="M127" s="100">
        <v>5.5999999999999994E-2</v>
      </c>
      <c r="N127" s="100">
        <v>3.0000000000000001E-3</v>
      </c>
      <c r="O127" s="96">
        <v>36584.239999999991</v>
      </c>
      <c r="P127" s="98">
        <v>111.49</v>
      </c>
      <c r="Q127" s="96">
        <v>1.0848</v>
      </c>
      <c r="R127" s="96">
        <v>41.872549999999997</v>
      </c>
      <c r="S127" s="97">
        <v>2.8893852277753202E-4</v>
      </c>
      <c r="T127" s="97">
        <f t="shared" si="1"/>
        <v>8.2941634532814447E-4</v>
      </c>
      <c r="U127" s="97">
        <f>R127/'סכום נכסי הקרן'!$C$42</f>
        <v>2.0369292735297707E-4</v>
      </c>
    </row>
    <row r="128" spans="2:21" s="138" customFormat="1">
      <c r="B128" s="89" t="s">
        <v>588</v>
      </c>
      <c r="C128" s="86" t="s">
        <v>589</v>
      </c>
      <c r="D128" s="99" t="s">
        <v>120</v>
      </c>
      <c r="E128" s="99" t="s">
        <v>303</v>
      </c>
      <c r="F128" s="99" t="s">
        <v>590</v>
      </c>
      <c r="G128" s="99" t="s">
        <v>591</v>
      </c>
      <c r="H128" s="86" t="s">
        <v>587</v>
      </c>
      <c r="I128" s="86" t="s">
        <v>160</v>
      </c>
      <c r="J128" s="86"/>
      <c r="K128" s="96">
        <v>0.41000000000000009</v>
      </c>
      <c r="L128" s="99" t="s">
        <v>162</v>
      </c>
      <c r="M128" s="100">
        <v>4.2000000000000003E-2</v>
      </c>
      <c r="N128" s="100">
        <v>5.8999999999999999E-3</v>
      </c>
      <c r="O128" s="96">
        <v>22914.13</v>
      </c>
      <c r="P128" s="98">
        <v>104.02</v>
      </c>
      <c r="Q128" s="86"/>
      <c r="R128" s="96">
        <v>23.835289999999993</v>
      </c>
      <c r="S128" s="97">
        <v>1.2749616250635223E-4</v>
      </c>
      <c r="T128" s="97">
        <f t="shared" si="1"/>
        <v>4.7213219929611319E-4</v>
      </c>
      <c r="U128" s="97">
        <f>R128/'סכום נכסי הקרן'!$C$42</f>
        <v>1.1594899270302716E-4</v>
      </c>
    </row>
    <row r="129" spans="2:21" s="138" customFormat="1">
      <c r="B129" s="89" t="s">
        <v>592</v>
      </c>
      <c r="C129" s="86" t="s">
        <v>593</v>
      </c>
      <c r="D129" s="99" t="s">
        <v>120</v>
      </c>
      <c r="E129" s="99" t="s">
        <v>303</v>
      </c>
      <c r="F129" s="99" t="s">
        <v>594</v>
      </c>
      <c r="G129" s="99" t="s">
        <v>353</v>
      </c>
      <c r="H129" s="86" t="s">
        <v>587</v>
      </c>
      <c r="I129" s="86" t="s">
        <v>160</v>
      </c>
      <c r="J129" s="86"/>
      <c r="K129" s="96">
        <v>1.58</v>
      </c>
      <c r="L129" s="99" t="s">
        <v>162</v>
      </c>
      <c r="M129" s="100">
        <v>4.8000000000000001E-2</v>
      </c>
      <c r="N129" s="100">
        <v>1.0999999999999998E-3</v>
      </c>
      <c r="O129" s="96">
        <v>28599.999999999996</v>
      </c>
      <c r="P129" s="98">
        <v>107.37</v>
      </c>
      <c r="Q129" s="96">
        <v>0.6863999999999999</v>
      </c>
      <c r="R129" s="96">
        <v>31.394219999999994</v>
      </c>
      <c r="S129" s="97">
        <v>1.4130825754072245E-4</v>
      </c>
      <c r="T129" s="97">
        <f t="shared" si="1"/>
        <v>6.2186036476946681E-4</v>
      </c>
      <c r="U129" s="97">
        <f>R129/'סכום נכסי הקרן'!$C$42</f>
        <v>1.5272011314723796E-4</v>
      </c>
    </row>
    <row r="130" spans="2:21" s="138" customFormat="1">
      <c r="B130" s="89" t="s">
        <v>595</v>
      </c>
      <c r="C130" s="86" t="s">
        <v>596</v>
      </c>
      <c r="D130" s="99" t="s">
        <v>120</v>
      </c>
      <c r="E130" s="99" t="s">
        <v>303</v>
      </c>
      <c r="F130" s="99" t="s">
        <v>597</v>
      </c>
      <c r="G130" s="99" t="s">
        <v>434</v>
      </c>
      <c r="H130" s="86" t="s">
        <v>587</v>
      </c>
      <c r="I130" s="86" t="s">
        <v>307</v>
      </c>
      <c r="J130" s="86"/>
      <c r="K130" s="96">
        <v>1.2400000000000002</v>
      </c>
      <c r="L130" s="99" t="s">
        <v>162</v>
      </c>
      <c r="M130" s="100">
        <v>4.8000000000000001E-2</v>
      </c>
      <c r="N130" s="100">
        <v>3.1000000000000003E-3</v>
      </c>
      <c r="O130" s="96">
        <v>61968.719999999994</v>
      </c>
      <c r="P130" s="98">
        <v>124.59</v>
      </c>
      <c r="Q130" s="86"/>
      <c r="R130" s="96">
        <v>77.206829999999982</v>
      </c>
      <c r="S130" s="97">
        <v>1.514493925593031E-4</v>
      </c>
      <c r="T130" s="97">
        <f t="shared" si="1"/>
        <v>1.5293218772912405E-3</v>
      </c>
      <c r="U130" s="97">
        <f>R130/'סכום נכסי הקרן'!$C$42</f>
        <v>3.7557983008781762E-4</v>
      </c>
    </row>
    <row r="131" spans="2:21" s="138" customFormat="1">
      <c r="B131" s="89" t="s">
        <v>598</v>
      </c>
      <c r="C131" s="86" t="s">
        <v>599</v>
      </c>
      <c r="D131" s="99" t="s">
        <v>120</v>
      </c>
      <c r="E131" s="99" t="s">
        <v>303</v>
      </c>
      <c r="F131" s="99" t="s">
        <v>600</v>
      </c>
      <c r="G131" s="99" t="s">
        <v>353</v>
      </c>
      <c r="H131" s="86" t="s">
        <v>587</v>
      </c>
      <c r="I131" s="86" t="s">
        <v>307</v>
      </c>
      <c r="J131" s="86"/>
      <c r="K131" s="96">
        <v>1.44</v>
      </c>
      <c r="L131" s="99" t="s">
        <v>162</v>
      </c>
      <c r="M131" s="100">
        <v>5.4000000000000006E-2</v>
      </c>
      <c r="N131" s="100">
        <v>2.52E-2</v>
      </c>
      <c r="O131" s="96">
        <v>37211.999999999993</v>
      </c>
      <c r="P131" s="98">
        <v>107.54</v>
      </c>
      <c r="Q131" s="86"/>
      <c r="R131" s="96">
        <v>40.017789999999991</v>
      </c>
      <c r="S131" s="97">
        <v>5.9066666666666653E-4</v>
      </c>
      <c r="T131" s="97">
        <f t="shared" si="1"/>
        <v>7.9267704331140957E-4</v>
      </c>
      <c r="U131" s="97">
        <f>R131/'סכום נכסי הקרן'!$C$42</f>
        <v>1.9467027423208502E-4</v>
      </c>
    </row>
    <row r="132" spans="2:21" s="138" customFormat="1">
      <c r="B132" s="89" t="s">
        <v>601</v>
      </c>
      <c r="C132" s="86" t="s">
        <v>602</v>
      </c>
      <c r="D132" s="99" t="s">
        <v>120</v>
      </c>
      <c r="E132" s="99" t="s">
        <v>303</v>
      </c>
      <c r="F132" s="99" t="s">
        <v>600</v>
      </c>
      <c r="G132" s="99" t="s">
        <v>353</v>
      </c>
      <c r="H132" s="86" t="s">
        <v>587</v>
      </c>
      <c r="I132" s="86" t="s">
        <v>307</v>
      </c>
      <c r="J132" s="86"/>
      <c r="K132" s="96">
        <v>0.92</v>
      </c>
      <c r="L132" s="99" t="s">
        <v>162</v>
      </c>
      <c r="M132" s="100">
        <v>6.4000000000000001E-2</v>
      </c>
      <c r="N132" s="100">
        <v>1.9599999999999996E-2</v>
      </c>
      <c r="O132" s="96">
        <v>3860.8599999999992</v>
      </c>
      <c r="P132" s="98">
        <v>114.3</v>
      </c>
      <c r="Q132" s="86"/>
      <c r="R132" s="96">
        <v>4.4129599999999991</v>
      </c>
      <c r="S132" s="97">
        <v>1.1251296816533971E-4</v>
      </c>
      <c r="T132" s="97">
        <f t="shared" si="1"/>
        <v>8.7412425450069024E-5</v>
      </c>
      <c r="U132" s="97">
        <f>R132/'סכום נכסי הקרן'!$C$42</f>
        <v>2.1467255772375782E-5</v>
      </c>
    </row>
    <row r="133" spans="2:21" s="138" customFormat="1">
      <c r="B133" s="89" t="s">
        <v>603</v>
      </c>
      <c r="C133" s="86" t="s">
        <v>604</v>
      </c>
      <c r="D133" s="99" t="s">
        <v>120</v>
      </c>
      <c r="E133" s="99" t="s">
        <v>303</v>
      </c>
      <c r="F133" s="99" t="s">
        <v>600</v>
      </c>
      <c r="G133" s="99" t="s">
        <v>353</v>
      </c>
      <c r="H133" s="86" t="s">
        <v>587</v>
      </c>
      <c r="I133" s="86" t="s">
        <v>307</v>
      </c>
      <c r="J133" s="86"/>
      <c r="K133" s="96">
        <v>2.6900000000000004</v>
      </c>
      <c r="L133" s="99" t="s">
        <v>162</v>
      </c>
      <c r="M133" s="100">
        <v>2.5000000000000001E-2</v>
      </c>
      <c r="N133" s="100">
        <v>4.0199999999999993E-2</v>
      </c>
      <c r="O133" s="96">
        <v>92456.659999999974</v>
      </c>
      <c r="P133" s="98">
        <v>96.8</v>
      </c>
      <c r="Q133" s="86"/>
      <c r="R133" s="96">
        <v>89.498039999999975</v>
      </c>
      <c r="S133" s="97">
        <v>1.8989815414215775E-4</v>
      </c>
      <c r="T133" s="97">
        <f t="shared" si="1"/>
        <v>1.7727875959508573E-3</v>
      </c>
      <c r="U133" s="97">
        <f>R133/'סכום נכסי הקרן'!$C$42</f>
        <v>4.3537156824587547E-4</v>
      </c>
    </row>
    <row r="134" spans="2:21" s="138" customFormat="1">
      <c r="B134" s="89" t="s">
        <v>605</v>
      </c>
      <c r="C134" s="86" t="s">
        <v>606</v>
      </c>
      <c r="D134" s="99" t="s">
        <v>120</v>
      </c>
      <c r="E134" s="99" t="s">
        <v>303</v>
      </c>
      <c r="F134" s="99" t="s">
        <v>607</v>
      </c>
      <c r="G134" s="99" t="s">
        <v>511</v>
      </c>
      <c r="H134" s="86" t="s">
        <v>587</v>
      </c>
      <c r="I134" s="86" t="s">
        <v>307</v>
      </c>
      <c r="J134" s="86"/>
      <c r="K134" s="96">
        <v>1.7100000000000002</v>
      </c>
      <c r="L134" s="99" t="s">
        <v>162</v>
      </c>
      <c r="M134" s="100">
        <v>0.05</v>
      </c>
      <c r="N134" s="100">
        <v>7.4999999999999997E-3</v>
      </c>
      <c r="O134" s="96">
        <v>33.749999999999993</v>
      </c>
      <c r="P134" s="98">
        <v>107.25</v>
      </c>
      <c r="Q134" s="86"/>
      <c r="R134" s="96">
        <v>3.6189999999999993E-2</v>
      </c>
      <c r="S134" s="97">
        <v>2.1871309216569698E-7</v>
      </c>
      <c r="T134" s="97">
        <f t="shared" si="1"/>
        <v>7.1685573334859102E-7</v>
      </c>
      <c r="U134" s="97">
        <f>R134/'סכום נכסי הקרן'!$C$42</f>
        <v>1.760496325374079E-7</v>
      </c>
    </row>
    <row r="135" spans="2:21" s="138" customFormat="1">
      <c r="B135" s="89" t="s">
        <v>608</v>
      </c>
      <c r="C135" s="86" t="s">
        <v>609</v>
      </c>
      <c r="D135" s="99" t="s">
        <v>120</v>
      </c>
      <c r="E135" s="99" t="s">
        <v>303</v>
      </c>
      <c r="F135" s="99" t="s">
        <v>529</v>
      </c>
      <c r="G135" s="99" t="s">
        <v>311</v>
      </c>
      <c r="H135" s="86" t="s">
        <v>587</v>
      </c>
      <c r="I135" s="86" t="s">
        <v>307</v>
      </c>
      <c r="J135" s="86"/>
      <c r="K135" s="96">
        <v>1.9799999999999998</v>
      </c>
      <c r="L135" s="99" t="s">
        <v>162</v>
      </c>
      <c r="M135" s="100">
        <v>2.4E-2</v>
      </c>
      <c r="N135" s="100">
        <v>2.9999999999999997E-4</v>
      </c>
      <c r="O135" s="96">
        <v>28010.999999999996</v>
      </c>
      <c r="P135" s="98">
        <v>106.63</v>
      </c>
      <c r="Q135" s="86"/>
      <c r="R135" s="96">
        <v>29.868119999999994</v>
      </c>
      <c r="S135" s="97">
        <v>2.1455982719397016E-4</v>
      </c>
      <c r="T135" s="97">
        <f t="shared" si="1"/>
        <v>5.9163119829631721E-4</v>
      </c>
      <c r="U135" s="97">
        <f>R135/'סכום נכסי הקרן'!$C$42</f>
        <v>1.4529625726949997E-4</v>
      </c>
    </row>
    <row r="136" spans="2:21" s="138" customFormat="1">
      <c r="B136" s="89" t="s">
        <v>610</v>
      </c>
      <c r="C136" s="86" t="s">
        <v>611</v>
      </c>
      <c r="D136" s="99" t="s">
        <v>120</v>
      </c>
      <c r="E136" s="99" t="s">
        <v>303</v>
      </c>
      <c r="F136" s="99" t="s">
        <v>612</v>
      </c>
      <c r="G136" s="99" t="s">
        <v>591</v>
      </c>
      <c r="H136" s="86" t="s">
        <v>613</v>
      </c>
      <c r="I136" s="86" t="s">
        <v>160</v>
      </c>
      <c r="J136" s="86"/>
      <c r="K136" s="96">
        <v>2.25</v>
      </c>
      <c r="L136" s="99" t="s">
        <v>162</v>
      </c>
      <c r="M136" s="100">
        <v>2.8500000000000001E-2</v>
      </c>
      <c r="N136" s="100">
        <v>2.6800000000000001E-2</v>
      </c>
      <c r="O136" s="96">
        <v>74999.999999999985</v>
      </c>
      <c r="P136" s="98">
        <v>101.98</v>
      </c>
      <c r="Q136" s="86"/>
      <c r="R136" s="96">
        <v>76.484999999999985</v>
      </c>
      <c r="S136" s="97">
        <v>2.0573777979309359E-4</v>
      </c>
      <c r="T136" s="97">
        <f t="shared" si="1"/>
        <v>1.515023784613622E-3</v>
      </c>
      <c r="U136" s="97">
        <f>R136/'סכום נכסי הקרן'!$C$42</f>
        <v>3.7206842068592547E-4</v>
      </c>
    </row>
    <row r="137" spans="2:21" s="138" customFormat="1">
      <c r="B137" s="89" t="s">
        <v>614</v>
      </c>
      <c r="C137" s="86" t="s">
        <v>615</v>
      </c>
      <c r="D137" s="99" t="s">
        <v>120</v>
      </c>
      <c r="E137" s="99" t="s">
        <v>303</v>
      </c>
      <c r="F137" s="99" t="s">
        <v>616</v>
      </c>
      <c r="G137" s="99" t="s">
        <v>471</v>
      </c>
      <c r="H137" s="86" t="s">
        <v>617</v>
      </c>
      <c r="I137" s="86" t="s">
        <v>160</v>
      </c>
      <c r="J137" s="86"/>
      <c r="K137" s="96">
        <v>0.64999999999999991</v>
      </c>
      <c r="L137" s="99" t="s">
        <v>162</v>
      </c>
      <c r="M137" s="100">
        <v>3.85E-2</v>
      </c>
      <c r="N137" s="100">
        <v>2.8000000000000004E-2</v>
      </c>
      <c r="O137" s="96">
        <v>3691.9999999999995</v>
      </c>
      <c r="P137" s="98">
        <v>102.04</v>
      </c>
      <c r="Q137" s="86"/>
      <c r="R137" s="96">
        <v>3.7673099999999993</v>
      </c>
      <c r="S137" s="97">
        <v>9.2299999999999994E-5</v>
      </c>
      <c r="T137" s="97">
        <f t="shared" si="1"/>
        <v>7.4623315081555133E-5</v>
      </c>
      <c r="U137" s="97">
        <f>R137/'סכום נכסי הקרן'!$C$42</f>
        <v>1.8326431090204536E-5</v>
      </c>
    </row>
    <row r="138" spans="2:21" s="138" customFormat="1"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96"/>
      <c r="P138" s="98"/>
      <c r="Q138" s="86"/>
      <c r="R138" s="86"/>
      <c r="S138" s="86"/>
      <c r="T138" s="97"/>
      <c r="U138" s="86"/>
    </row>
    <row r="139" spans="2:21" s="138" customFormat="1">
      <c r="B139" s="104" t="s">
        <v>45</v>
      </c>
      <c r="C139" s="84"/>
      <c r="D139" s="84"/>
      <c r="E139" s="84"/>
      <c r="F139" s="84"/>
      <c r="G139" s="84"/>
      <c r="H139" s="84"/>
      <c r="I139" s="84"/>
      <c r="J139" s="84"/>
      <c r="K139" s="93">
        <v>4.1107028963234269</v>
      </c>
      <c r="L139" s="84"/>
      <c r="M139" s="84"/>
      <c r="N139" s="106">
        <v>2.4604456625252177E-2</v>
      </c>
      <c r="O139" s="93"/>
      <c r="P139" s="95"/>
      <c r="Q139" s="93">
        <v>7.7820200000000002</v>
      </c>
      <c r="R139" s="93">
        <v>8954.6059499999992</v>
      </c>
      <c r="S139" s="84"/>
      <c r="T139" s="94">
        <f t="shared" ref="T139:T202" si="2">R139/$R$11</f>
        <v>0.17737387717974323</v>
      </c>
      <c r="U139" s="94">
        <f>R139/'סכום נכסי הקרן'!$C$42</f>
        <v>4.3560516358518556E-2</v>
      </c>
    </row>
    <row r="140" spans="2:21" s="138" customFormat="1">
      <c r="B140" s="89" t="s">
        <v>618</v>
      </c>
      <c r="C140" s="86" t="s">
        <v>619</v>
      </c>
      <c r="D140" s="99" t="s">
        <v>120</v>
      </c>
      <c r="E140" s="99" t="s">
        <v>303</v>
      </c>
      <c r="F140" s="99" t="s">
        <v>310</v>
      </c>
      <c r="G140" s="99" t="s">
        <v>311</v>
      </c>
      <c r="H140" s="86" t="s">
        <v>306</v>
      </c>
      <c r="I140" s="86" t="s">
        <v>160</v>
      </c>
      <c r="J140" s="86"/>
      <c r="K140" s="96">
        <v>5.3100000000000014</v>
      </c>
      <c r="L140" s="99" t="s">
        <v>162</v>
      </c>
      <c r="M140" s="100">
        <v>3.0099999999999998E-2</v>
      </c>
      <c r="N140" s="100">
        <v>2.0799999999999999E-2</v>
      </c>
      <c r="O140" s="96">
        <v>50401.999999999993</v>
      </c>
      <c r="P140" s="98">
        <v>105.83</v>
      </c>
      <c r="Q140" s="86"/>
      <c r="R140" s="96">
        <v>53.340439999999987</v>
      </c>
      <c r="S140" s="97">
        <v>4.3827826086956516E-5</v>
      </c>
      <c r="T140" s="97">
        <f t="shared" si="2"/>
        <v>1.0565736455743718E-3</v>
      </c>
      <c r="U140" s="97">
        <f>R140/'סכום נכסי הקרן'!$C$42</f>
        <v>2.5947954853229219E-4</v>
      </c>
    </row>
    <row r="141" spans="2:21" s="138" customFormat="1">
      <c r="B141" s="89" t="s">
        <v>620</v>
      </c>
      <c r="C141" s="86" t="s">
        <v>621</v>
      </c>
      <c r="D141" s="99" t="s">
        <v>120</v>
      </c>
      <c r="E141" s="99" t="s">
        <v>303</v>
      </c>
      <c r="F141" s="99" t="s">
        <v>316</v>
      </c>
      <c r="G141" s="99" t="s">
        <v>311</v>
      </c>
      <c r="H141" s="86" t="s">
        <v>306</v>
      </c>
      <c r="I141" s="86" t="s">
        <v>160</v>
      </c>
      <c r="J141" s="86"/>
      <c r="K141" s="96">
        <v>6.38</v>
      </c>
      <c r="L141" s="99" t="s">
        <v>162</v>
      </c>
      <c r="M141" s="100">
        <v>2.98E-2</v>
      </c>
      <c r="N141" s="100">
        <v>2.4E-2</v>
      </c>
      <c r="O141" s="96">
        <v>249999.99999999997</v>
      </c>
      <c r="P141" s="98">
        <v>103.8</v>
      </c>
      <c r="Q141" s="86"/>
      <c r="R141" s="96">
        <v>259.49999999999994</v>
      </c>
      <c r="S141" s="97">
        <v>9.834346336568308E-5</v>
      </c>
      <c r="T141" s="97">
        <f t="shared" si="2"/>
        <v>5.1402062117700846E-3</v>
      </c>
      <c r="U141" s="97">
        <f>R141/'סכום נכסי הקרן'!$C$42</f>
        <v>1.2623619685951189E-3</v>
      </c>
    </row>
    <row r="142" spans="2:21" s="138" customFormat="1">
      <c r="B142" s="89" t="s">
        <v>622</v>
      </c>
      <c r="C142" s="86" t="s">
        <v>623</v>
      </c>
      <c r="D142" s="99" t="s">
        <v>120</v>
      </c>
      <c r="E142" s="99" t="s">
        <v>303</v>
      </c>
      <c r="F142" s="99" t="s">
        <v>316</v>
      </c>
      <c r="G142" s="99" t="s">
        <v>311</v>
      </c>
      <c r="H142" s="86" t="s">
        <v>306</v>
      </c>
      <c r="I142" s="86" t="s">
        <v>160</v>
      </c>
      <c r="J142" s="86"/>
      <c r="K142" s="96">
        <v>3.7999999999999994</v>
      </c>
      <c r="L142" s="99" t="s">
        <v>162</v>
      </c>
      <c r="M142" s="100">
        <v>2.4700000000000003E-2</v>
      </c>
      <c r="N142" s="100">
        <v>1.6500000000000004E-2</v>
      </c>
      <c r="O142" s="96">
        <v>105600.99999999999</v>
      </c>
      <c r="P142" s="98">
        <v>103.24</v>
      </c>
      <c r="Q142" s="86"/>
      <c r="R142" s="96">
        <v>109.02247999999999</v>
      </c>
      <c r="S142" s="97">
        <v>3.1700302891124296E-5</v>
      </c>
      <c r="T142" s="97">
        <f t="shared" si="2"/>
        <v>2.1595299765648549E-3</v>
      </c>
      <c r="U142" s="97">
        <f>R142/'סכום נכסי הקרן'!$C$42</f>
        <v>5.3035002880124076E-4</v>
      </c>
    </row>
    <row r="143" spans="2:21" s="138" customFormat="1">
      <c r="B143" s="89" t="s">
        <v>624</v>
      </c>
      <c r="C143" s="86" t="s">
        <v>625</v>
      </c>
      <c r="D143" s="99" t="s">
        <v>120</v>
      </c>
      <c r="E143" s="99" t="s">
        <v>303</v>
      </c>
      <c r="F143" s="99" t="s">
        <v>626</v>
      </c>
      <c r="G143" s="99" t="s">
        <v>353</v>
      </c>
      <c r="H143" s="86" t="s">
        <v>306</v>
      </c>
      <c r="I143" s="86" t="s">
        <v>160</v>
      </c>
      <c r="J143" s="86"/>
      <c r="K143" s="96">
        <v>4.7399999999999993</v>
      </c>
      <c r="L143" s="99" t="s">
        <v>162</v>
      </c>
      <c r="M143" s="100">
        <v>1.44E-2</v>
      </c>
      <c r="N143" s="100">
        <v>1.8799999999999997E-2</v>
      </c>
      <c r="O143" s="96">
        <v>198798.99999999997</v>
      </c>
      <c r="P143" s="98">
        <v>98.4</v>
      </c>
      <c r="Q143" s="86"/>
      <c r="R143" s="96">
        <v>195.61820999999998</v>
      </c>
      <c r="S143" s="97">
        <v>1.9879899999999996E-4</v>
      </c>
      <c r="T143" s="97">
        <f t="shared" si="2"/>
        <v>3.8748282781400577E-3</v>
      </c>
      <c r="U143" s="97">
        <f>R143/'סכום נכסי הקרן'!$C$42</f>
        <v>9.5160303918556221E-4</v>
      </c>
    </row>
    <row r="144" spans="2:21" s="138" customFormat="1">
      <c r="B144" s="89" t="s">
        <v>627</v>
      </c>
      <c r="C144" s="86" t="s">
        <v>628</v>
      </c>
      <c r="D144" s="99" t="s">
        <v>120</v>
      </c>
      <c r="E144" s="99" t="s">
        <v>303</v>
      </c>
      <c r="F144" s="99" t="s">
        <v>329</v>
      </c>
      <c r="G144" s="99" t="s">
        <v>311</v>
      </c>
      <c r="H144" s="86" t="s">
        <v>306</v>
      </c>
      <c r="I144" s="86" t="s">
        <v>160</v>
      </c>
      <c r="J144" s="86"/>
      <c r="K144" s="96">
        <v>0.9</v>
      </c>
      <c r="L144" s="99" t="s">
        <v>162</v>
      </c>
      <c r="M144" s="100">
        <v>5.9000000000000004E-2</v>
      </c>
      <c r="N144" s="100">
        <v>4.3E-3</v>
      </c>
      <c r="O144" s="96">
        <v>95577.659999999974</v>
      </c>
      <c r="P144" s="98">
        <v>105.49</v>
      </c>
      <c r="Q144" s="86"/>
      <c r="R144" s="96">
        <v>100.82486999999998</v>
      </c>
      <c r="S144" s="97">
        <v>1.7718342400367389E-4</v>
      </c>
      <c r="T144" s="97">
        <f t="shared" si="2"/>
        <v>1.9971507632944555E-3</v>
      </c>
      <c r="U144" s="97">
        <f>R144/'סכום נכסי הקרן'!$C$42</f>
        <v>4.9047198989035428E-4</v>
      </c>
    </row>
    <row r="145" spans="2:21" s="138" customFormat="1">
      <c r="B145" s="89" t="s">
        <v>629</v>
      </c>
      <c r="C145" s="86" t="s">
        <v>630</v>
      </c>
      <c r="D145" s="99" t="s">
        <v>120</v>
      </c>
      <c r="E145" s="99" t="s">
        <v>303</v>
      </c>
      <c r="F145" s="99" t="s">
        <v>329</v>
      </c>
      <c r="G145" s="99" t="s">
        <v>311</v>
      </c>
      <c r="H145" s="86" t="s">
        <v>306</v>
      </c>
      <c r="I145" s="86" t="s">
        <v>160</v>
      </c>
      <c r="J145" s="86"/>
      <c r="K145" s="96">
        <v>0.4200000000000001</v>
      </c>
      <c r="L145" s="99" t="s">
        <v>162</v>
      </c>
      <c r="M145" s="100">
        <v>1.8799999999999997E-2</v>
      </c>
      <c r="N145" s="100">
        <v>1.8E-3</v>
      </c>
      <c r="O145" s="96">
        <v>248457.99999999997</v>
      </c>
      <c r="P145" s="98">
        <v>100.87</v>
      </c>
      <c r="Q145" s="86"/>
      <c r="R145" s="96">
        <v>250.61956999999995</v>
      </c>
      <c r="S145" s="97">
        <v>3.9543037577806313E-4</v>
      </c>
      <c r="T145" s="97">
        <f t="shared" si="2"/>
        <v>4.9643016204437285E-3</v>
      </c>
      <c r="U145" s="97">
        <f>R145/'סכום נכסי הקרן'!$C$42</f>
        <v>1.2191622880680624E-3</v>
      </c>
    </row>
    <row r="146" spans="2:21" s="138" customFormat="1">
      <c r="B146" s="89" t="s">
        <v>631</v>
      </c>
      <c r="C146" s="86" t="s">
        <v>632</v>
      </c>
      <c r="D146" s="99" t="s">
        <v>120</v>
      </c>
      <c r="E146" s="99" t="s">
        <v>303</v>
      </c>
      <c r="F146" s="99" t="s">
        <v>338</v>
      </c>
      <c r="G146" s="99" t="s">
        <v>311</v>
      </c>
      <c r="H146" s="86" t="s">
        <v>339</v>
      </c>
      <c r="I146" s="86" t="s">
        <v>160</v>
      </c>
      <c r="J146" s="86"/>
      <c r="K146" s="96">
        <v>1.53</v>
      </c>
      <c r="L146" s="99" t="s">
        <v>162</v>
      </c>
      <c r="M146" s="100">
        <v>1.95E-2</v>
      </c>
      <c r="N146" s="100">
        <v>8.3000000000000001E-3</v>
      </c>
      <c r="O146" s="96">
        <v>149999.99999999997</v>
      </c>
      <c r="P146" s="98">
        <v>102.59</v>
      </c>
      <c r="Q146" s="86"/>
      <c r="R146" s="96">
        <v>153.88499999999996</v>
      </c>
      <c r="S146" s="97">
        <v>2.1897810218978099E-4</v>
      </c>
      <c r="T146" s="97">
        <f t="shared" si="2"/>
        <v>3.0481719957542947E-3</v>
      </c>
      <c r="U146" s="97">
        <f>R146/'סכום נכסי הקרן'!$C$42</f>
        <v>7.4858794426689731E-4</v>
      </c>
    </row>
    <row r="147" spans="2:21" s="138" customFormat="1">
      <c r="B147" s="89" t="s">
        <v>633</v>
      </c>
      <c r="C147" s="86" t="s">
        <v>634</v>
      </c>
      <c r="D147" s="99" t="s">
        <v>120</v>
      </c>
      <c r="E147" s="99" t="s">
        <v>303</v>
      </c>
      <c r="F147" s="99" t="s">
        <v>635</v>
      </c>
      <c r="G147" s="99" t="s">
        <v>311</v>
      </c>
      <c r="H147" s="86" t="s">
        <v>339</v>
      </c>
      <c r="I147" s="86" t="s">
        <v>307</v>
      </c>
      <c r="J147" s="86"/>
      <c r="K147" s="96">
        <v>3.6400000000000006</v>
      </c>
      <c r="L147" s="99" t="s">
        <v>162</v>
      </c>
      <c r="M147" s="100">
        <v>2.07E-2</v>
      </c>
      <c r="N147" s="100">
        <v>1.5800000000000002E-2</v>
      </c>
      <c r="O147" s="96">
        <v>148999.99999999997</v>
      </c>
      <c r="P147" s="98">
        <v>102.27</v>
      </c>
      <c r="Q147" s="86"/>
      <c r="R147" s="96">
        <v>152.38229999999996</v>
      </c>
      <c r="S147" s="97">
        <v>5.8785700476992686E-4</v>
      </c>
      <c r="T147" s="97">
        <f t="shared" si="2"/>
        <v>3.0184063392054432E-3</v>
      </c>
      <c r="U147" s="97">
        <f>R147/'סכום נכסי הקרן'!$C$42</f>
        <v>7.412779198730326E-4</v>
      </c>
    </row>
    <row r="148" spans="2:21" s="138" customFormat="1">
      <c r="B148" s="89" t="s">
        <v>636</v>
      </c>
      <c r="C148" s="86" t="s">
        <v>637</v>
      </c>
      <c r="D148" s="99" t="s">
        <v>120</v>
      </c>
      <c r="E148" s="99" t="s">
        <v>303</v>
      </c>
      <c r="F148" s="99" t="s">
        <v>346</v>
      </c>
      <c r="G148" s="99" t="s">
        <v>347</v>
      </c>
      <c r="H148" s="86" t="s">
        <v>339</v>
      </c>
      <c r="I148" s="86" t="s">
        <v>160</v>
      </c>
      <c r="J148" s="86"/>
      <c r="K148" s="96">
        <v>4.8099999999999987</v>
      </c>
      <c r="L148" s="99" t="s">
        <v>162</v>
      </c>
      <c r="M148" s="100">
        <v>1.6299999999999999E-2</v>
      </c>
      <c r="N148" s="100">
        <v>1.8899999999999993E-2</v>
      </c>
      <c r="O148" s="96">
        <v>226999.99999999997</v>
      </c>
      <c r="P148" s="98">
        <v>99.02</v>
      </c>
      <c r="Q148" s="86"/>
      <c r="R148" s="96">
        <v>224.77539000000002</v>
      </c>
      <c r="S148" s="97">
        <v>4.1647173221051083E-4</v>
      </c>
      <c r="T148" s="97">
        <f t="shared" si="2"/>
        <v>4.4523770941466041E-3</v>
      </c>
      <c r="U148" s="97">
        <f>R148/'סכום נכסי הקרן'!$C$42</f>
        <v>1.0934408624745113E-3</v>
      </c>
    </row>
    <row r="149" spans="2:21" s="138" customFormat="1">
      <c r="B149" s="89" t="s">
        <v>638</v>
      </c>
      <c r="C149" s="86" t="s">
        <v>639</v>
      </c>
      <c r="D149" s="99" t="s">
        <v>120</v>
      </c>
      <c r="E149" s="99" t="s">
        <v>303</v>
      </c>
      <c r="F149" s="99" t="s">
        <v>372</v>
      </c>
      <c r="G149" s="99" t="s">
        <v>353</v>
      </c>
      <c r="H149" s="86" t="s">
        <v>365</v>
      </c>
      <c r="I149" s="86" t="s">
        <v>160</v>
      </c>
      <c r="J149" s="86"/>
      <c r="K149" s="96">
        <v>4.9600000000000009</v>
      </c>
      <c r="L149" s="99" t="s">
        <v>162</v>
      </c>
      <c r="M149" s="100">
        <v>3.39E-2</v>
      </c>
      <c r="N149" s="100">
        <v>2.6600000000000002E-2</v>
      </c>
      <c r="O149" s="96">
        <v>206964.99999999997</v>
      </c>
      <c r="P149" s="98">
        <v>105.24</v>
      </c>
      <c r="Q149" s="86"/>
      <c r="R149" s="96">
        <v>217.80996999999996</v>
      </c>
      <c r="S149" s="97">
        <v>1.9071372999712773E-4</v>
      </c>
      <c r="T149" s="97">
        <f t="shared" si="2"/>
        <v>4.314405243851468E-3</v>
      </c>
      <c r="U149" s="97">
        <f>R149/'סכום נכסי הקרן'!$C$42</f>
        <v>1.0595569268163536E-3</v>
      </c>
    </row>
    <row r="150" spans="2:21" s="138" customFormat="1">
      <c r="B150" s="89" t="s">
        <v>640</v>
      </c>
      <c r="C150" s="86" t="s">
        <v>641</v>
      </c>
      <c r="D150" s="99" t="s">
        <v>120</v>
      </c>
      <c r="E150" s="99" t="s">
        <v>303</v>
      </c>
      <c r="F150" s="99" t="s">
        <v>379</v>
      </c>
      <c r="G150" s="99" t="s">
        <v>380</v>
      </c>
      <c r="H150" s="86" t="s">
        <v>365</v>
      </c>
      <c r="I150" s="86" t="s">
        <v>160</v>
      </c>
      <c r="J150" s="86"/>
      <c r="K150" s="96">
        <v>2.38</v>
      </c>
      <c r="L150" s="99" t="s">
        <v>162</v>
      </c>
      <c r="M150" s="100">
        <v>1.5800000000000002E-2</v>
      </c>
      <c r="N150" s="100">
        <v>1.0800000000000001E-2</v>
      </c>
      <c r="O150" s="96">
        <v>149999.99999999997</v>
      </c>
      <c r="P150" s="98">
        <v>101.37</v>
      </c>
      <c r="Q150" s="86"/>
      <c r="R150" s="96">
        <v>152.05500999999998</v>
      </c>
      <c r="S150" s="97">
        <v>2.0442679408361596E-4</v>
      </c>
      <c r="T150" s="97">
        <f t="shared" si="2"/>
        <v>3.0119233407813581E-3</v>
      </c>
      <c r="U150" s="97">
        <f>R150/'סכום נכסי הקרן'!$C$42</f>
        <v>7.3968578712273799E-4</v>
      </c>
    </row>
    <row r="151" spans="2:21" s="138" customFormat="1">
      <c r="B151" s="89" t="s">
        <v>642</v>
      </c>
      <c r="C151" s="86" t="s">
        <v>643</v>
      </c>
      <c r="D151" s="99" t="s">
        <v>120</v>
      </c>
      <c r="E151" s="99" t="s">
        <v>303</v>
      </c>
      <c r="F151" s="99" t="s">
        <v>379</v>
      </c>
      <c r="G151" s="99" t="s">
        <v>380</v>
      </c>
      <c r="H151" s="86" t="s">
        <v>365</v>
      </c>
      <c r="I151" s="86" t="s">
        <v>160</v>
      </c>
      <c r="J151" s="86"/>
      <c r="K151" s="96">
        <v>5.6199999999999992</v>
      </c>
      <c r="L151" s="99" t="s">
        <v>162</v>
      </c>
      <c r="M151" s="100">
        <v>3.6499999999999998E-2</v>
      </c>
      <c r="N151" s="100">
        <v>3.0199999999999994E-2</v>
      </c>
      <c r="O151" s="96">
        <v>561999.99999999988</v>
      </c>
      <c r="P151" s="98">
        <v>103.95</v>
      </c>
      <c r="Q151" s="86"/>
      <c r="R151" s="96">
        <v>584.19898000000001</v>
      </c>
      <c r="S151" s="97">
        <v>3.5235816643343305E-4</v>
      </c>
      <c r="T151" s="97">
        <f t="shared" si="2"/>
        <v>1.1571881410041418E-2</v>
      </c>
      <c r="U151" s="97">
        <f>R151/'סכום נכסי הקרן'!$C$42</f>
        <v>2.8418904602853972E-3</v>
      </c>
    </row>
    <row r="152" spans="2:21" s="138" customFormat="1">
      <c r="B152" s="89" t="s">
        <v>644</v>
      </c>
      <c r="C152" s="86" t="s">
        <v>645</v>
      </c>
      <c r="D152" s="99" t="s">
        <v>120</v>
      </c>
      <c r="E152" s="99" t="s">
        <v>303</v>
      </c>
      <c r="F152" s="99" t="s">
        <v>310</v>
      </c>
      <c r="G152" s="99" t="s">
        <v>311</v>
      </c>
      <c r="H152" s="86" t="s">
        <v>365</v>
      </c>
      <c r="I152" s="86" t="s">
        <v>160</v>
      </c>
      <c r="J152" s="86"/>
      <c r="K152" s="96">
        <v>2.5500000000000003</v>
      </c>
      <c r="L152" s="99" t="s">
        <v>162</v>
      </c>
      <c r="M152" s="100">
        <v>1.5600000000000001E-2</v>
      </c>
      <c r="N152" s="100">
        <v>8.8999999999999999E-3</v>
      </c>
      <c r="O152" s="96">
        <v>94445.999999999985</v>
      </c>
      <c r="P152" s="98">
        <v>102.06</v>
      </c>
      <c r="Q152" s="86"/>
      <c r="R152" s="96">
        <v>96.39157999999999</v>
      </c>
      <c r="S152" s="97">
        <v>9.9416842105263137E-5</v>
      </c>
      <c r="T152" s="97">
        <f t="shared" si="2"/>
        <v>1.9093356388375073E-3</v>
      </c>
      <c r="U152" s="97">
        <f>R152/'סכום נכסי הקרן'!$C$42</f>
        <v>4.6890583693562197E-4</v>
      </c>
    </row>
    <row r="153" spans="2:21" s="138" customFormat="1">
      <c r="B153" s="89" t="s">
        <v>646</v>
      </c>
      <c r="C153" s="86" t="s">
        <v>647</v>
      </c>
      <c r="D153" s="99" t="s">
        <v>120</v>
      </c>
      <c r="E153" s="99" t="s">
        <v>303</v>
      </c>
      <c r="F153" s="99" t="s">
        <v>456</v>
      </c>
      <c r="G153" s="99" t="s">
        <v>353</v>
      </c>
      <c r="H153" s="86" t="s">
        <v>365</v>
      </c>
      <c r="I153" s="86" t="s">
        <v>307</v>
      </c>
      <c r="J153" s="86"/>
      <c r="K153" s="96">
        <v>6.25</v>
      </c>
      <c r="L153" s="99" t="s">
        <v>162</v>
      </c>
      <c r="M153" s="100">
        <v>2.5499999999999998E-2</v>
      </c>
      <c r="N153" s="100">
        <v>3.0099999999999998E-2</v>
      </c>
      <c r="O153" s="96">
        <v>212999.99999999997</v>
      </c>
      <c r="P153" s="98">
        <v>97.3</v>
      </c>
      <c r="Q153" s="86"/>
      <c r="R153" s="96">
        <v>207.24900999999994</v>
      </c>
      <c r="S153" s="97">
        <v>5.0258133323265966E-4</v>
      </c>
      <c r="T153" s="97">
        <f t="shared" si="2"/>
        <v>4.105212518632757E-3</v>
      </c>
      <c r="U153" s="97">
        <f>R153/'סכום נכסי הקרן'!$C$42</f>
        <v>1.0081821512639285E-3</v>
      </c>
    </row>
    <row r="154" spans="2:21" s="138" customFormat="1">
      <c r="B154" s="89" t="s">
        <v>648</v>
      </c>
      <c r="C154" s="86" t="s">
        <v>649</v>
      </c>
      <c r="D154" s="99" t="s">
        <v>120</v>
      </c>
      <c r="E154" s="99" t="s">
        <v>303</v>
      </c>
      <c r="F154" s="99" t="s">
        <v>650</v>
      </c>
      <c r="G154" s="99" t="s">
        <v>353</v>
      </c>
      <c r="H154" s="86" t="s">
        <v>365</v>
      </c>
      <c r="I154" s="86" t="s">
        <v>307</v>
      </c>
      <c r="J154" s="86"/>
      <c r="K154" s="96">
        <v>5.1100000000000003</v>
      </c>
      <c r="L154" s="99" t="s">
        <v>162</v>
      </c>
      <c r="M154" s="100">
        <v>3.15E-2</v>
      </c>
      <c r="N154" s="100">
        <v>3.4200000000000001E-2</v>
      </c>
      <c r="O154" s="96">
        <v>23999.999999999996</v>
      </c>
      <c r="P154" s="98">
        <v>99.05</v>
      </c>
      <c r="Q154" s="86"/>
      <c r="R154" s="96">
        <v>23.771729999999994</v>
      </c>
      <c r="S154" s="97">
        <v>1.0023429767080549E-4</v>
      </c>
      <c r="T154" s="97">
        <f t="shared" si="2"/>
        <v>4.7087319541626695E-4</v>
      </c>
      <c r="U154" s="97">
        <f>R154/'סכום נכסי הקרן'!$C$42</f>
        <v>1.1563979915110459E-4</v>
      </c>
    </row>
    <row r="155" spans="2:21" s="138" customFormat="1">
      <c r="B155" s="89" t="s">
        <v>651</v>
      </c>
      <c r="C155" s="86" t="s">
        <v>652</v>
      </c>
      <c r="D155" s="99" t="s">
        <v>120</v>
      </c>
      <c r="E155" s="99" t="s">
        <v>303</v>
      </c>
      <c r="F155" s="99" t="s">
        <v>394</v>
      </c>
      <c r="G155" s="99" t="s">
        <v>311</v>
      </c>
      <c r="H155" s="86" t="s">
        <v>365</v>
      </c>
      <c r="I155" s="86" t="s">
        <v>307</v>
      </c>
      <c r="J155" s="86"/>
      <c r="K155" s="96">
        <v>1.7499999999999998</v>
      </c>
      <c r="L155" s="99" t="s">
        <v>162</v>
      </c>
      <c r="M155" s="100">
        <v>1.0500000000000001E-2</v>
      </c>
      <c r="N155" s="100">
        <v>7.000000000000001E-3</v>
      </c>
      <c r="O155" s="96">
        <v>57799.999999999993</v>
      </c>
      <c r="P155" s="98">
        <v>100.6</v>
      </c>
      <c r="Q155" s="96">
        <v>0.15130999999999997</v>
      </c>
      <c r="R155" s="96">
        <v>58.298109999999994</v>
      </c>
      <c r="S155" s="97">
        <v>1.9266666666666664E-4</v>
      </c>
      <c r="T155" s="97">
        <f t="shared" si="2"/>
        <v>1.1547757501212167E-3</v>
      </c>
      <c r="U155" s="97">
        <f>R155/'סכום נכסי הקרן'!$C$42</f>
        <v>2.8359659693631906E-4</v>
      </c>
    </row>
    <row r="156" spans="2:21" s="138" customFormat="1">
      <c r="B156" s="89" t="s">
        <v>653</v>
      </c>
      <c r="C156" s="86" t="s">
        <v>654</v>
      </c>
      <c r="D156" s="99" t="s">
        <v>120</v>
      </c>
      <c r="E156" s="99" t="s">
        <v>303</v>
      </c>
      <c r="F156" s="99" t="s">
        <v>655</v>
      </c>
      <c r="G156" s="99" t="s">
        <v>353</v>
      </c>
      <c r="H156" s="86" t="s">
        <v>365</v>
      </c>
      <c r="I156" s="86" t="s">
        <v>307</v>
      </c>
      <c r="J156" s="86"/>
      <c r="K156" s="96">
        <v>0.18000000000000002</v>
      </c>
      <c r="L156" s="99" t="s">
        <v>162</v>
      </c>
      <c r="M156" s="100">
        <v>5.2499999999999998E-2</v>
      </c>
      <c r="N156" s="100">
        <v>3.0000000000000001E-3</v>
      </c>
      <c r="O156" s="96">
        <v>1251.8299999999997</v>
      </c>
      <c r="P156" s="98">
        <v>102.57</v>
      </c>
      <c r="Q156" s="86"/>
      <c r="R156" s="96">
        <v>1.2839999999999998</v>
      </c>
      <c r="S156" s="97">
        <v>5.510140365238986E-5</v>
      </c>
      <c r="T156" s="97">
        <f t="shared" si="2"/>
        <v>2.5433621487139843E-5</v>
      </c>
      <c r="U156" s="97">
        <f>R156/'סכום נכסי הקרן'!$C$42</f>
        <v>6.2461378330486812E-6</v>
      </c>
    </row>
    <row r="157" spans="2:21" s="138" customFormat="1">
      <c r="B157" s="89" t="s">
        <v>656</v>
      </c>
      <c r="C157" s="86" t="s">
        <v>657</v>
      </c>
      <c r="D157" s="99" t="s">
        <v>120</v>
      </c>
      <c r="E157" s="99" t="s">
        <v>303</v>
      </c>
      <c r="F157" s="99" t="s">
        <v>401</v>
      </c>
      <c r="G157" s="99" t="s">
        <v>402</v>
      </c>
      <c r="H157" s="86" t="s">
        <v>365</v>
      </c>
      <c r="I157" s="86" t="s">
        <v>160</v>
      </c>
      <c r="J157" s="86"/>
      <c r="K157" s="96">
        <v>3.73</v>
      </c>
      <c r="L157" s="99" t="s">
        <v>162</v>
      </c>
      <c r="M157" s="100">
        <v>4.8000000000000001E-2</v>
      </c>
      <c r="N157" s="100">
        <v>1.8099999999999998E-2</v>
      </c>
      <c r="O157" s="96">
        <v>410830.67999999993</v>
      </c>
      <c r="P157" s="98">
        <v>112.63</v>
      </c>
      <c r="Q157" s="86"/>
      <c r="R157" s="96">
        <v>462.71860999999996</v>
      </c>
      <c r="S157" s="97">
        <v>1.9343821446846327E-4</v>
      </c>
      <c r="T157" s="97">
        <f t="shared" si="2"/>
        <v>9.1655840979715589E-3</v>
      </c>
      <c r="U157" s="97">
        <f>R157/'סכום נכסי הקרן'!$C$42</f>
        <v>2.2509378629102009E-3</v>
      </c>
    </row>
    <row r="158" spans="2:21" s="138" customFormat="1">
      <c r="B158" s="89" t="s">
        <v>658</v>
      </c>
      <c r="C158" s="86" t="s">
        <v>659</v>
      </c>
      <c r="D158" s="99" t="s">
        <v>120</v>
      </c>
      <c r="E158" s="99" t="s">
        <v>303</v>
      </c>
      <c r="F158" s="99" t="s">
        <v>660</v>
      </c>
      <c r="G158" s="99" t="s">
        <v>434</v>
      </c>
      <c r="H158" s="86" t="s">
        <v>365</v>
      </c>
      <c r="I158" s="86" t="s">
        <v>307</v>
      </c>
      <c r="J158" s="86"/>
      <c r="K158" s="96">
        <v>4.03</v>
      </c>
      <c r="L158" s="99" t="s">
        <v>162</v>
      </c>
      <c r="M158" s="100">
        <v>2.4500000000000001E-2</v>
      </c>
      <c r="N158" s="100">
        <v>2.1600000000000005E-2</v>
      </c>
      <c r="O158" s="96">
        <v>21580.999999999996</v>
      </c>
      <c r="P158" s="98">
        <v>101.81</v>
      </c>
      <c r="Q158" s="86"/>
      <c r="R158" s="96">
        <v>21.971619999999994</v>
      </c>
      <c r="S158" s="97">
        <v>1.3757584489201624E-5</v>
      </c>
      <c r="T158" s="97">
        <f t="shared" si="2"/>
        <v>4.3521640696204944E-4</v>
      </c>
      <c r="U158" s="97">
        <f>R158/'סכום נכסי הקרן'!$C$42</f>
        <v>1.0688299605558336E-4</v>
      </c>
    </row>
    <row r="159" spans="2:21" s="138" customFormat="1">
      <c r="B159" s="89" t="s">
        <v>661</v>
      </c>
      <c r="C159" s="86" t="s">
        <v>662</v>
      </c>
      <c r="D159" s="99" t="s">
        <v>120</v>
      </c>
      <c r="E159" s="99" t="s">
        <v>303</v>
      </c>
      <c r="F159" s="99" t="s">
        <v>310</v>
      </c>
      <c r="G159" s="99" t="s">
        <v>311</v>
      </c>
      <c r="H159" s="86" t="s">
        <v>365</v>
      </c>
      <c r="I159" s="86" t="s">
        <v>307</v>
      </c>
      <c r="J159" s="86"/>
      <c r="K159" s="96">
        <v>2.4800000000000004</v>
      </c>
      <c r="L159" s="99" t="s">
        <v>162</v>
      </c>
      <c r="M159" s="100">
        <v>3.2500000000000001E-2</v>
      </c>
      <c r="N159" s="100">
        <v>1.9099999999999999E-2</v>
      </c>
      <c r="O159" s="96">
        <f>300000/50000</f>
        <v>6</v>
      </c>
      <c r="P159" s="98">
        <v>5166998</v>
      </c>
      <c r="Q159" s="86"/>
      <c r="R159" s="96">
        <v>310.01986999999991</v>
      </c>
      <c r="S159" s="97">
        <f>1620.30785849311%/50000</f>
        <v>3.2406157169862198E-4</v>
      </c>
      <c r="T159" s="97">
        <f t="shared" si="2"/>
        <v>6.1409096784052182E-3</v>
      </c>
      <c r="U159" s="97">
        <f>R159/'סכום נכסי הקרן'!$C$42</f>
        <v>1.5081205911244809E-3</v>
      </c>
    </row>
    <row r="160" spans="2:21" s="138" customFormat="1">
      <c r="B160" s="89" t="s">
        <v>663</v>
      </c>
      <c r="C160" s="86" t="s">
        <v>664</v>
      </c>
      <c r="D160" s="99" t="s">
        <v>120</v>
      </c>
      <c r="E160" s="99" t="s">
        <v>303</v>
      </c>
      <c r="F160" s="99" t="s">
        <v>310</v>
      </c>
      <c r="G160" s="99" t="s">
        <v>311</v>
      </c>
      <c r="H160" s="86" t="s">
        <v>365</v>
      </c>
      <c r="I160" s="86" t="s">
        <v>160</v>
      </c>
      <c r="J160" s="86"/>
      <c r="K160" s="96">
        <v>2.0700000000000003</v>
      </c>
      <c r="L160" s="99" t="s">
        <v>162</v>
      </c>
      <c r="M160" s="100">
        <v>2.18E-2</v>
      </c>
      <c r="N160" s="100">
        <v>8.6000000000000017E-3</v>
      </c>
      <c r="O160" s="96">
        <v>1731.9999999999998</v>
      </c>
      <c r="P160" s="98">
        <v>103.1</v>
      </c>
      <c r="Q160" s="86"/>
      <c r="R160" s="96">
        <v>1.7856899999999996</v>
      </c>
      <c r="S160" s="97">
        <v>1.7320017320017318E-6</v>
      </c>
      <c r="T160" s="97">
        <f t="shared" si="2"/>
        <v>3.5371155415397773E-5</v>
      </c>
      <c r="U160" s="97">
        <f>R160/'סכום נכסי הקרן'!$C$42</f>
        <v>8.6866556597326305E-6</v>
      </c>
    </row>
    <row r="161" spans="2:21" s="138" customFormat="1">
      <c r="B161" s="89" t="s">
        <v>665</v>
      </c>
      <c r="C161" s="86" t="s">
        <v>666</v>
      </c>
      <c r="D161" s="99" t="s">
        <v>120</v>
      </c>
      <c r="E161" s="99" t="s">
        <v>303</v>
      </c>
      <c r="F161" s="99" t="s">
        <v>667</v>
      </c>
      <c r="G161" s="99" t="s">
        <v>353</v>
      </c>
      <c r="H161" s="86" t="s">
        <v>365</v>
      </c>
      <c r="I161" s="86" t="s">
        <v>307</v>
      </c>
      <c r="J161" s="86"/>
      <c r="K161" s="96">
        <v>4.6100000000000003</v>
      </c>
      <c r="L161" s="99" t="s">
        <v>162</v>
      </c>
      <c r="M161" s="100">
        <v>3.3799999999999997E-2</v>
      </c>
      <c r="N161" s="100">
        <v>3.4500000000000003E-2</v>
      </c>
      <c r="O161" s="96">
        <v>89808.999999999985</v>
      </c>
      <c r="P161" s="98">
        <v>100.27</v>
      </c>
      <c r="Q161" s="86"/>
      <c r="R161" s="96">
        <v>90.051479999999984</v>
      </c>
      <c r="S161" s="97">
        <v>1.4175988786622237E-4</v>
      </c>
      <c r="T161" s="97">
        <f t="shared" si="2"/>
        <v>1.7837501999040061E-3</v>
      </c>
      <c r="U161" s="97">
        <f>R161/'סכום נכסי הקרן'!$C$42</f>
        <v>4.3806382877727926E-4</v>
      </c>
    </row>
    <row r="162" spans="2:21" s="138" customFormat="1">
      <c r="B162" s="89" t="s">
        <v>668</v>
      </c>
      <c r="C162" s="86" t="s">
        <v>669</v>
      </c>
      <c r="D162" s="99" t="s">
        <v>120</v>
      </c>
      <c r="E162" s="99" t="s">
        <v>303</v>
      </c>
      <c r="F162" s="99" t="s">
        <v>670</v>
      </c>
      <c r="G162" s="99" t="s">
        <v>671</v>
      </c>
      <c r="H162" s="86" t="s">
        <v>365</v>
      </c>
      <c r="I162" s="86" t="s">
        <v>160</v>
      </c>
      <c r="J162" s="86"/>
      <c r="K162" s="96">
        <v>6.1700000000000008</v>
      </c>
      <c r="L162" s="99" t="s">
        <v>162</v>
      </c>
      <c r="M162" s="100">
        <v>2.6099999999999998E-2</v>
      </c>
      <c r="N162" s="100">
        <v>2.3399999999999997E-2</v>
      </c>
      <c r="O162" s="96">
        <v>158999.99999999997</v>
      </c>
      <c r="P162" s="98">
        <v>101.72</v>
      </c>
      <c r="Q162" s="86"/>
      <c r="R162" s="96">
        <v>161.73479999999995</v>
      </c>
      <c r="S162" s="97">
        <v>3.9443132429696948E-4</v>
      </c>
      <c r="T162" s="97">
        <f t="shared" si="2"/>
        <v>3.2036617480516076E-3</v>
      </c>
      <c r="U162" s="97">
        <f>R162/'סכום נכסי הקרן'!$C$42</f>
        <v>7.8677402897240007E-4</v>
      </c>
    </row>
    <row r="163" spans="2:21" s="138" customFormat="1">
      <c r="B163" s="89" t="s">
        <v>672</v>
      </c>
      <c r="C163" s="86" t="s">
        <v>673</v>
      </c>
      <c r="D163" s="99" t="s">
        <v>120</v>
      </c>
      <c r="E163" s="99" t="s">
        <v>303</v>
      </c>
      <c r="F163" s="99" t="s">
        <v>674</v>
      </c>
      <c r="G163" s="99" t="s">
        <v>675</v>
      </c>
      <c r="H163" s="86" t="s">
        <v>365</v>
      </c>
      <c r="I163" s="86" t="s">
        <v>307</v>
      </c>
      <c r="J163" s="86"/>
      <c r="K163" s="96">
        <v>4.330000000000001</v>
      </c>
      <c r="L163" s="99" t="s">
        <v>162</v>
      </c>
      <c r="M163" s="100">
        <v>1.0500000000000001E-2</v>
      </c>
      <c r="N163" s="100">
        <v>8.6E-3</v>
      </c>
      <c r="O163" s="96">
        <v>46752.999999999993</v>
      </c>
      <c r="P163" s="98">
        <v>100.91</v>
      </c>
      <c r="Q163" s="86"/>
      <c r="R163" s="96">
        <v>47.178449999999991</v>
      </c>
      <c r="S163" s="97">
        <v>1.0090386798520314E-4</v>
      </c>
      <c r="T163" s="97">
        <f t="shared" si="2"/>
        <v>9.3451623025697249E-4</v>
      </c>
      <c r="U163" s="97">
        <f>R163/'סכום נכסי הקרן'!$C$42</f>
        <v>2.295039730915853E-4</v>
      </c>
    </row>
    <row r="164" spans="2:21" s="138" customFormat="1">
      <c r="B164" s="89" t="s">
        <v>676</v>
      </c>
      <c r="C164" s="86" t="s">
        <v>677</v>
      </c>
      <c r="D164" s="99" t="s">
        <v>120</v>
      </c>
      <c r="E164" s="99" t="s">
        <v>303</v>
      </c>
      <c r="F164" s="99" t="s">
        <v>438</v>
      </c>
      <c r="G164" s="99" t="s">
        <v>353</v>
      </c>
      <c r="H164" s="86" t="s">
        <v>435</v>
      </c>
      <c r="I164" s="86" t="s">
        <v>160</v>
      </c>
      <c r="J164" s="86"/>
      <c r="K164" s="96">
        <v>4.1099999999999994</v>
      </c>
      <c r="L164" s="99" t="s">
        <v>162</v>
      </c>
      <c r="M164" s="100">
        <v>3.5000000000000003E-2</v>
      </c>
      <c r="N164" s="100">
        <v>2.1499999999999998E-2</v>
      </c>
      <c r="O164" s="96">
        <v>39999.999999999993</v>
      </c>
      <c r="P164" s="98">
        <v>105.6</v>
      </c>
      <c r="Q164" s="96">
        <v>3.2437499999999995</v>
      </c>
      <c r="R164" s="96">
        <v>45.623749999999994</v>
      </c>
      <c r="S164" s="97">
        <v>2.6314173921901054E-4</v>
      </c>
      <c r="T164" s="97">
        <f t="shared" si="2"/>
        <v>9.0372055165412494E-4</v>
      </c>
      <c r="U164" s="97">
        <f>R164/'סכום נכסי הקרן'!$C$42</f>
        <v>2.219409898446688E-4</v>
      </c>
    </row>
    <row r="165" spans="2:21" s="138" customFormat="1">
      <c r="B165" s="89" t="s">
        <v>678</v>
      </c>
      <c r="C165" s="86" t="s">
        <v>679</v>
      </c>
      <c r="D165" s="99" t="s">
        <v>120</v>
      </c>
      <c r="E165" s="99" t="s">
        <v>303</v>
      </c>
      <c r="F165" s="99" t="s">
        <v>650</v>
      </c>
      <c r="G165" s="99" t="s">
        <v>353</v>
      </c>
      <c r="H165" s="86" t="s">
        <v>435</v>
      </c>
      <c r="I165" s="86" t="s">
        <v>160</v>
      </c>
      <c r="J165" s="86"/>
      <c r="K165" s="96">
        <v>4.55</v>
      </c>
      <c r="L165" s="99" t="s">
        <v>162</v>
      </c>
      <c r="M165" s="100">
        <v>4.3499999999999997E-2</v>
      </c>
      <c r="N165" s="100">
        <v>3.8400000000000004E-2</v>
      </c>
      <c r="O165" s="96">
        <v>169782.99999999997</v>
      </c>
      <c r="P165" s="98">
        <v>102.97</v>
      </c>
      <c r="Q165" s="86"/>
      <c r="R165" s="96">
        <v>174.82555999999997</v>
      </c>
      <c r="S165" s="97">
        <v>9.0494368320175321E-5</v>
      </c>
      <c r="T165" s="97">
        <f t="shared" si="2"/>
        <v>3.4629650461972398E-3</v>
      </c>
      <c r="U165" s="97">
        <f>R165/'סכום נכסי הקרן'!$C$42</f>
        <v>8.5045525272579598E-4</v>
      </c>
    </row>
    <row r="166" spans="2:21" s="138" customFormat="1">
      <c r="B166" s="89" t="s">
        <v>680</v>
      </c>
      <c r="C166" s="86" t="s">
        <v>681</v>
      </c>
      <c r="D166" s="99" t="s">
        <v>120</v>
      </c>
      <c r="E166" s="99" t="s">
        <v>303</v>
      </c>
      <c r="F166" s="99" t="s">
        <v>516</v>
      </c>
      <c r="G166" s="99" t="s">
        <v>471</v>
      </c>
      <c r="H166" s="86" t="s">
        <v>435</v>
      </c>
      <c r="I166" s="86" t="s">
        <v>160</v>
      </c>
      <c r="J166" s="86"/>
      <c r="K166" s="96">
        <v>6.259999999999998</v>
      </c>
      <c r="L166" s="99" t="s">
        <v>162</v>
      </c>
      <c r="M166" s="100">
        <v>3.61E-2</v>
      </c>
      <c r="N166" s="100">
        <v>2.8399999999999995E-2</v>
      </c>
      <c r="O166" s="96">
        <v>326011.99999999994</v>
      </c>
      <c r="P166" s="98">
        <v>106.5</v>
      </c>
      <c r="Q166" s="86"/>
      <c r="R166" s="96">
        <v>347.20278000000002</v>
      </c>
      <c r="S166" s="97">
        <v>4.2477133550488592E-4</v>
      </c>
      <c r="T166" s="97">
        <f t="shared" si="2"/>
        <v>6.8774330886313779E-3</v>
      </c>
      <c r="U166" s="97">
        <f>R166/'סכום נכסי הקרן'!$C$42</f>
        <v>1.6890003270231138E-3</v>
      </c>
    </row>
    <row r="167" spans="2:21" s="138" customFormat="1">
      <c r="B167" s="89" t="s">
        <v>682</v>
      </c>
      <c r="C167" s="86" t="s">
        <v>683</v>
      </c>
      <c r="D167" s="99" t="s">
        <v>120</v>
      </c>
      <c r="E167" s="99" t="s">
        <v>303</v>
      </c>
      <c r="F167" s="99" t="s">
        <v>470</v>
      </c>
      <c r="G167" s="99" t="s">
        <v>471</v>
      </c>
      <c r="H167" s="86" t="s">
        <v>435</v>
      </c>
      <c r="I167" s="86" t="s">
        <v>307</v>
      </c>
      <c r="J167" s="86"/>
      <c r="K167" s="96">
        <v>8.7599999999999962</v>
      </c>
      <c r="L167" s="99" t="s">
        <v>162</v>
      </c>
      <c r="M167" s="100">
        <v>3.95E-2</v>
      </c>
      <c r="N167" s="100">
        <v>3.4399999999999993E-2</v>
      </c>
      <c r="O167" s="96">
        <v>95900.999999999985</v>
      </c>
      <c r="P167" s="98">
        <v>104.66</v>
      </c>
      <c r="Q167" s="86"/>
      <c r="R167" s="96">
        <v>100.36999</v>
      </c>
      <c r="S167" s="97">
        <v>3.9957089616438556E-4</v>
      </c>
      <c r="T167" s="97">
        <f t="shared" si="2"/>
        <v>1.9881404472959592E-3</v>
      </c>
      <c r="U167" s="97">
        <f>R167/'סכום נכסי הקרן'!$C$42</f>
        <v>4.8825918367735035E-4</v>
      </c>
    </row>
    <row r="168" spans="2:21" s="138" customFormat="1">
      <c r="B168" s="89" t="s">
        <v>684</v>
      </c>
      <c r="C168" s="86" t="s">
        <v>685</v>
      </c>
      <c r="D168" s="99" t="s">
        <v>120</v>
      </c>
      <c r="E168" s="99" t="s">
        <v>303</v>
      </c>
      <c r="F168" s="99" t="s">
        <v>470</v>
      </c>
      <c r="G168" s="99" t="s">
        <v>471</v>
      </c>
      <c r="H168" s="86" t="s">
        <v>435</v>
      </c>
      <c r="I168" s="86" t="s">
        <v>307</v>
      </c>
      <c r="J168" s="86"/>
      <c r="K168" s="96">
        <v>9.42</v>
      </c>
      <c r="L168" s="99" t="s">
        <v>162</v>
      </c>
      <c r="M168" s="100">
        <v>3.95E-2</v>
      </c>
      <c r="N168" s="100">
        <v>3.5299999999999998E-2</v>
      </c>
      <c r="O168" s="96">
        <v>16306.999999999998</v>
      </c>
      <c r="P168" s="98">
        <v>104.21</v>
      </c>
      <c r="Q168" s="86"/>
      <c r="R168" s="96">
        <v>16.993519999999997</v>
      </c>
      <c r="S168" s="97">
        <v>6.7943010018171198E-5</v>
      </c>
      <c r="T168" s="97">
        <f t="shared" si="2"/>
        <v>3.3660962259668273E-4</v>
      </c>
      <c r="U168" s="97">
        <f>R168/'סכום נכסי הקרן'!$C$42</f>
        <v>8.2666564009867141E-5</v>
      </c>
    </row>
    <row r="169" spans="2:21" s="138" customFormat="1">
      <c r="B169" s="89" t="s">
        <v>686</v>
      </c>
      <c r="C169" s="86" t="s">
        <v>687</v>
      </c>
      <c r="D169" s="99" t="s">
        <v>120</v>
      </c>
      <c r="E169" s="99" t="s">
        <v>303</v>
      </c>
      <c r="F169" s="99" t="s">
        <v>688</v>
      </c>
      <c r="G169" s="99" t="s">
        <v>353</v>
      </c>
      <c r="H169" s="86" t="s">
        <v>435</v>
      </c>
      <c r="I169" s="86" t="s">
        <v>160</v>
      </c>
      <c r="J169" s="86"/>
      <c r="K169" s="96">
        <v>3.3600000000000003</v>
      </c>
      <c r="L169" s="99" t="s">
        <v>162</v>
      </c>
      <c r="M169" s="100">
        <v>3.9E-2</v>
      </c>
      <c r="N169" s="100">
        <v>4.2900000000000001E-2</v>
      </c>
      <c r="O169" s="96">
        <v>188496.99999999997</v>
      </c>
      <c r="P169" s="98">
        <v>99.2</v>
      </c>
      <c r="Q169" s="86"/>
      <c r="R169" s="96">
        <v>186.98902999999996</v>
      </c>
      <c r="S169" s="97">
        <v>2.0987368409332565E-4</v>
      </c>
      <c r="T169" s="97">
        <f t="shared" si="2"/>
        <v>3.7039004760649817E-3</v>
      </c>
      <c r="U169" s="97">
        <f>R169/'סכום נכסי הקרן'!$C$42</f>
        <v>9.0962558773214535E-4</v>
      </c>
    </row>
    <row r="170" spans="2:21" s="138" customFormat="1">
      <c r="B170" s="89" t="s">
        <v>689</v>
      </c>
      <c r="C170" s="86" t="s">
        <v>690</v>
      </c>
      <c r="D170" s="99" t="s">
        <v>120</v>
      </c>
      <c r="E170" s="99" t="s">
        <v>303</v>
      </c>
      <c r="F170" s="99" t="s">
        <v>480</v>
      </c>
      <c r="G170" s="99" t="s">
        <v>471</v>
      </c>
      <c r="H170" s="86" t="s">
        <v>435</v>
      </c>
      <c r="I170" s="86" t="s">
        <v>160</v>
      </c>
      <c r="J170" s="86"/>
      <c r="K170" s="96">
        <v>5.4200000000000008</v>
      </c>
      <c r="L170" s="99" t="s">
        <v>162</v>
      </c>
      <c r="M170" s="100">
        <v>3.9199999999999999E-2</v>
      </c>
      <c r="N170" s="100">
        <v>2.6499999999999996E-2</v>
      </c>
      <c r="O170" s="96">
        <v>162737.99999999997</v>
      </c>
      <c r="P170" s="98">
        <v>108.81</v>
      </c>
      <c r="Q170" s="86"/>
      <c r="R170" s="96">
        <v>177.07521999999997</v>
      </c>
      <c r="S170" s="97">
        <v>1.6954453489801571E-4</v>
      </c>
      <c r="T170" s="97">
        <f t="shared" si="2"/>
        <v>3.5075265733894197E-3</v>
      </c>
      <c r="U170" s="97">
        <f>R170/'סכום נכסי הקרן'!$C$42</f>
        <v>8.6139893375188352E-4</v>
      </c>
    </row>
    <row r="171" spans="2:21" s="138" customFormat="1">
      <c r="B171" s="89" t="s">
        <v>691</v>
      </c>
      <c r="C171" s="86" t="s">
        <v>692</v>
      </c>
      <c r="D171" s="99" t="s">
        <v>120</v>
      </c>
      <c r="E171" s="99" t="s">
        <v>303</v>
      </c>
      <c r="F171" s="99" t="s">
        <v>510</v>
      </c>
      <c r="G171" s="99" t="s">
        <v>511</v>
      </c>
      <c r="H171" s="86" t="s">
        <v>435</v>
      </c>
      <c r="I171" s="86" t="s">
        <v>307</v>
      </c>
      <c r="J171" s="86"/>
      <c r="K171" s="96">
        <v>0.90000000000000013</v>
      </c>
      <c r="L171" s="99" t="s">
        <v>162</v>
      </c>
      <c r="M171" s="100">
        <v>2.3E-2</v>
      </c>
      <c r="N171" s="100">
        <v>7.7999999999999988E-3</v>
      </c>
      <c r="O171" s="96">
        <v>386329.99999999994</v>
      </c>
      <c r="P171" s="98">
        <v>101.35</v>
      </c>
      <c r="Q171" s="86"/>
      <c r="R171" s="96">
        <v>391.54544999999996</v>
      </c>
      <c r="S171" s="97">
        <v>1.2981968527251144E-4</v>
      </c>
      <c r="T171" s="97">
        <f t="shared" si="2"/>
        <v>7.7557778584983177E-3</v>
      </c>
      <c r="U171" s="97">
        <f>R171/'סכום נכסי הקרן'!$C$42</f>
        <v>1.9047093836472514E-3</v>
      </c>
    </row>
    <row r="172" spans="2:21" s="138" customFormat="1">
      <c r="B172" s="89" t="s">
        <v>693</v>
      </c>
      <c r="C172" s="86" t="s">
        <v>694</v>
      </c>
      <c r="D172" s="99" t="s">
        <v>120</v>
      </c>
      <c r="E172" s="99" t="s">
        <v>303</v>
      </c>
      <c r="F172" s="99" t="s">
        <v>510</v>
      </c>
      <c r="G172" s="99" t="s">
        <v>511</v>
      </c>
      <c r="H172" s="86" t="s">
        <v>435</v>
      </c>
      <c r="I172" s="86" t="s">
        <v>307</v>
      </c>
      <c r="J172" s="86"/>
      <c r="K172" s="96">
        <v>5.6400000000000006</v>
      </c>
      <c r="L172" s="99" t="s">
        <v>162</v>
      </c>
      <c r="M172" s="100">
        <v>1.7500000000000002E-2</v>
      </c>
      <c r="N172" s="100">
        <v>1.4100000000000001E-2</v>
      </c>
      <c r="O172" s="96">
        <v>701711.99999999988</v>
      </c>
      <c r="P172" s="98">
        <v>102.1</v>
      </c>
      <c r="Q172" s="86"/>
      <c r="R172" s="96">
        <v>716.44796999999983</v>
      </c>
      <c r="S172" s="97">
        <v>4.8574897653187938E-4</v>
      </c>
      <c r="T172" s="97">
        <f t="shared" si="2"/>
        <v>1.4191484800786386E-2</v>
      </c>
      <c r="U172" s="97">
        <f>R172/'סכום נכסי הקרן'!$C$42</f>
        <v>3.4852280146634939E-3</v>
      </c>
    </row>
    <row r="173" spans="2:21" s="138" customFormat="1">
      <c r="B173" s="89" t="s">
        <v>695</v>
      </c>
      <c r="C173" s="86" t="s">
        <v>696</v>
      </c>
      <c r="D173" s="99" t="s">
        <v>120</v>
      </c>
      <c r="E173" s="99" t="s">
        <v>303</v>
      </c>
      <c r="F173" s="99" t="s">
        <v>510</v>
      </c>
      <c r="G173" s="99" t="s">
        <v>511</v>
      </c>
      <c r="H173" s="86" t="s">
        <v>435</v>
      </c>
      <c r="I173" s="86" t="s">
        <v>307</v>
      </c>
      <c r="J173" s="86"/>
      <c r="K173" s="96">
        <v>4.1800000000000015</v>
      </c>
      <c r="L173" s="99" t="s">
        <v>162</v>
      </c>
      <c r="M173" s="100">
        <v>2.9600000000000001E-2</v>
      </c>
      <c r="N173" s="100">
        <v>2.1000000000000005E-2</v>
      </c>
      <c r="O173" s="96">
        <v>185999.99999999997</v>
      </c>
      <c r="P173" s="98">
        <v>103.88</v>
      </c>
      <c r="Q173" s="86"/>
      <c r="R173" s="96">
        <v>193.21678999999995</v>
      </c>
      <c r="S173" s="97">
        <v>4.5544253833308023E-4</v>
      </c>
      <c r="T173" s="97">
        <f t="shared" si="2"/>
        <v>3.827260671199522E-3</v>
      </c>
      <c r="U173" s="97">
        <f>R173/'סכום נכסי הקרן'!$C$42</f>
        <v>9.3992110747602952E-4</v>
      </c>
    </row>
    <row r="174" spans="2:21" s="138" customFormat="1">
      <c r="B174" s="89" t="s">
        <v>697</v>
      </c>
      <c r="C174" s="86" t="s">
        <v>698</v>
      </c>
      <c r="D174" s="99" t="s">
        <v>120</v>
      </c>
      <c r="E174" s="99" t="s">
        <v>303</v>
      </c>
      <c r="F174" s="99" t="s">
        <v>699</v>
      </c>
      <c r="G174" s="99" t="s">
        <v>151</v>
      </c>
      <c r="H174" s="86" t="s">
        <v>435</v>
      </c>
      <c r="I174" s="86" t="s">
        <v>160</v>
      </c>
      <c r="J174" s="86"/>
      <c r="K174" s="96">
        <v>3.8899999999999997</v>
      </c>
      <c r="L174" s="99" t="s">
        <v>162</v>
      </c>
      <c r="M174" s="100">
        <v>2.75E-2</v>
      </c>
      <c r="N174" s="100">
        <v>2.5000000000000001E-2</v>
      </c>
      <c r="O174" s="96">
        <v>116292.30999999998</v>
      </c>
      <c r="P174" s="98">
        <v>101.9</v>
      </c>
      <c r="Q174" s="86"/>
      <c r="R174" s="96">
        <v>118.50185999999998</v>
      </c>
      <c r="S174" s="97">
        <v>2.3964064664877451E-4</v>
      </c>
      <c r="T174" s="97">
        <f t="shared" si="2"/>
        <v>2.3472986392227705E-3</v>
      </c>
      <c r="U174" s="97">
        <f>R174/'סכום נכסי הקרן'!$C$42</f>
        <v>5.7646335750205458E-4</v>
      </c>
    </row>
    <row r="175" spans="2:21" s="138" customFormat="1">
      <c r="B175" s="89" t="s">
        <v>700</v>
      </c>
      <c r="C175" s="86" t="s">
        <v>701</v>
      </c>
      <c r="D175" s="99" t="s">
        <v>120</v>
      </c>
      <c r="E175" s="99" t="s">
        <v>303</v>
      </c>
      <c r="F175" s="99" t="s">
        <v>391</v>
      </c>
      <c r="G175" s="99" t="s">
        <v>311</v>
      </c>
      <c r="H175" s="86" t="s">
        <v>521</v>
      </c>
      <c r="I175" s="86" t="s">
        <v>160</v>
      </c>
      <c r="J175" s="86"/>
      <c r="K175" s="96">
        <v>3.34</v>
      </c>
      <c r="L175" s="99" t="s">
        <v>162</v>
      </c>
      <c r="M175" s="100">
        <v>3.6000000000000004E-2</v>
      </c>
      <c r="N175" s="100">
        <v>2.5999999999999995E-2</v>
      </c>
      <c r="O175" s="96">
        <f>250000/50000</f>
        <v>5</v>
      </c>
      <c r="P175" s="98">
        <v>5250001</v>
      </c>
      <c r="Q175" s="86"/>
      <c r="R175" s="96">
        <v>262.50004999999999</v>
      </c>
      <c r="S175" s="97">
        <f>1594.28607869396%/50000</f>
        <v>3.1885721573879198E-4</v>
      </c>
      <c r="T175" s="97">
        <f t="shared" si="2"/>
        <v>5.199631551444925E-3</v>
      </c>
      <c r="U175" s="97">
        <f>R175/'סכום נכסי הקרן'!$C$42</f>
        <v>1.2769559918085441E-3</v>
      </c>
    </row>
    <row r="176" spans="2:21" s="138" customFormat="1">
      <c r="B176" s="89" t="s">
        <v>702</v>
      </c>
      <c r="C176" s="86" t="s">
        <v>703</v>
      </c>
      <c r="D176" s="99" t="s">
        <v>120</v>
      </c>
      <c r="E176" s="99" t="s">
        <v>303</v>
      </c>
      <c r="F176" s="99" t="s">
        <v>704</v>
      </c>
      <c r="G176" s="99" t="s">
        <v>353</v>
      </c>
      <c r="H176" s="86" t="s">
        <v>521</v>
      </c>
      <c r="I176" s="86" t="s">
        <v>160</v>
      </c>
      <c r="J176" s="86"/>
      <c r="K176" s="96">
        <v>3.09</v>
      </c>
      <c r="L176" s="99" t="s">
        <v>162</v>
      </c>
      <c r="M176" s="100">
        <v>6.7500000000000004E-2</v>
      </c>
      <c r="N176" s="100">
        <v>4.3400000000000001E-2</v>
      </c>
      <c r="O176" s="96">
        <v>130527.93999999999</v>
      </c>
      <c r="P176" s="98">
        <v>107.05</v>
      </c>
      <c r="Q176" s="86"/>
      <c r="R176" s="96">
        <v>139.73015999999998</v>
      </c>
      <c r="S176" s="97">
        <v>1.6321011006871974E-4</v>
      </c>
      <c r="T176" s="97">
        <f t="shared" si="2"/>
        <v>2.7677912770852713E-3</v>
      </c>
      <c r="U176" s="97">
        <f>R176/'סכום נכסי הקרן'!$C$42</f>
        <v>6.7973040404512887E-4</v>
      </c>
    </row>
    <row r="177" spans="2:21" s="138" customFormat="1">
      <c r="B177" s="89" t="s">
        <v>705</v>
      </c>
      <c r="C177" s="86" t="s">
        <v>706</v>
      </c>
      <c r="D177" s="99" t="s">
        <v>120</v>
      </c>
      <c r="E177" s="99" t="s">
        <v>303</v>
      </c>
      <c r="F177" s="99" t="s">
        <v>485</v>
      </c>
      <c r="G177" s="99" t="s">
        <v>353</v>
      </c>
      <c r="H177" s="86" t="s">
        <v>521</v>
      </c>
      <c r="I177" s="86" t="s">
        <v>307</v>
      </c>
      <c r="J177" s="86"/>
      <c r="K177" s="96">
        <v>3.01</v>
      </c>
      <c r="L177" s="99" t="s">
        <v>162</v>
      </c>
      <c r="M177" s="100">
        <v>5.74E-2</v>
      </c>
      <c r="N177" s="100">
        <v>2.2099999999999998E-2</v>
      </c>
      <c r="O177" s="96">
        <v>0.46999999999999992</v>
      </c>
      <c r="P177" s="98">
        <v>112.35</v>
      </c>
      <c r="Q177" s="86"/>
      <c r="R177" s="96">
        <v>5.2999999999999987E-4</v>
      </c>
      <c r="S177" s="97">
        <v>2.5376431556044011E-9</v>
      </c>
      <c r="T177" s="97">
        <f t="shared" si="2"/>
        <v>1.0498301704193236E-8</v>
      </c>
      <c r="U177" s="97">
        <f>R177/'סכום נכסי הקרן'!$C$42</f>
        <v>2.5782344637973526E-9</v>
      </c>
    </row>
    <row r="178" spans="2:21" s="138" customFormat="1">
      <c r="B178" s="89" t="s">
        <v>707</v>
      </c>
      <c r="C178" s="86" t="s">
        <v>708</v>
      </c>
      <c r="D178" s="99" t="s">
        <v>120</v>
      </c>
      <c r="E178" s="99" t="s">
        <v>303</v>
      </c>
      <c r="F178" s="99" t="s">
        <v>488</v>
      </c>
      <c r="G178" s="99" t="s">
        <v>353</v>
      </c>
      <c r="H178" s="86" t="s">
        <v>521</v>
      </c>
      <c r="I178" s="86" t="s">
        <v>307</v>
      </c>
      <c r="J178" s="86"/>
      <c r="K178" s="96">
        <v>3.8299999999999992</v>
      </c>
      <c r="L178" s="99" t="s">
        <v>162</v>
      </c>
      <c r="M178" s="100">
        <v>3.7000000000000005E-2</v>
      </c>
      <c r="N178" s="100">
        <v>2.2099999999999995E-2</v>
      </c>
      <c r="O178" s="96">
        <v>34211.74</v>
      </c>
      <c r="P178" s="98">
        <v>105.79</v>
      </c>
      <c r="Q178" s="86"/>
      <c r="R178" s="96">
        <v>36.192599999999999</v>
      </c>
      <c r="S178" s="97">
        <v>1.4412108008440692E-4</v>
      </c>
      <c r="T178" s="97">
        <f t="shared" si="2"/>
        <v>7.1690723445129098E-4</v>
      </c>
      <c r="U178" s="97">
        <f>R178/'סכום נכסי הקרן'!$C$42</f>
        <v>1.7606228048006053E-4</v>
      </c>
    </row>
    <row r="179" spans="2:21" s="138" customFormat="1">
      <c r="B179" s="89" t="s">
        <v>709</v>
      </c>
      <c r="C179" s="86" t="s">
        <v>710</v>
      </c>
      <c r="D179" s="99" t="s">
        <v>120</v>
      </c>
      <c r="E179" s="99" t="s">
        <v>303</v>
      </c>
      <c r="F179" s="99" t="s">
        <v>711</v>
      </c>
      <c r="G179" s="99" t="s">
        <v>353</v>
      </c>
      <c r="H179" s="86" t="s">
        <v>521</v>
      </c>
      <c r="I179" s="86" t="s">
        <v>160</v>
      </c>
      <c r="J179" s="86"/>
      <c r="K179" s="96">
        <v>2.5399999999999996</v>
      </c>
      <c r="L179" s="99" t="s">
        <v>162</v>
      </c>
      <c r="M179" s="100">
        <v>4.4500000000000005E-2</v>
      </c>
      <c r="N179" s="100">
        <v>3.6799999999999986E-2</v>
      </c>
      <c r="O179" s="96">
        <v>21678.9</v>
      </c>
      <c r="P179" s="98">
        <v>101.99</v>
      </c>
      <c r="Q179" s="86"/>
      <c r="R179" s="96">
        <v>22.110310000000002</v>
      </c>
      <c r="S179" s="97">
        <v>1.7205476190476193E-5</v>
      </c>
      <c r="T179" s="97">
        <f t="shared" si="2"/>
        <v>4.3796359462875626E-4</v>
      </c>
      <c r="U179" s="97">
        <f>R179/'סכום נכסי הקרן'!$C$42</f>
        <v>1.0755766650423257E-4</v>
      </c>
    </row>
    <row r="180" spans="2:21" s="138" customFormat="1">
      <c r="B180" s="89" t="s">
        <v>712</v>
      </c>
      <c r="C180" s="86" t="s">
        <v>713</v>
      </c>
      <c r="D180" s="99" t="s">
        <v>120</v>
      </c>
      <c r="E180" s="99" t="s">
        <v>303</v>
      </c>
      <c r="F180" s="99" t="s">
        <v>714</v>
      </c>
      <c r="G180" s="99" t="s">
        <v>591</v>
      </c>
      <c r="H180" s="86" t="s">
        <v>521</v>
      </c>
      <c r="I180" s="86" t="s">
        <v>307</v>
      </c>
      <c r="J180" s="86"/>
      <c r="K180" s="96">
        <v>3.3400000000000003</v>
      </c>
      <c r="L180" s="99" t="s">
        <v>162</v>
      </c>
      <c r="M180" s="100">
        <v>2.9500000000000002E-2</v>
      </c>
      <c r="N180" s="100">
        <v>2.1799999999999996E-2</v>
      </c>
      <c r="O180" s="96">
        <v>113176.47999999998</v>
      </c>
      <c r="P180" s="98">
        <v>102.58</v>
      </c>
      <c r="Q180" s="86"/>
      <c r="R180" s="96">
        <v>116.09642999999998</v>
      </c>
      <c r="S180" s="97">
        <v>4.8690839301168947E-4</v>
      </c>
      <c r="T180" s="97">
        <f t="shared" si="2"/>
        <v>2.2996516017353792E-3</v>
      </c>
      <c r="U180" s="97">
        <f>R180/'סכום נכסי הקרן'!$C$42</f>
        <v>5.6476191877327718E-4</v>
      </c>
    </row>
    <row r="181" spans="2:21" s="138" customFormat="1">
      <c r="B181" s="89" t="s">
        <v>715</v>
      </c>
      <c r="C181" s="86" t="s">
        <v>716</v>
      </c>
      <c r="D181" s="99" t="s">
        <v>120</v>
      </c>
      <c r="E181" s="99" t="s">
        <v>303</v>
      </c>
      <c r="F181" s="99" t="s">
        <v>717</v>
      </c>
      <c r="G181" s="99" t="s">
        <v>471</v>
      </c>
      <c r="H181" s="86" t="s">
        <v>521</v>
      </c>
      <c r="I181" s="86" t="s">
        <v>160</v>
      </c>
      <c r="J181" s="86"/>
      <c r="K181" s="96">
        <v>9.2500000000000018</v>
      </c>
      <c r="L181" s="99" t="s">
        <v>162</v>
      </c>
      <c r="M181" s="100">
        <v>3.4300000000000004E-2</v>
      </c>
      <c r="N181" s="100">
        <v>3.6499999999999998E-2</v>
      </c>
      <c r="O181" s="96">
        <v>132029.99999999997</v>
      </c>
      <c r="P181" s="98">
        <v>98.23</v>
      </c>
      <c r="Q181" s="86"/>
      <c r="R181" s="96">
        <v>129.69306999999998</v>
      </c>
      <c r="S181" s="97">
        <v>5.2004884197258535E-4</v>
      </c>
      <c r="T181" s="97">
        <f t="shared" si="2"/>
        <v>2.5689754298170806E-3</v>
      </c>
      <c r="U181" s="97">
        <f>R181/'סכום נכסי הקרן'!$C$42</f>
        <v>6.3090404299940097E-4</v>
      </c>
    </row>
    <row r="182" spans="2:21" s="138" customFormat="1">
      <c r="B182" s="89" t="s">
        <v>718</v>
      </c>
      <c r="C182" s="86" t="s">
        <v>719</v>
      </c>
      <c r="D182" s="99" t="s">
        <v>120</v>
      </c>
      <c r="E182" s="99" t="s">
        <v>303</v>
      </c>
      <c r="F182" s="99" t="s">
        <v>545</v>
      </c>
      <c r="G182" s="99" t="s">
        <v>353</v>
      </c>
      <c r="H182" s="86" t="s">
        <v>521</v>
      </c>
      <c r="I182" s="86" t="s">
        <v>160</v>
      </c>
      <c r="J182" s="86"/>
      <c r="K182" s="96">
        <v>3.64</v>
      </c>
      <c r="L182" s="99" t="s">
        <v>162</v>
      </c>
      <c r="M182" s="100">
        <v>7.0499999999999993E-2</v>
      </c>
      <c r="N182" s="100">
        <v>2.6000000000000002E-2</v>
      </c>
      <c r="O182" s="96">
        <v>104.52999999999999</v>
      </c>
      <c r="P182" s="98">
        <v>116.57</v>
      </c>
      <c r="Q182" s="86"/>
      <c r="R182" s="96">
        <v>0.12184999999999999</v>
      </c>
      <c r="S182" s="97">
        <v>1.9780157355286423E-7</v>
      </c>
      <c r="T182" s="97">
        <f t="shared" si="2"/>
        <v>2.4136189861432944E-6</v>
      </c>
      <c r="U182" s="97">
        <f>R182/'סכום נכסי הקרן'!$C$42</f>
        <v>5.9275069700699517E-7</v>
      </c>
    </row>
    <row r="183" spans="2:21" s="138" customFormat="1">
      <c r="B183" s="89" t="s">
        <v>720</v>
      </c>
      <c r="C183" s="86" t="s">
        <v>721</v>
      </c>
      <c r="D183" s="99" t="s">
        <v>120</v>
      </c>
      <c r="E183" s="99" t="s">
        <v>303</v>
      </c>
      <c r="F183" s="99" t="s">
        <v>548</v>
      </c>
      <c r="G183" s="99" t="s">
        <v>380</v>
      </c>
      <c r="H183" s="86" t="s">
        <v>521</v>
      </c>
      <c r="I183" s="86" t="s">
        <v>307</v>
      </c>
      <c r="J183" s="86"/>
      <c r="K183" s="96">
        <v>3.9299999999999993</v>
      </c>
      <c r="L183" s="99" t="s">
        <v>162</v>
      </c>
      <c r="M183" s="100">
        <v>4.1399999999999999E-2</v>
      </c>
      <c r="N183" s="100">
        <v>2.6199999999999998E-2</v>
      </c>
      <c r="O183" s="96">
        <v>32711.399999999994</v>
      </c>
      <c r="P183" s="98">
        <v>105.99</v>
      </c>
      <c r="Q183" s="96">
        <v>4.3869599999999993</v>
      </c>
      <c r="R183" s="96">
        <v>39.275479999999995</v>
      </c>
      <c r="S183" s="97">
        <v>4.5205909834758266E-5</v>
      </c>
      <c r="T183" s="97">
        <f t="shared" si="2"/>
        <v>7.7797328040944799E-4</v>
      </c>
      <c r="U183" s="97">
        <f>R183/'סכום נכסי הקרן'!$C$42</f>
        <v>1.9105923795883708E-4</v>
      </c>
    </row>
    <row r="184" spans="2:21" s="138" customFormat="1">
      <c r="B184" s="89" t="s">
        <v>722</v>
      </c>
      <c r="C184" s="86" t="s">
        <v>723</v>
      </c>
      <c r="D184" s="99" t="s">
        <v>120</v>
      </c>
      <c r="E184" s="99" t="s">
        <v>303</v>
      </c>
      <c r="F184" s="99" t="s">
        <v>548</v>
      </c>
      <c r="G184" s="99" t="s">
        <v>380</v>
      </c>
      <c r="H184" s="86" t="s">
        <v>521</v>
      </c>
      <c r="I184" s="86" t="s">
        <v>307</v>
      </c>
      <c r="J184" s="86"/>
      <c r="K184" s="96">
        <v>5.120000000000001</v>
      </c>
      <c r="L184" s="99" t="s">
        <v>162</v>
      </c>
      <c r="M184" s="100">
        <v>3.5499999999999997E-2</v>
      </c>
      <c r="N184" s="100">
        <v>3.1199999999999995E-2</v>
      </c>
      <c r="O184" s="96">
        <v>26485.999999999996</v>
      </c>
      <c r="P184" s="98">
        <v>104.03</v>
      </c>
      <c r="Q184" s="86"/>
      <c r="R184" s="96">
        <v>27.553389999999997</v>
      </c>
      <c r="S184" s="97">
        <v>8.7133312059374076E-5</v>
      </c>
      <c r="T184" s="97">
        <f t="shared" si="2"/>
        <v>5.4578075696849228E-4</v>
      </c>
      <c r="U184" s="97">
        <f>R184/'סכום נכסי הקרן'!$C$42</f>
        <v>1.3403603715556479E-4</v>
      </c>
    </row>
    <row r="185" spans="2:21" s="138" customFormat="1">
      <c r="B185" s="89" t="s">
        <v>724</v>
      </c>
      <c r="C185" s="86" t="s">
        <v>725</v>
      </c>
      <c r="D185" s="99" t="s">
        <v>120</v>
      </c>
      <c r="E185" s="99" t="s">
        <v>303</v>
      </c>
      <c r="F185" s="99" t="s">
        <v>726</v>
      </c>
      <c r="G185" s="99" t="s">
        <v>353</v>
      </c>
      <c r="H185" s="86" t="s">
        <v>521</v>
      </c>
      <c r="I185" s="86" t="s">
        <v>307</v>
      </c>
      <c r="J185" s="86"/>
      <c r="K185" s="96">
        <v>5.6000000000000005</v>
      </c>
      <c r="L185" s="99" t="s">
        <v>162</v>
      </c>
      <c r="M185" s="100">
        <v>3.9E-2</v>
      </c>
      <c r="N185" s="100">
        <v>3.9800000000000002E-2</v>
      </c>
      <c r="O185" s="96">
        <v>132999.99999999997</v>
      </c>
      <c r="P185" s="98">
        <v>100</v>
      </c>
      <c r="Q185" s="86"/>
      <c r="R185" s="96">
        <v>133.00000999999997</v>
      </c>
      <c r="S185" s="97">
        <v>3.1599705386205413E-4</v>
      </c>
      <c r="T185" s="97">
        <f t="shared" si="2"/>
        <v>2.6344796823409766E-3</v>
      </c>
      <c r="U185" s="97">
        <f>R185/'סכום נכסי הקרן'!$C$42</f>
        <v>6.4699096125923124E-4</v>
      </c>
    </row>
    <row r="186" spans="2:21" s="138" customFormat="1">
      <c r="B186" s="89" t="s">
        <v>727</v>
      </c>
      <c r="C186" s="86" t="s">
        <v>728</v>
      </c>
      <c r="D186" s="99" t="s">
        <v>120</v>
      </c>
      <c r="E186" s="99" t="s">
        <v>303</v>
      </c>
      <c r="F186" s="99" t="s">
        <v>553</v>
      </c>
      <c r="G186" s="99" t="s">
        <v>380</v>
      </c>
      <c r="H186" s="86" t="s">
        <v>521</v>
      </c>
      <c r="I186" s="86" t="s">
        <v>307</v>
      </c>
      <c r="J186" s="86"/>
      <c r="K186" s="96">
        <v>1.9800000000000004</v>
      </c>
      <c r="L186" s="99" t="s">
        <v>162</v>
      </c>
      <c r="M186" s="100">
        <v>1.3899999999999999E-2</v>
      </c>
      <c r="N186" s="100">
        <v>9.499999999999998E-3</v>
      </c>
      <c r="O186" s="96">
        <v>24294.400000000001</v>
      </c>
      <c r="P186" s="98">
        <v>100.89</v>
      </c>
      <c r="Q186" s="86"/>
      <c r="R186" s="96">
        <v>24.510619999999996</v>
      </c>
      <c r="S186" s="97">
        <v>5.5604586352999776E-5</v>
      </c>
      <c r="T186" s="97">
        <f t="shared" si="2"/>
        <v>4.8550921456006195E-4</v>
      </c>
      <c r="U186" s="97">
        <f>R186/'סכום נכסי הקרן'!$C$42</f>
        <v>1.1923419851517108E-4</v>
      </c>
    </row>
    <row r="187" spans="2:21" s="138" customFormat="1">
      <c r="B187" s="89" t="s">
        <v>729</v>
      </c>
      <c r="C187" s="86" t="s">
        <v>730</v>
      </c>
      <c r="D187" s="99" t="s">
        <v>120</v>
      </c>
      <c r="E187" s="99" t="s">
        <v>303</v>
      </c>
      <c r="F187" s="99" t="s">
        <v>553</v>
      </c>
      <c r="G187" s="99" t="s">
        <v>380</v>
      </c>
      <c r="H187" s="86" t="s">
        <v>521</v>
      </c>
      <c r="I187" s="86" t="s">
        <v>307</v>
      </c>
      <c r="J187" s="86"/>
      <c r="K187" s="96">
        <v>3.82</v>
      </c>
      <c r="L187" s="99" t="s">
        <v>162</v>
      </c>
      <c r="M187" s="100">
        <v>2.1600000000000001E-2</v>
      </c>
      <c r="N187" s="100">
        <v>2.5799999999999997E-2</v>
      </c>
      <c r="O187" s="96">
        <v>18527.999999999996</v>
      </c>
      <c r="P187" s="98">
        <v>98.51</v>
      </c>
      <c r="Q187" s="86"/>
      <c r="R187" s="96">
        <v>18.251929999999998</v>
      </c>
      <c r="S187" s="97">
        <v>2.8768712162264971E-5</v>
      </c>
      <c r="T187" s="97">
        <f t="shared" si="2"/>
        <v>3.6153635438455792E-4</v>
      </c>
      <c r="U187" s="97">
        <f>R187/'סכום נכסי הקרן'!$C$42</f>
        <v>8.878821689965437E-5</v>
      </c>
    </row>
    <row r="188" spans="2:21" s="138" customFormat="1">
      <c r="B188" s="89" t="s">
        <v>731</v>
      </c>
      <c r="C188" s="86" t="s">
        <v>732</v>
      </c>
      <c r="D188" s="99" t="s">
        <v>120</v>
      </c>
      <c r="E188" s="99" t="s">
        <v>303</v>
      </c>
      <c r="F188" s="99" t="s">
        <v>699</v>
      </c>
      <c r="G188" s="99" t="s">
        <v>151</v>
      </c>
      <c r="H188" s="86" t="s">
        <v>521</v>
      </c>
      <c r="I188" s="86" t="s">
        <v>160</v>
      </c>
      <c r="J188" s="86"/>
      <c r="K188" s="96">
        <v>2.93</v>
      </c>
      <c r="L188" s="99" t="s">
        <v>162</v>
      </c>
      <c r="M188" s="100">
        <v>2.4E-2</v>
      </c>
      <c r="N188" s="100">
        <v>2.1000000000000001E-2</v>
      </c>
      <c r="O188" s="96">
        <v>68829.049999999988</v>
      </c>
      <c r="P188" s="98">
        <v>101.09</v>
      </c>
      <c r="Q188" s="86"/>
      <c r="R188" s="96">
        <v>69.579289999999986</v>
      </c>
      <c r="S188" s="97">
        <v>1.8432476197166616E-4</v>
      </c>
      <c r="T188" s="97">
        <f t="shared" si="2"/>
        <v>1.3782346769501046E-3</v>
      </c>
      <c r="U188" s="97">
        <f>R188/'סכום נכסי הקרן'!$C$42</f>
        <v>3.384749498953783E-4</v>
      </c>
    </row>
    <row r="189" spans="2:21" s="138" customFormat="1">
      <c r="B189" s="89" t="s">
        <v>733</v>
      </c>
      <c r="C189" s="86" t="s">
        <v>734</v>
      </c>
      <c r="D189" s="99" t="s">
        <v>120</v>
      </c>
      <c r="E189" s="99" t="s">
        <v>303</v>
      </c>
      <c r="F189" s="99" t="s">
        <v>735</v>
      </c>
      <c r="G189" s="99" t="s">
        <v>353</v>
      </c>
      <c r="H189" s="86" t="s">
        <v>521</v>
      </c>
      <c r="I189" s="86" t="s">
        <v>307</v>
      </c>
      <c r="J189" s="86"/>
      <c r="K189" s="96">
        <v>1.9100000000000001</v>
      </c>
      <c r="L189" s="99" t="s">
        <v>162</v>
      </c>
      <c r="M189" s="100">
        <v>5.0999999999999997E-2</v>
      </c>
      <c r="N189" s="100">
        <v>2.6000000000000002E-2</v>
      </c>
      <c r="O189" s="96">
        <v>326058.99999999994</v>
      </c>
      <c r="P189" s="98">
        <v>106.11</v>
      </c>
      <c r="Q189" s="86"/>
      <c r="R189" s="96">
        <v>345.98118999999997</v>
      </c>
      <c r="S189" s="97">
        <v>3.8495749704840608E-4</v>
      </c>
      <c r="T189" s="97">
        <f t="shared" si="2"/>
        <v>6.8532356916901974E-3</v>
      </c>
      <c r="U189" s="97">
        <f>R189/'סכום נכסי הקרן'!$C$42</f>
        <v>1.6830577884596606E-3</v>
      </c>
    </row>
    <row r="190" spans="2:21" s="138" customFormat="1">
      <c r="B190" s="89" t="s">
        <v>736</v>
      </c>
      <c r="C190" s="86" t="s">
        <v>737</v>
      </c>
      <c r="D190" s="99" t="s">
        <v>120</v>
      </c>
      <c r="E190" s="99" t="s">
        <v>303</v>
      </c>
      <c r="F190" s="99" t="s">
        <v>738</v>
      </c>
      <c r="G190" s="99" t="s">
        <v>353</v>
      </c>
      <c r="H190" s="86" t="s">
        <v>521</v>
      </c>
      <c r="I190" s="86" t="s">
        <v>307</v>
      </c>
      <c r="J190" s="86"/>
      <c r="K190" s="96">
        <v>3.52</v>
      </c>
      <c r="L190" s="99" t="s">
        <v>162</v>
      </c>
      <c r="M190" s="100">
        <v>3.3500000000000002E-2</v>
      </c>
      <c r="N190" s="100">
        <v>2.2400000000000003E-2</v>
      </c>
      <c r="O190" s="96">
        <v>90129.999999999985</v>
      </c>
      <c r="P190" s="98">
        <v>104.76</v>
      </c>
      <c r="Q190" s="86"/>
      <c r="R190" s="96">
        <v>94.420189999999991</v>
      </c>
      <c r="S190" s="97">
        <v>1.6395094677897233E-4</v>
      </c>
      <c r="T190" s="97">
        <f t="shared" si="2"/>
        <v>1.8702861162023573E-3</v>
      </c>
      <c r="U190" s="97">
        <f>R190/'סכום נכסי הקרן'!$C$42</f>
        <v>4.5931582629489467E-4</v>
      </c>
    </row>
    <row r="191" spans="2:21" s="138" customFormat="1">
      <c r="B191" s="89" t="s">
        <v>739</v>
      </c>
      <c r="C191" s="86" t="s">
        <v>740</v>
      </c>
      <c r="D191" s="99" t="s">
        <v>120</v>
      </c>
      <c r="E191" s="99" t="s">
        <v>303</v>
      </c>
      <c r="F191" s="99" t="s">
        <v>741</v>
      </c>
      <c r="G191" s="99" t="s">
        <v>353</v>
      </c>
      <c r="H191" s="86" t="s">
        <v>564</v>
      </c>
      <c r="I191" s="86" t="s">
        <v>160</v>
      </c>
      <c r="J191" s="86"/>
      <c r="K191" s="96">
        <v>4.7099999999999991</v>
      </c>
      <c r="L191" s="99" t="s">
        <v>162</v>
      </c>
      <c r="M191" s="100">
        <v>3.95E-2</v>
      </c>
      <c r="N191" s="100">
        <v>4.2099999999999999E-2</v>
      </c>
      <c r="O191" s="96">
        <v>114433.99999999999</v>
      </c>
      <c r="P191" s="98">
        <v>100.3</v>
      </c>
      <c r="Q191" s="86"/>
      <c r="R191" s="96">
        <v>114.77729999999998</v>
      </c>
      <c r="S191" s="97">
        <v>1.8517727397770117E-4</v>
      </c>
      <c r="T191" s="97">
        <f t="shared" si="2"/>
        <v>2.273522121118299E-3</v>
      </c>
      <c r="U191" s="97">
        <f>R191/'סכום נכסי הקרן'!$C$42</f>
        <v>5.5834488777661861E-4</v>
      </c>
    </row>
    <row r="192" spans="2:21" s="138" customFormat="1">
      <c r="B192" s="89" t="s">
        <v>742</v>
      </c>
      <c r="C192" s="86" t="s">
        <v>743</v>
      </c>
      <c r="D192" s="99" t="s">
        <v>120</v>
      </c>
      <c r="E192" s="99" t="s">
        <v>303</v>
      </c>
      <c r="F192" s="99" t="s">
        <v>741</v>
      </c>
      <c r="G192" s="99" t="s">
        <v>353</v>
      </c>
      <c r="H192" s="86" t="s">
        <v>564</v>
      </c>
      <c r="I192" s="86" t="s">
        <v>160</v>
      </c>
      <c r="J192" s="86"/>
      <c r="K192" s="96">
        <v>5.3900000000000006</v>
      </c>
      <c r="L192" s="99" t="s">
        <v>162</v>
      </c>
      <c r="M192" s="100">
        <v>0.03</v>
      </c>
      <c r="N192" s="100">
        <v>4.0899999999999999E-2</v>
      </c>
      <c r="O192" s="96">
        <v>191356.99999999997</v>
      </c>
      <c r="P192" s="98">
        <v>95.68</v>
      </c>
      <c r="Q192" s="86"/>
      <c r="R192" s="96">
        <v>183.09037999999998</v>
      </c>
      <c r="S192" s="97">
        <v>2.9724897477320737E-4</v>
      </c>
      <c r="T192" s="97">
        <f t="shared" si="2"/>
        <v>3.6266755629724293E-3</v>
      </c>
      <c r="U192" s="97">
        <f>R192/'סכום נכסי הקרן'!$C$42</f>
        <v>8.9066024095425203E-4</v>
      </c>
    </row>
    <row r="193" spans="2:21" s="138" customFormat="1">
      <c r="B193" s="89" t="s">
        <v>744</v>
      </c>
      <c r="C193" s="86" t="s">
        <v>745</v>
      </c>
      <c r="D193" s="99" t="s">
        <v>120</v>
      </c>
      <c r="E193" s="99" t="s">
        <v>303</v>
      </c>
      <c r="F193" s="99" t="s">
        <v>563</v>
      </c>
      <c r="G193" s="99" t="s">
        <v>353</v>
      </c>
      <c r="H193" s="86" t="s">
        <v>564</v>
      </c>
      <c r="I193" s="86" t="s">
        <v>160</v>
      </c>
      <c r="J193" s="86"/>
      <c r="K193" s="96">
        <v>1.91</v>
      </c>
      <c r="L193" s="99" t="s">
        <v>162</v>
      </c>
      <c r="M193" s="100">
        <v>0.05</v>
      </c>
      <c r="N193" s="100">
        <v>2.29E-2</v>
      </c>
      <c r="O193" s="96">
        <v>0.2</v>
      </c>
      <c r="P193" s="98">
        <v>105.16</v>
      </c>
      <c r="Q193" s="86"/>
      <c r="R193" s="96">
        <v>2.0999999999999995E-4</v>
      </c>
      <c r="S193" s="97">
        <v>1.2121212121212122E-9</v>
      </c>
      <c r="T193" s="97">
        <f t="shared" si="2"/>
        <v>4.1597044488312821E-9</v>
      </c>
      <c r="U193" s="97">
        <f>R193/'סכום נכסי הקרן'!$C$42</f>
        <v>1.021564598863102E-9</v>
      </c>
    </row>
    <row r="194" spans="2:21" s="138" customFormat="1">
      <c r="B194" s="89" t="s">
        <v>746</v>
      </c>
      <c r="C194" s="86" t="s">
        <v>747</v>
      </c>
      <c r="D194" s="99" t="s">
        <v>120</v>
      </c>
      <c r="E194" s="99" t="s">
        <v>303</v>
      </c>
      <c r="F194" s="99" t="s">
        <v>563</v>
      </c>
      <c r="G194" s="99" t="s">
        <v>353</v>
      </c>
      <c r="H194" s="86" t="s">
        <v>564</v>
      </c>
      <c r="I194" s="86" t="s">
        <v>160</v>
      </c>
      <c r="J194" s="86"/>
      <c r="K194" s="96">
        <v>2.8</v>
      </c>
      <c r="L194" s="99" t="s">
        <v>162</v>
      </c>
      <c r="M194" s="100">
        <v>4.6500000000000007E-2</v>
      </c>
      <c r="N194" s="100">
        <v>2.4699999999999996E-2</v>
      </c>
      <c r="O194" s="96">
        <v>33.200000000000003</v>
      </c>
      <c r="P194" s="98">
        <v>106.15</v>
      </c>
      <c r="Q194" s="86"/>
      <c r="R194" s="96">
        <v>3.5239999999999994E-2</v>
      </c>
      <c r="S194" s="97">
        <v>2.0622287846924883E-7</v>
      </c>
      <c r="T194" s="97">
        <f t="shared" si="2"/>
        <v>6.9803802274673524E-7</v>
      </c>
      <c r="U194" s="97">
        <f>R194/'סכום נכסי הקרן'!$C$42</f>
        <v>1.7142826887588436E-7</v>
      </c>
    </row>
    <row r="195" spans="2:21" s="138" customFormat="1">
      <c r="B195" s="89" t="s">
        <v>748</v>
      </c>
      <c r="C195" s="86" t="s">
        <v>749</v>
      </c>
      <c r="D195" s="99" t="s">
        <v>120</v>
      </c>
      <c r="E195" s="99" t="s">
        <v>303</v>
      </c>
      <c r="F195" s="99" t="s">
        <v>750</v>
      </c>
      <c r="G195" s="99" t="s">
        <v>151</v>
      </c>
      <c r="H195" s="86" t="s">
        <v>564</v>
      </c>
      <c r="I195" s="86" t="s">
        <v>307</v>
      </c>
      <c r="J195" s="86"/>
      <c r="K195" s="96">
        <v>2.4900000000000002</v>
      </c>
      <c r="L195" s="99" t="s">
        <v>162</v>
      </c>
      <c r="M195" s="100">
        <v>3.4000000000000002E-2</v>
      </c>
      <c r="N195" s="100">
        <v>2.69E-2</v>
      </c>
      <c r="O195" s="96">
        <v>26802.519999999997</v>
      </c>
      <c r="P195" s="98">
        <v>102.28</v>
      </c>
      <c r="Q195" s="86"/>
      <c r="R195" s="96">
        <v>27.413619999999995</v>
      </c>
      <c r="S195" s="97">
        <v>5.1573512910301595E-5</v>
      </c>
      <c r="T195" s="97">
        <f t="shared" si="2"/>
        <v>5.4301217653604864E-4</v>
      </c>
      <c r="U195" s="97">
        <f>R195/'סכום נכסי הקרן'!$C$42</f>
        <v>1.3335611294612148E-4</v>
      </c>
    </row>
    <row r="196" spans="2:21" s="138" customFormat="1">
      <c r="B196" s="89" t="s">
        <v>751</v>
      </c>
      <c r="C196" s="86" t="s">
        <v>752</v>
      </c>
      <c r="D196" s="99" t="s">
        <v>120</v>
      </c>
      <c r="E196" s="99" t="s">
        <v>303</v>
      </c>
      <c r="F196" s="99" t="s">
        <v>753</v>
      </c>
      <c r="G196" s="99" t="s">
        <v>402</v>
      </c>
      <c r="H196" s="86" t="s">
        <v>587</v>
      </c>
      <c r="I196" s="86" t="s">
        <v>160</v>
      </c>
      <c r="J196" s="86"/>
      <c r="K196" s="96">
        <v>6.0500000000000016</v>
      </c>
      <c r="L196" s="99" t="s">
        <v>162</v>
      </c>
      <c r="M196" s="100">
        <v>4.4500000000000005E-2</v>
      </c>
      <c r="N196" s="100">
        <v>3.5400000000000008E-2</v>
      </c>
      <c r="O196" s="96">
        <v>64654.999999999993</v>
      </c>
      <c r="P196" s="98">
        <v>105.64</v>
      </c>
      <c r="Q196" s="86"/>
      <c r="R196" s="96">
        <v>68.301539999999974</v>
      </c>
      <c r="S196" s="97">
        <v>2.0937499999999998E-4</v>
      </c>
      <c r="T196" s="97">
        <f t="shared" si="2"/>
        <v>1.3529248561906084E-3</v>
      </c>
      <c r="U196" s="97">
        <f>R196/'סכום נכסי הקרן'!$C$42</f>
        <v>3.3225921577062907E-4</v>
      </c>
    </row>
    <row r="197" spans="2:21" s="138" customFormat="1">
      <c r="B197" s="89" t="s">
        <v>754</v>
      </c>
      <c r="C197" s="86" t="s">
        <v>755</v>
      </c>
      <c r="D197" s="99" t="s">
        <v>120</v>
      </c>
      <c r="E197" s="99" t="s">
        <v>303</v>
      </c>
      <c r="F197" s="99" t="s">
        <v>590</v>
      </c>
      <c r="G197" s="99" t="s">
        <v>591</v>
      </c>
      <c r="H197" s="86" t="s">
        <v>587</v>
      </c>
      <c r="I197" s="86" t="s">
        <v>160</v>
      </c>
      <c r="J197" s="86"/>
      <c r="K197" s="96">
        <v>1.7000000000000002</v>
      </c>
      <c r="L197" s="99" t="s">
        <v>162</v>
      </c>
      <c r="M197" s="100">
        <v>3.3000000000000002E-2</v>
      </c>
      <c r="N197" s="100">
        <v>2.75E-2</v>
      </c>
      <c r="O197" s="96">
        <v>27699.83</v>
      </c>
      <c r="P197" s="98">
        <v>101.37</v>
      </c>
      <c r="Q197" s="86"/>
      <c r="R197" s="96">
        <v>28.079319999999996</v>
      </c>
      <c r="S197" s="97">
        <v>5.2094667891642375E-5</v>
      </c>
      <c r="T197" s="97">
        <f t="shared" si="2"/>
        <v>5.5619843963884382E-4</v>
      </c>
      <c r="U197" s="97">
        <f>R197/'סכום נכסי הקרן'!$C$42</f>
        <v>1.3659447272451752E-4</v>
      </c>
    </row>
    <row r="198" spans="2:21" s="138" customFormat="1">
      <c r="B198" s="89" t="s">
        <v>756</v>
      </c>
      <c r="C198" s="86" t="s">
        <v>757</v>
      </c>
      <c r="D198" s="99" t="s">
        <v>120</v>
      </c>
      <c r="E198" s="99" t="s">
        <v>303</v>
      </c>
      <c r="F198" s="99" t="s">
        <v>597</v>
      </c>
      <c r="G198" s="99" t="s">
        <v>434</v>
      </c>
      <c r="H198" s="86" t="s">
        <v>587</v>
      </c>
      <c r="I198" s="86" t="s">
        <v>307</v>
      </c>
      <c r="J198" s="86"/>
      <c r="K198" s="96">
        <v>1.9299999999999997</v>
      </c>
      <c r="L198" s="99" t="s">
        <v>162</v>
      </c>
      <c r="M198" s="100">
        <v>0.06</v>
      </c>
      <c r="N198" s="100">
        <v>2.3E-2</v>
      </c>
      <c r="O198" s="96">
        <v>111753.59999999998</v>
      </c>
      <c r="P198" s="98">
        <v>107.14</v>
      </c>
      <c r="Q198" s="86"/>
      <c r="R198" s="96">
        <v>119.73280999999999</v>
      </c>
      <c r="S198" s="97">
        <v>2.0426611623276027E-4</v>
      </c>
      <c r="T198" s="97">
        <f t="shared" si="2"/>
        <v>2.37168144013367E-3</v>
      </c>
      <c r="U198" s="97">
        <f>R198/'סכום נכסי הקרן'!$C$42</f>
        <v>5.8245142865905725E-4</v>
      </c>
    </row>
    <row r="199" spans="2:21" s="138" customFormat="1">
      <c r="B199" s="89" t="s">
        <v>758</v>
      </c>
      <c r="C199" s="86" t="s">
        <v>759</v>
      </c>
      <c r="D199" s="99" t="s">
        <v>120</v>
      </c>
      <c r="E199" s="99" t="s">
        <v>303</v>
      </c>
      <c r="F199" s="99" t="s">
        <v>597</v>
      </c>
      <c r="G199" s="99" t="s">
        <v>434</v>
      </c>
      <c r="H199" s="86" t="s">
        <v>587</v>
      </c>
      <c r="I199" s="86" t="s">
        <v>307</v>
      </c>
      <c r="J199" s="86"/>
      <c r="K199" s="96">
        <v>3.88</v>
      </c>
      <c r="L199" s="99" t="s">
        <v>162</v>
      </c>
      <c r="M199" s="100">
        <v>5.9000000000000004E-2</v>
      </c>
      <c r="N199" s="100">
        <v>3.4300000000000004E-2</v>
      </c>
      <c r="O199" s="96">
        <v>1803.9999999999998</v>
      </c>
      <c r="P199" s="98">
        <v>109.81</v>
      </c>
      <c r="Q199" s="86"/>
      <c r="R199" s="96">
        <v>1.9809699999999999</v>
      </c>
      <c r="S199" s="97">
        <v>2.0284500235565564E-6</v>
      </c>
      <c r="T199" s="97">
        <f t="shared" si="2"/>
        <v>3.9239284390482411E-5</v>
      </c>
      <c r="U199" s="97">
        <f>R199/'סכום נכסי הקרן'!$C$42</f>
        <v>9.6366134448087583E-6</v>
      </c>
    </row>
    <row r="200" spans="2:21" s="138" customFormat="1">
      <c r="B200" s="89" t="s">
        <v>760</v>
      </c>
      <c r="C200" s="86" t="s">
        <v>761</v>
      </c>
      <c r="D200" s="99" t="s">
        <v>120</v>
      </c>
      <c r="E200" s="99" t="s">
        <v>303</v>
      </c>
      <c r="F200" s="99" t="s">
        <v>600</v>
      </c>
      <c r="G200" s="99" t="s">
        <v>353</v>
      </c>
      <c r="H200" s="86" t="s">
        <v>587</v>
      </c>
      <c r="I200" s="86" t="s">
        <v>307</v>
      </c>
      <c r="J200" s="86"/>
      <c r="K200" s="96">
        <v>4.3999999999999995</v>
      </c>
      <c r="L200" s="99" t="s">
        <v>162</v>
      </c>
      <c r="M200" s="100">
        <v>6.9000000000000006E-2</v>
      </c>
      <c r="N200" s="100">
        <v>7.2399999999999992E-2</v>
      </c>
      <c r="O200" s="96">
        <v>140595.99999999997</v>
      </c>
      <c r="P200" s="98">
        <v>99.9</v>
      </c>
      <c r="Q200" s="86"/>
      <c r="R200" s="96">
        <v>140.4554</v>
      </c>
      <c r="S200" s="97">
        <v>2.1252159664792811E-4</v>
      </c>
      <c r="T200" s="97">
        <f t="shared" si="2"/>
        <v>2.7821569154398923E-3</v>
      </c>
      <c r="U200" s="97">
        <f>R200/'סכום נכסי הקרן'!$C$42</f>
        <v>6.8325840171026928E-4</v>
      </c>
    </row>
    <row r="201" spans="2:21" s="138" customFormat="1">
      <c r="B201" s="89" t="s">
        <v>762</v>
      </c>
      <c r="C201" s="86" t="s">
        <v>763</v>
      </c>
      <c r="D201" s="99" t="s">
        <v>120</v>
      </c>
      <c r="E201" s="99" t="s">
        <v>303</v>
      </c>
      <c r="F201" s="99" t="s">
        <v>764</v>
      </c>
      <c r="G201" s="99" t="s">
        <v>353</v>
      </c>
      <c r="H201" s="86" t="s">
        <v>587</v>
      </c>
      <c r="I201" s="86" t="s">
        <v>160</v>
      </c>
      <c r="J201" s="86"/>
      <c r="K201" s="96">
        <v>3.9699999999999993</v>
      </c>
      <c r="L201" s="99" t="s">
        <v>162</v>
      </c>
      <c r="M201" s="100">
        <v>4.5999999999999999E-2</v>
      </c>
      <c r="N201" s="100">
        <v>5.8199999999999988E-2</v>
      </c>
      <c r="O201" s="96">
        <v>92357.249999999985</v>
      </c>
      <c r="P201" s="98">
        <v>96.74</v>
      </c>
      <c r="Q201" s="86"/>
      <c r="R201" s="96">
        <v>89.346410000000006</v>
      </c>
      <c r="S201" s="97">
        <v>3.7391599190283396E-4</v>
      </c>
      <c r="T201" s="97">
        <f t="shared" si="2"/>
        <v>1.7697840912576375E-3</v>
      </c>
      <c r="U201" s="97">
        <f>R201/'סכום נכסי הקרן'!$C$42</f>
        <v>4.3463394995956319E-4</v>
      </c>
    </row>
    <row r="202" spans="2:21" s="138" customFormat="1">
      <c r="B202" s="89" t="s">
        <v>765</v>
      </c>
      <c r="C202" s="86" t="s">
        <v>766</v>
      </c>
      <c r="D202" s="99" t="s">
        <v>120</v>
      </c>
      <c r="E202" s="99" t="s">
        <v>303</v>
      </c>
      <c r="F202" s="99" t="s">
        <v>612</v>
      </c>
      <c r="G202" s="99" t="s">
        <v>591</v>
      </c>
      <c r="H202" s="86" t="s">
        <v>613</v>
      </c>
      <c r="I202" s="86" t="s">
        <v>160</v>
      </c>
      <c r="J202" s="86"/>
      <c r="K202" s="96">
        <v>1.3799999999999997</v>
      </c>
      <c r="L202" s="99" t="s">
        <v>162</v>
      </c>
      <c r="M202" s="100">
        <v>4.2999999999999997E-2</v>
      </c>
      <c r="N202" s="100">
        <v>3.6199999999999989E-2</v>
      </c>
      <c r="O202" s="96">
        <v>91679.35</v>
      </c>
      <c r="P202" s="98">
        <v>101.32</v>
      </c>
      <c r="Q202" s="86"/>
      <c r="R202" s="96">
        <v>92.889520000000005</v>
      </c>
      <c r="S202" s="97">
        <v>2.1167485762357913E-4</v>
      </c>
      <c r="T202" s="97">
        <f t="shared" si="2"/>
        <v>1.8399664266371548E-3</v>
      </c>
      <c r="U202" s="97">
        <f>R202/'סכום נכסי הקרן'!$C$42</f>
        <v>4.5186973922564812E-4</v>
      </c>
    </row>
    <row r="203" spans="2:21" s="138" customFormat="1">
      <c r="B203" s="89" t="s">
        <v>767</v>
      </c>
      <c r="C203" s="86" t="s">
        <v>768</v>
      </c>
      <c r="D203" s="99" t="s">
        <v>120</v>
      </c>
      <c r="E203" s="99" t="s">
        <v>303</v>
      </c>
      <c r="F203" s="99" t="s">
        <v>612</v>
      </c>
      <c r="G203" s="99" t="s">
        <v>591</v>
      </c>
      <c r="H203" s="86" t="s">
        <v>613</v>
      </c>
      <c r="I203" s="86" t="s">
        <v>160</v>
      </c>
      <c r="J203" s="86"/>
      <c r="K203" s="96">
        <v>2.31</v>
      </c>
      <c r="L203" s="99" t="s">
        <v>162</v>
      </c>
      <c r="M203" s="100">
        <v>4.2500000000000003E-2</v>
      </c>
      <c r="N203" s="100">
        <v>0.04</v>
      </c>
      <c r="O203" s="96">
        <v>58738.109999999993</v>
      </c>
      <c r="P203" s="98">
        <v>101.29</v>
      </c>
      <c r="Q203" s="86"/>
      <c r="R203" s="96">
        <v>59.495829999999984</v>
      </c>
      <c r="S203" s="97">
        <v>1.1956560503486322E-4</v>
      </c>
      <c r="T203" s="97">
        <f t="shared" ref="T203:T205" si="3">R203/$R$11</f>
        <v>1.1785003273233794E-3</v>
      </c>
      <c r="U203" s="97">
        <f>R203/'סכום נכסי הקרן'!$C$42</f>
        <v>2.8942301765703477E-4</v>
      </c>
    </row>
    <row r="204" spans="2:21" s="138" customFormat="1">
      <c r="B204" s="89" t="s">
        <v>769</v>
      </c>
      <c r="C204" s="86" t="s">
        <v>770</v>
      </c>
      <c r="D204" s="99" t="s">
        <v>120</v>
      </c>
      <c r="E204" s="99" t="s">
        <v>303</v>
      </c>
      <c r="F204" s="99" t="s">
        <v>612</v>
      </c>
      <c r="G204" s="99" t="s">
        <v>591</v>
      </c>
      <c r="H204" s="86" t="s">
        <v>613</v>
      </c>
      <c r="I204" s="86" t="s">
        <v>160</v>
      </c>
      <c r="J204" s="86"/>
      <c r="K204" s="96">
        <v>2.2100000000000004</v>
      </c>
      <c r="L204" s="99" t="s">
        <v>162</v>
      </c>
      <c r="M204" s="100">
        <v>3.7000000000000005E-2</v>
      </c>
      <c r="N204" s="100">
        <v>3.9300000000000002E-2</v>
      </c>
      <c r="O204" s="96">
        <v>141999.99999999997</v>
      </c>
      <c r="P204" s="98">
        <v>100.16</v>
      </c>
      <c r="Q204" s="86"/>
      <c r="R204" s="96">
        <v>142.22720999999996</v>
      </c>
      <c r="S204" s="97">
        <v>4.3067086237139198E-4</v>
      </c>
      <c r="T204" s="97">
        <f t="shared" si="3"/>
        <v>2.8172531341993383E-3</v>
      </c>
      <c r="U204" s="97">
        <f>R204/'סכום נכסי הקרן'!$C$42</f>
        <v>6.9187753681461026E-4</v>
      </c>
    </row>
    <row r="205" spans="2:21" s="138" customFormat="1">
      <c r="B205" s="89" t="s">
        <v>771</v>
      </c>
      <c r="C205" s="86" t="s">
        <v>772</v>
      </c>
      <c r="D205" s="99" t="s">
        <v>120</v>
      </c>
      <c r="E205" s="99" t="s">
        <v>303</v>
      </c>
      <c r="F205" s="99" t="s">
        <v>773</v>
      </c>
      <c r="G205" s="99" t="s">
        <v>591</v>
      </c>
      <c r="H205" s="86" t="s">
        <v>613</v>
      </c>
      <c r="I205" s="86" t="s">
        <v>307</v>
      </c>
      <c r="J205" s="86"/>
      <c r="K205" s="96">
        <v>1.2</v>
      </c>
      <c r="L205" s="99" t="s">
        <v>162</v>
      </c>
      <c r="M205" s="100">
        <v>4.7E-2</v>
      </c>
      <c r="N205" s="100">
        <v>3.1600000000000003E-2</v>
      </c>
      <c r="O205" s="96">
        <v>21999.999999999996</v>
      </c>
      <c r="P205" s="98">
        <v>102.2</v>
      </c>
      <c r="Q205" s="86"/>
      <c r="R205" s="96">
        <v>22.483999999999995</v>
      </c>
      <c r="S205" s="97">
        <v>1.9973852411388725E-4</v>
      </c>
      <c r="T205" s="97">
        <f t="shared" si="3"/>
        <v>4.4536568965486932E-4</v>
      </c>
      <c r="U205" s="97">
        <f>R205/'סכום נכסי הקרן'!$C$42</f>
        <v>1.0937551638494278E-4</v>
      </c>
    </row>
    <row r="206" spans="2:21" s="138" customFormat="1"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96"/>
      <c r="P206" s="98"/>
      <c r="Q206" s="86"/>
      <c r="R206" s="86"/>
      <c r="S206" s="86"/>
      <c r="T206" s="97"/>
      <c r="U206" s="86"/>
    </row>
    <row r="207" spans="2:21" s="138" customFormat="1">
      <c r="B207" s="104" t="s">
        <v>46</v>
      </c>
      <c r="C207" s="84"/>
      <c r="D207" s="84"/>
      <c r="E207" s="84"/>
      <c r="F207" s="84"/>
      <c r="G207" s="84"/>
      <c r="H207" s="84"/>
      <c r="I207" s="84"/>
      <c r="J207" s="84"/>
      <c r="K207" s="93">
        <v>4.6454685211439255</v>
      </c>
      <c r="L207" s="84"/>
      <c r="M207" s="84"/>
      <c r="N207" s="106">
        <v>5.6217063877326966E-2</v>
      </c>
      <c r="O207" s="93"/>
      <c r="P207" s="95"/>
      <c r="Q207" s="84"/>
      <c r="R207" s="93">
        <v>1344.9978899999999</v>
      </c>
      <c r="S207" s="84"/>
      <c r="T207" s="94">
        <f t="shared" ref="T207:T210" si="4">R207/$R$11</f>
        <v>2.6641874793817563E-2</v>
      </c>
      <c r="U207" s="94">
        <f>R207/'סכום נכסי הקרן'!$C$42</f>
        <v>6.5428677617598505E-3</v>
      </c>
    </row>
    <row r="208" spans="2:21" s="138" customFormat="1">
      <c r="B208" s="89" t="s">
        <v>774</v>
      </c>
      <c r="C208" s="86" t="s">
        <v>775</v>
      </c>
      <c r="D208" s="99" t="s">
        <v>120</v>
      </c>
      <c r="E208" s="99" t="s">
        <v>303</v>
      </c>
      <c r="F208" s="99" t="s">
        <v>776</v>
      </c>
      <c r="G208" s="99" t="s">
        <v>402</v>
      </c>
      <c r="H208" s="86" t="s">
        <v>365</v>
      </c>
      <c r="I208" s="86" t="s">
        <v>307</v>
      </c>
      <c r="J208" s="86"/>
      <c r="K208" s="96">
        <v>3.8499999999999996</v>
      </c>
      <c r="L208" s="99" t="s">
        <v>162</v>
      </c>
      <c r="M208" s="100">
        <v>3.49E-2</v>
      </c>
      <c r="N208" s="100">
        <v>4.9000000000000002E-2</v>
      </c>
      <c r="O208" s="96">
        <v>622311.31999999983</v>
      </c>
      <c r="P208" s="98">
        <v>96.99</v>
      </c>
      <c r="Q208" s="86"/>
      <c r="R208" s="96">
        <v>603.57975999999985</v>
      </c>
      <c r="S208" s="97">
        <v>2.8508580013711853E-4</v>
      </c>
      <c r="T208" s="97">
        <f t="shared" si="4"/>
        <v>1.1955778156650084E-2</v>
      </c>
      <c r="U208" s="97">
        <f>R208/'סכום נכסי הקרן'!$C$42</f>
        <v>2.936170073363273E-3</v>
      </c>
    </row>
    <row r="209" spans="2:21" s="138" customFormat="1">
      <c r="B209" s="89" t="s">
        <v>777</v>
      </c>
      <c r="C209" s="86" t="s">
        <v>778</v>
      </c>
      <c r="D209" s="99" t="s">
        <v>120</v>
      </c>
      <c r="E209" s="99" t="s">
        <v>303</v>
      </c>
      <c r="F209" s="99" t="s">
        <v>779</v>
      </c>
      <c r="G209" s="99" t="s">
        <v>402</v>
      </c>
      <c r="H209" s="86" t="s">
        <v>521</v>
      </c>
      <c r="I209" s="86" t="s">
        <v>160</v>
      </c>
      <c r="J209" s="86"/>
      <c r="K209" s="96">
        <v>5.5</v>
      </c>
      <c r="L209" s="99" t="s">
        <v>162</v>
      </c>
      <c r="M209" s="100">
        <v>4.6900000000000004E-2</v>
      </c>
      <c r="N209" s="100">
        <v>6.2899999999999998E-2</v>
      </c>
      <c r="O209" s="96">
        <v>674871.99999999988</v>
      </c>
      <c r="P209" s="98">
        <v>98.77</v>
      </c>
      <c r="Q209" s="86"/>
      <c r="R209" s="96">
        <v>666.5710899999998</v>
      </c>
      <c r="S209" s="97">
        <v>3.4840375005162509E-4</v>
      </c>
      <c r="T209" s="97">
        <f t="shared" si="4"/>
        <v>1.320351775493008E-2</v>
      </c>
      <c r="U209" s="97">
        <f>R209/'סכום נכסי הקרן'!$C$42</f>
        <v>3.2425972769980502E-3</v>
      </c>
    </row>
    <row r="210" spans="2:21" s="138" customFormat="1">
      <c r="B210" s="89" t="s">
        <v>780</v>
      </c>
      <c r="C210" s="86" t="s">
        <v>781</v>
      </c>
      <c r="D210" s="99" t="s">
        <v>120</v>
      </c>
      <c r="E210" s="99" t="s">
        <v>303</v>
      </c>
      <c r="F210" s="99" t="s">
        <v>597</v>
      </c>
      <c r="G210" s="99" t="s">
        <v>434</v>
      </c>
      <c r="H210" s="86" t="s">
        <v>587</v>
      </c>
      <c r="I210" s="86" t="s">
        <v>307</v>
      </c>
      <c r="J210" s="86"/>
      <c r="K210" s="96">
        <v>3.4500000000000006</v>
      </c>
      <c r="L210" s="99" t="s">
        <v>162</v>
      </c>
      <c r="M210" s="100">
        <v>6.7000000000000004E-2</v>
      </c>
      <c r="N210" s="100">
        <v>5.4900000000000004E-2</v>
      </c>
      <c r="O210" s="96">
        <v>76009.999999999985</v>
      </c>
      <c r="P210" s="98">
        <v>98.47</v>
      </c>
      <c r="Q210" s="86"/>
      <c r="R210" s="96">
        <v>74.847039999999978</v>
      </c>
      <c r="S210" s="97">
        <v>6.3115660007456614E-5</v>
      </c>
      <c r="T210" s="97">
        <f t="shared" si="4"/>
        <v>1.4825788822373949E-3</v>
      </c>
      <c r="U210" s="97">
        <f>R210/'סכום נכסי הקרן'!$C$42</f>
        <v>3.6410041139852637E-4</v>
      </c>
    </row>
    <row r="211" spans="2:21">
      <c r="C211" s="1"/>
      <c r="D211" s="1"/>
      <c r="E211" s="1"/>
      <c r="F211" s="1"/>
    </row>
    <row r="212" spans="2:21">
      <c r="C212" s="1"/>
      <c r="D212" s="1"/>
      <c r="E212" s="1"/>
      <c r="F212" s="1"/>
    </row>
    <row r="213" spans="2:21">
      <c r="C213" s="1"/>
      <c r="D213" s="1"/>
      <c r="E213" s="1"/>
      <c r="F213" s="1"/>
    </row>
    <row r="214" spans="2:21">
      <c r="B214" s="101" t="s">
        <v>246</v>
      </c>
      <c r="C214" s="102"/>
      <c r="D214" s="102"/>
      <c r="E214" s="102"/>
      <c r="F214" s="102"/>
      <c r="G214" s="102"/>
      <c r="H214" s="102"/>
      <c r="I214" s="102"/>
      <c r="J214" s="102"/>
      <c r="K214" s="102"/>
    </row>
    <row r="215" spans="2:21">
      <c r="B215" s="101" t="s">
        <v>111</v>
      </c>
      <c r="C215" s="102"/>
      <c r="D215" s="102"/>
      <c r="E215" s="102"/>
      <c r="F215" s="102"/>
      <c r="G215" s="102"/>
      <c r="H215" s="102"/>
      <c r="I215" s="102"/>
      <c r="J215" s="102"/>
      <c r="K215" s="102"/>
    </row>
    <row r="216" spans="2:21">
      <c r="B216" s="101" t="s">
        <v>229</v>
      </c>
      <c r="C216" s="102"/>
      <c r="D216" s="102"/>
      <c r="E216" s="102"/>
      <c r="F216" s="102"/>
      <c r="G216" s="102"/>
      <c r="H216" s="102"/>
      <c r="I216" s="102"/>
      <c r="J216" s="102"/>
      <c r="K216" s="102"/>
    </row>
    <row r="217" spans="2:21">
      <c r="B217" s="101" t="s">
        <v>237</v>
      </c>
      <c r="C217" s="102"/>
      <c r="D217" s="102"/>
      <c r="E217" s="102"/>
      <c r="F217" s="102"/>
      <c r="G217" s="102"/>
      <c r="H217" s="102"/>
      <c r="I217" s="102"/>
      <c r="J217" s="102"/>
      <c r="K217" s="102"/>
    </row>
    <row r="218" spans="2:21">
      <c r="B218" s="163" t="s">
        <v>242</v>
      </c>
      <c r="C218" s="163"/>
      <c r="D218" s="163"/>
      <c r="E218" s="163"/>
      <c r="F218" s="163"/>
      <c r="G218" s="163"/>
      <c r="H218" s="163"/>
      <c r="I218" s="163"/>
      <c r="J218" s="163"/>
      <c r="K218" s="163"/>
    </row>
    <row r="219" spans="2:21">
      <c r="C219" s="1"/>
      <c r="D219" s="1"/>
      <c r="E219" s="1"/>
      <c r="F219" s="1"/>
    </row>
    <row r="220" spans="2:21">
      <c r="C220" s="1"/>
      <c r="D220" s="1"/>
      <c r="E220" s="1"/>
      <c r="F220" s="1"/>
    </row>
    <row r="221" spans="2:21">
      <c r="C221" s="1"/>
      <c r="D221" s="1"/>
      <c r="E221" s="1"/>
      <c r="F221" s="1"/>
    </row>
    <row r="222" spans="2:21">
      <c r="C222" s="1"/>
      <c r="D222" s="1"/>
      <c r="E222" s="1"/>
      <c r="F222" s="1"/>
    </row>
    <row r="223" spans="2:21">
      <c r="C223" s="1"/>
      <c r="D223" s="1"/>
      <c r="E223" s="1"/>
      <c r="F223" s="1"/>
    </row>
    <row r="224" spans="2:21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18:K218"/>
  </mergeCells>
  <phoneticPr fontId="4" type="noConversion"/>
  <conditionalFormatting sqref="B12:B210">
    <cfRule type="cellIs" dxfId="60" priority="2" operator="equal">
      <formula>"NR3"</formula>
    </cfRule>
  </conditionalFormatting>
  <conditionalFormatting sqref="B12:B210">
    <cfRule type="containsText" dxfId="59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$AR$7:$AR$24</formula1>
    </dataValidation>
    <dataValidation allowBlank="1" showInputMessage="1" showErrorMessage="1" sqref="H2 B34 Q9 B36 B216 B218"/>
    <dataValidation type="list" allowBlank="1" showInputMessage="1" showErrorMessage="1" sqref="I12:I35 I219:I828 I37:I217">
      <formula1>$AT$7:$AT$10</formula1>
    </dataValidation>
    <dataValidation type="list" allowBlank="1" showInputMessage="1" showErrorMessage="1" sqref="E12:E35 E219:E822 E37:E217">
      <formula1>$AP$7:$AP$24</formula1>
    </dataValidation>
    <dataValidation type="list" allowBlank="1" showInputMessage="1" showErrorMessage="1" sqref="L12:L828">
      <formula1>$AU$7:$AU$20</formula1>
    </dataValidation>
    <dataValidation type="list" allowBlank="1" showInputMessage="1" showErrorMessage="1" sqref="G12:G35 G210:G217 G197:G208 G180:G194 G162:G178 G37:G160 G219:G555">
      <formula1>$AR$7:$AR$29</formula1>
    </dataValidation>
    <dataValidation type="list" allowBlank="1" showInputMessage="1" showErrorMessage="1" sqref="G161 G209 G195:G196 G179">
      <formula1>$AP$7:$AP$29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0.140625" style="2" bestFit="1" customWidth="1"/>
    <col min="7" max="7" width="8.42578125" style="2" bestFit="1" customWidth="1"/>
    <col min="8" max="8" width="9" style="1" bestFit="1" customWidth="1"/>
    <col min="9" max="9" width="7" style="1" bestFit="1" customWidth="1"/>
    <col min="10" max="10" width="7.285156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177</v>
      </c>
      <c r="C1" s="80" t="s" vm="1">
        <v>247</v>
      </c>
    </row>
    <row r="2" spans="2:62">
      <c r="B2" s="58" t="s">
        <v>176</v>
      </c>
      <c r="C2" s="80" t="s">
        <v>248</v>
      </c>
    </row>
    <row r="3" spans="2:62">
      <c r="B3" s="58" t="s">
        <v>178</v>
      </c>
      <c r="C3" s="80" t="s">
        <v>249</v>
      </c>
    </row>
    <row r="4" spans="2:62">
      <c r="B4" s="58" t="s">
        <v>179</v>
      </c>
      <c r="C4" s="80">
        <v>2144</v>
      </c>
    </row>
    <row r="6" spans="2:62" ht="26.25" customHeight="1">
      <c r="B6" s="166" t="s">
        <v>207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8"/>
      <c r="BJ6" s="3"/>
    </row>
    <row r="7" spans="2:62" ht="26.25" customHeight="1">
      <c r="B7" s="166" t="s">
        <v>87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8"/>
      <c r="BF7" s="3"/>
      <c r="BJ7" s="3"/>
    </row>
    <row r="8" spans="2:62" s="3" customFormat="1" ht="78.75">
      <c r="B8" s="23" t="s">
        <v>114</v>
      </c>
      <c r="C8" s="31" t="s">
        <v>44</v>
      </c>
      <c r="D8" s="31" t="s">
        <v>119</v>
      </c>
      <c r="E8" s="31" t="s">
        <v>223</v>
      </c>
      <c r="F8" s="31" t="s">
        <v>116</v>
      </c>
      <c r="G8" s="31" t="s">
        <v>60</v>
      </c>
      <c r="H8" s="31" t="s">
        <v>99</v>
      </c>
      <c r="I8" s="14" t="s">
        <v>231</v>
      </c>
      <c r="J8" s="14" t="s">
        <v>230</v>
      </c>
      <c r="K8" s="31" t="s">
        <v>245</v>
      </c>
      <c r="L8" s="14" t="s">
        <v>59</v>
      </c>
      <c r="M8" s="14" t="s">
        <v>56</v>
      </c>
      <c r="N8" s="14" t="s">
        <v>180</v>
      </c>
      <c r="O8" s="15" t="s">
        <v>182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238</v>
      </c>
      <c r="J9" s="17"/>
      <c r="K9" s="17" t="s">
        <v>234</v>
      </c>
      <c r="L9" s="17" t="s">
        <v>234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23" t="s">
        <v>29</v>
      </c>
      <c r="C11" s="124"/>
      <c r="D11" s="124"/>
      <c r="E11" s="124"/>
      <c r="F11" s="124"/>
      <c r="G11" s="124"/>
      <c r="H11" s="124"/>
      <c r="I11" s="125"/>
      <c r="J11" s="129"/>
      <c r="K11" s="124"/>
      <c r="L11" s="125">
        <v>6.291999999999999E-2</v>
      </c>
      <c r="M11" s="124"/>
      <c r="N11" s="126">
        <f>L11/$L$11</f>
        <v>1</v>
      </c>
      <c r="O11" s="126">
        <f>L11/'סכום נכסי הקרן'!$C$42</f>
        <v>3.0608021219269706E-7</v>
      </c>
      <c r="BF11" s="102"/>
      <c r="BG11" s="3"/>
      <c r="BH11" s="102"/>
      <c r="BJ11" s="102"/>
    </row>
    <row r="12" spans="2:62" s="102" customFormat="1" ht="20.25">
      <c r="B12" s="127" t="s">
        <v>228</v>
      </c>
      <c r="C12" s="124"/>
      <c r="D12" s="124"/>
      <c r="E12" s="124"/>
      <c r="F12" s="124"/>
      <c r="G12" s="124"/>
      <c r="H12" s="124"/>
      <c r="I12" s="125"/>
      <c r="J12" s="129"/>
      <c r="K12" s="124"/>
      <c r="L12" s="125">
        <v>6.291999999999999E-2</v>
      </c>
      <c r="M12" s="124"/>
      <c r="N12" s="126">
        <f t="shared" ref="N12:N14" si="0">L12/$L$11</f>
        <v>1</v>
      </c>
      <c r="O12" s="126">
        <f>L12/'סכום נכסי הקרן'!$C$42</f>
        <v>3.0608021219269706E-7</v>
      </c>
      <c r="BG12" s="4"/>
    </row>
    <row r="13" spans="2:62">
      <c r="B13" s="104" t="s">
        <v>28</v>
      </c>
      <c r="C13" s="84"/>
      <c r="D13" s="84"/>
      <c r="E13" s="84"/>
      <c r="F13" s="84"/>
      <c r="G13" s="84"/>
      <c r="H13" s="84"/>
      <c r="I13" s="93"/>
      <c r="J13" s="95"/>
      <c r="K13" s="84"/>
      <c r="L13" s="93">
        <v>6.291999999999999E-2</v>
      </c>
      <c r="M13" s="84"/>
      <c r="N13" s="94">
        <f t="shared" si="0"/>
        <v>1</v>
      </c>
      <c r="O13" s="94">
        <f>L13/'סכום נכסי הקרן'!$C$42</f>
        <v>3.0608021219269706E-7</v>
      </c>
    </row>
    <row r="14" spans="2:62">
      <c r="B14" s="89" t="s">
        <v>782</v>
      </c>
      <c r="C14" s="86" t="s">
        <v>783</v>
      </c>
      <c r="D14" s="99" t="s">
        <v>120</v>
      </c>
      <c r="E14" s="99" t="s">
        <v>303</v>
      </c>
      <c r="F14" s="99" t="s">
        <v>784</v>
      </c>
      <c r="G14" s="99" t="s">
        <v>353</v>
      </c>
      <c r="H14" s="99" t="s">
        <v>162</v>
      </c>
      <c r="I14" s="96">
        <v>29.959999999999994</v>
      </c>
      <c r="J14" s="98">
        <v>210</v>
      </c>
      <c r="K14" s="86"/>
      <c r="L14" s="96">
        <v>6.291999999999999E-2</v>
      </c>
      <c r="M14" s="97">
        <v>4.3701480380354575E-6</v>
      </c>
      <c r="N14" s="97">
        <f t="shared" si="0"/>
        <v>1</v>
      </c>
      <c r="O14" s="97">
        <f>L14/'סכום נכסי הקרן'!$C$42</f>
        <v>3.0608021219269706E-7</v>
      </c>
    </row>
    <row r="15" spans="2:62">
      <c r="B15" s="85"/>
      <c r="C15" s="86"/>
      <c r="D15" s="86"/>
      <c r="E15" s="86"/>
      <c r="F15" s="86"/>
      <c r="G15" s="86"/>
      <c r="H15" s="86"/>
      <c r="I15" s="96"/>
      <c r="J15" s="98"/>
      <c r="K15" s="86"/>
      <c r="L15" s="86"/>
      <c r="M15" s="86"/>
      <c r="N15" s="97"/>
      <c r="O15" s="86"/>
    </row>
    <row r="16" spans="2:62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BF16" s="4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1" t="s">
        <v>246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1" t="s">
        <v>111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1" t="s">
        <v>229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1" t="s">
        <v>237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1" t="s">
        <v>243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E115" s="1"/>
      <c r="F115" s="1"/>
      <c r="G115" s="1"/>
    </row>
    <row r="116" spans="2:15">
      <c r="E116" s="1"/>
      <c r="F116" s="1"/>
      <c r="G116" s="1"/>
    </row>
    <row r="117" spans="2:15">
      <c r="E117" s="1"/>
      <c r="F117" s="1"/>
      <c r="G117" s="1"/>
    </row>
    <row r="118" spans="2:15">
      <c r="E118" s="1"/>
      <c r="F118" s="1"/>
      <c r="G118" s="1"/>
    </row>
    <row r="119" spans="2:15">
      <c r="E119" s="1"/>
      <c r="F119" s="1"/>
      <c r="G119" s="1"/>
    </row>
    <row r="120" spans="2:15">
      <c r="E120" s="1"/>
      <c r="F120" s="1"/>
      <c r="G120" s="1"/>
    </row>
    <row r="121" spans="2:15">
      <c r="E121" s="1"/>
      <c r="F121" s="1"/>
      <c r="G121" s="1"/>
    </row>
    <row r="122" spans="2:15">
      <c r="E122" s="1"/>
      <c r="F122" s="1"/>
      <c r="G122" s="1"/>
    </row>
    <row r="123" spans="2:15">
      <c r="E123" s="1"/>
      <c r="F123" s="1"/>
      <c r="G123" s="1"/>
    </row>
    <row r="124" spans="2:15">
      <c r="E124" s="1"/>
      <c r="F124" s="1"/>
      <c r="G124" s="1"/>
    </row>
    <row r="125" spans="2:15">
      <c r="E125" s="1"/>
      <c r="F125" s="1"/>
      <c r="G125" s="1"/>
    </row>
    <row r="126" spans="2:15">
      <c r="E126" s="1"/>
      <c r="F126" s="1"/>
      <c r="G126" s="1"/>
    </row>
    <row r="127" spans="2:15">
      <c r="E127" s="1"/>
      <c r="F127" s="1"/>
      <c r="G127" s="1"/>
    </row>
    <row r="128" spans="2:15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20 B22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4" workbookViewId="0">
      <selection activeCell="C30" sqref="C30"/>
    </sheetView>
  </sheetViews>
  <sheetFormatPr defaultColWidth="9.140625" defaultRowHeight="18"/>
  <cols>
    <col min="1" max="1" width="6.28515625" style="1" customWidth="1"/>
    <col min="2" max="2" width="44.425781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9.570312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177</v>
      </c>
      <c r="C1" s="80" t="s" vm="1">
        <v>247</v>
      </c>
    </row>
    <row r="2" spans="2:63">
      <c r="B2" s="58" t="s">
        <v>176</v>
      </c>
      <c r="C2" s="80" t="s">
        <v>248</v>
      </c>
    </row>
    <row r="3" spans="2:63">
      <c r="B3" s="58" t="s">
        <v>178</v>
      </c>
      <c r="C3" s="80" t="s">
        <v>249</v>
      </c>
    </row>
    <row r="4" spans="2:63">
      <c r="B4" s="58" t="s">
        <v>179</v>
      </c>
      <c r="C4" s="80">
        <v>2144</v>
      </c>
    </row>
    <row r="6" spans="2:63" ht="26.25" customHeight="1">
      <c r="B6" s="166" t="s">
        <v>207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8"/>
      <c r="BK6" s="3"/>
    </row>
    <row r="7" spans="2:63" ht="26.25" customHeight="1">
      <c r="B7" s="166" t="s">
        <v>88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8"/>
      <c r="BH7" s="3"/>
      <c r="BK7" s="3"/>
    </row>
    <row r="8" spans="2:63" s="3" customFormat="1" ht="74.25" customHeight="1">
      <c r="B8" s="23" t="s">
        <v>114</v>
      </c>
      <c r="C8" s="31" t="s">
        <v>44</v>
      </c>
      <c r="D8" s="31" t="s">
        <v>119</v>
      </c>
      <c r="E8" s="31" t="s">
        <v>116</v>
      </c>
      <c r="F8" s="31" t="s">
        <v>60</v>
      </c>
      <c r="G8" s="31" t="s">
        <v>99</v>
      </c>
      <c r="H8" s="31" t="s">
        <v>231</v>
      </c>
      <c r="I8" s="31" t="s">
        <v>230</v>
      </c>
      <c r="J8" s="31" t="s">
        <v>245</v>
      </c>
      <c r="K8" s="31" t="s">
        <v>59</v>
      </c>
      <c r="L8" s="31" t="s">
        <v>56</v>
      </c>
      <c r="M8" s="31" t="s">
        <v>180</v>
      </c>
      <c r="N8" s="15" t="s">
        <v>182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238</v>
      </c>
      <c r="I9" s="33"/>
      <c r="J9" s="17" t="s">
        <v>234</v>
      </c>
      <c r="K9" s="33" t="s">
        <v>234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30" t="s">
        <v>30</v>
      </c>
      <c r="C11" s="84"/>
      <c r="D11" s="84"/>
      <c r="E11" s="84"/>
      <c r="F11" s="84"/>
      <c r="G11" s="84"/>
      <c r="H11" s="93"/>
      <c r="I11" s="95"/>
      <c r="J11" s="84"/>
      <c r="K11" s="93">
        <v>18525.930679999998</v>
      </c>
      <c r="L11" s="84"/>
      <c r="M11" s="94">
        <f>K11/$K$11</f>
        <v>1</v>
      </c>
      <c r="N11" s="94">
        <f>K11/'סכום נכסי הקרן'!$C$42</f>
        <v>9.0121118779427786E-2</v>
      </c>
      <c r="O11" s="5"/>
      <c r="BH11" s="102"/>
      <c r="BI11" s="3"/>
      <c r="BK11" s="102"/>
    </row>
    <row r="12" spans="2:63" s="102" customFormat="1" ht="20.25">
      <c r="B12" s="83" t="s">
        <v>228</v>
      </c>
      <c r="C12" s="84"/>
      <c r="D12" s="84"/>
      <c r="E12" s="84"/>
      <c r="F12" s="84"/>
      <c r="G12" s="84"/>
      <c r="H12" s="93"/>
      <c r="I12" s="95"/>
      <c r="J12" s="84"/>
      <c r="K12" s="93">
        <v>1403.9394600000001</v>
      </c>
      <c r="L12" s="84"/>
      <c r="M12" s="94">
        <f t="shared" ref="M12:M16" si="0">K12/$K$11</f>
        <v>7.5782398425772377E-2</v>
      </c>
      <c r="N12" s="94">
        <f>K12/'סכום נכסי הקרן'!$C$42</f>
        <v>6.8295945299189538E-3</v>
      </c>
      <c r="BI12" s="4"/>
    </row>
    <row r="13" spans="2:63">
      <c r="B13" s="104" t="s">
        <v>62</v>
      </c>
      <c r="C13" s="84"/>
      <c r="D13" s="84"/>
      <c r="E13" s="84"/>
      <c r="F13" s="84"/>
      <c r="G13" s="84"/>
      <c r="H13" s="93"/>
      <c r="I13" s="95"/>
      <c r="J13" s="84"/>
      <c r="K13" s="93">
        <v>1403.9394600000001</v>
      </c>
      <c r="L13" s="84"/>
      <c r="M13" s="94">
        <f t="shared" si="0"/>
        <v>7.5782398425772377E-2</v>
      </c>
      <c r="N13" s="94">
        <f>K13/'סכום נכסי הקרן'!$C$42</f>
        <v>6.8295945299189538E-3</v>
      </c>
    </row>
    <row r="14" spans="2:63">
      <c r="B14" s="89" t="s">
        <v>785</v>
      </c>
      <c r="C14" s="86" t="s">
        <v>786</v>
      </c>
      <c r="D14" s="99" t="s">
        <v>120</v>
      </c>
      <c r="E14" s="99" t="s">
        <v>787</v>
      </c>
      <c r="F14" s="99" t="s">
        <v>788</v>
      </c>
      <c r="G14" s="99" t="s">
        <v>162</v>
      </c>
      <c r="H14" s="96">
        <v>25999.999999999996</v>
      </c>
      <c r="I14" s="98">
        <v>3346.63</v>
      </c>
      <c r="J14" s="86"/>
      <c r="K14" s="96">
        <v>870.12379999999985</v>
      </c>
      <c r="L14" s="97">
        <v>1.7333333333333331E-4</v>
      </c>
      <c r="M14" s="97">
        <f t="shared" si="0"/>
        <v>4.6967885988009106E-2</v>
      </c>
      <c r="N14" s="97">
        <f>K14/'סכום נכסי הקרן'!$C$42</f>
        <v>4.2327984319439904E-3</v>
      </c>
    </row>
    <row r="15" spans="2:63">
      <c r="B15" s="89" t="s">
        <v>789</v>
      </c>
      <c r="C15" s="86" t="s">
        <v>790</v>
      </c>
      <c r="D15" s="99" t="s">
        <v>120</v>
      </c>
      <c r="E15" s="99" t="s">
        <v>791</v>
      </c>
      <c r="F15" s="99" t="s">
        <v>788</v>
      </c>
      <c r="G15" s="99" t="s">
        <v>162</v>
      </c>
      <c r="H15" s="96">
        <v>14149.999999999998</v>
      </c>
      <c r="I15" s="98">
        <v>3264.84</v>
      </c>
      <c r="J15" s="86"/>
      <c r="K15" s="96">
        <v>461.97485999999992</v>
      </c>
      <c r="L15" s="97">
        <v>9.4490818030050069E-5</v>
      </c>
      <c r="M15" s="97">
        <f t="shared" si="0"/>
        <v>2.4936661373710808E-2</v>
      </c>
      <c r="N15" s="97">
        <f>K15/'סכום נכסי הקרן'!$C$42</f>
        <v>2.2473198216225606E-3</v>
      </c>
    </row>
    <row r="16" spans="2:63" ht="20.25">
      <c r="B16" s="89" t="s">
        <v>792</v>
      </c>
      <c r="C16" s="86" t="s">
        <v>793</v>
      </c>
      <c r="D16" s="99" t="s">
        <v>120</v>
      </c>
      <c r="E16" s="99" t="s">
        <v>791</v>
      </c>
      <c r="F16" s="99" t="s">
        <v>788</v>
      </c>
      <c r="G16" s="99" t="s">
        <v>162</v>
      </c>
      <c r="H16" s="96">
        <v>1999.9999999999998</v>
      </c>
      <c r="I16" s="98">
        <v>3592.04</v>
      </c>
      <c r="J16" s="86"/>
      <c r="K16" s="96">
        <v>71.840799999999987</v>
      </c>
      <c r="L16" s="97">
        <v>4.1351039352171455E-5</v>
      </c>
      <c r="M16" s="97">
        <f t="shared" si="0"/>
        <v>3.8778510640524537E-3</v>
      </c>
      <c r="N16" s="97">
        <f>K16/'סכום נכסי הקרן'!$C$42</f>
        <v>3.4947627635240161E-4</v>
      </c>
      <c r="BH16" s="4"/>
    </row>
    <row r="17" spans="2:14">
      <c r="B17" s="85"/>
      <c r="C17" s="86"/>
      <c r="D17" s="86"/>
      <c r="E17" s="86"/>
      <c r="F17" s="86"/>
      <c r="G17" s="86"/>
      <c r="H17" s="96"/>
      <c r="I17" s="98"/>
      <c r="J17" s="86"/>
      <c r="K17" s="86"/>
      <c r="L17" s="86"/>
      <c r="M17" s="97"/>
      <c r="N17" s="86"/>
    </row>
    <row r="18" spans="2:14" s="102" customFormat="1">
      <c r="B18" s="127" t="s">
        <v>227</v>
      </c>
      <c r="C18" s="124"/>
      <c r="D18" s="124"/>
      <c r="E18" s="124"/>
      <c r="F18" s="124"/>
      <c r="G18" s="124"/>
      <c r="H18" s="125"/>
      <c r="I18" s="129"/>
      <c r="J18" s="124"/>
      <c r="K18" s="125">
        <v>17121.991219999996</v>
      </c>
      <c r="L18" s="124"/>
      <c r="M18" s="126">
        <f t="shared" ref="M18:M28" si="1">K18/$K$11</f>
        <v>0.9242176015742275</v>
      </c>
      <c r="N18" s="126">
        <f>K18/'סכום נכסי הקרן'!$C$42</f>
        <v>8.3291524249508822E-2</v>
      </c>
    </row>
    <row r="19" spans="2:14">
      <c r="B19" s="104" t="s">
        <v>63</v>
      </c>
      <c r="C19" s="84"/>
      <c r="D19" s="84"/>
      <c r="E19" s="84"/>
      <c r="F19" s="84"/>
      <c r="G19" s="84"/>
      <c r="H19" s="93"/>
      <c r="I19" s="95"/>
      <c r="J19" s="84"/>
      <c r="K19" s="93">
        <v>17121.991219999996</v>
      </c>
      <c r="L19" s="84"/>
      <c r="M19" s="94">
        <f t="shared" si="1"/>
        <v>0.9242176015742275</v>
      </c>
      <c r="N19" s="94">
        <f>K19/'סכום נכסי הקרן'!$C$42</f>
        <v>8.3291524249508822E-2</v>
      </c>
    </row>
    <row r="20" spans="2:14">
      <c r="B20" s="89" t="s">
        <v>794</v>
      </c>
      <c r="C20" s="86" t="s">
        <v>795</v>
      </c>
      <c r="D20" s="99" t="s">
        <v>27</v>
      </c>
      <c r="E20" s="99"/>
      <c r="F20" s="99" t="s">
        <v>788</v>
      </c>
      <c r="G20" s="99" t="s">
        <v>163</v>
      </c>
      <c r="H20" s="96">
        <v>1922.9999999999998</v>
      </c>
      <c r="I20" s="98">
        <v>21567</v>
      </c>
      <c r="J20" s="86"/>
      <c r="K20" s="96">
        <v>1764.7321299999996</v>
      </c>
      <c r="L20" s="97">
        <v>1.2398444617379356E-3</v>
      </c>
      <c r="M20" s="97">
        <f t="shared" si="1"/>
        <v>9.525740760247732E-2</v>
      </c>
      <c r="N20" s="97">
        <f>K20/'סכום נכסי הקרן'!$C$42</f>
        <v>8.5847041451632255E-3</v>
      </c>
    </row>
    <row r="21" spans="2:14">
      <c r="B21" s="89" t="s">
        <v>796</v>
      </c>
      <c r="C21" s="86" t="s">
        <v>797</v>
      </c>
      <c r="D21" s="99" t="s">
        <v>27</v>
      </c>
      <c r="E21" s="99"/>
      <c r="F21" s="99" t="s">
        <v>788</v>
      </c>
      <c r="G21" s="99" t="s">
        <v>163</v>
      </c>
      <c r="H21" s="96">
        <v>1653.9999999999998</v>
      </c>
      <c r="I21" s="98">
        <v>19187</v>
      </c>
      <c r="J21" s="86"/>
      <c r="K21" s="96">
        <v>1350.3686599999996</v>
      </c>
      <c r="L21" s="97">
        <v>2.0467535938839929E-3</v>
      </c>
      <c r="M21" s="97">
        <f t="shared" si="1"/>
        <v>7.2890732634437336E-2</v>
      </c>
      <c r="N21" s="97">
        <f>K21/'סכום נכסי הקרן'!$C$42</f>
        <v>6.5689943736676401E-3</v>
      </c>
    </row>
    <row r="22" spans="2:14">
      <c r="B22" s="89" t="s">
        <v>798</v>
      </c>
      <c r="C22" s="86" t="s">
        <v>799</v>
      </c>
      <c r="D22" s="99" t="s">
        <v>123</v>
      </c>
      <c r="E22" s="99"/>
      <c r="F22" s="99" t="s">
        <v>788</v>
      </c>
      <c r="G22" s="99" t="s">
        <v>161</v>
      </c>
      <c r="H22" s="96">
        <v>3015.9999999999995</v>
      </c>
      <c r="I22" s="98">
        <v>9608</v>
      </c>
      <c r="J22" s="86"/>
      <c r="K22" s="96">
        <v>1057.6870699999997</v>
      </c>
      <c r="L22" s="97">
        <v>8.2689809577651363E-4</v>
      </c>
      <c r="M22" s="97">
        <f t="shared" si="1"/>
        <v>5.7092250223188243E-2</v>
      </c>
      <c r="N22" s="97">
        <f>K22/'סכום נכסי הקרן'!$C$42</f>
        <v>5.1452174637487596E-3</v>
      </c>
    </row>
    <row r="23" spans="2:14">
      <c r="B23" s="89" t="s">
        <v>800</v>
      </c>
      <c r="C23" s="86" t="s">
        <v>801</v>
      </c>
      <c r="D23" s="99" t="s">
        <v>123</v>
      </c>
      <c r="E23" s="99"/>
      <c r="F23" s="99" t="s">
        <v>788</v>
      </c>
      <c r="G23" s="99" t="s">
        <v>161</v>
      </c>
      <c r="H23" s="96">
        <v>3636.9999999999995</v>
      </c>
      <c r="I23" s="98">
        <v>10131</v>
      </c>
      <c r="J23" s="86"/>
      <c r="K23" s="96">
        <v>1344.8953200000001</v>
      </c>
      <c r="L23" s="97">
        <v>1.2281102102118123E-4</v>
      </c>
      <c r="M23" s="97">
        <f t="shared" si="1"/>
        <v>7.2595290527126183E-2</v>
      </c>
      <c r="N23" s="97">
        <f>K23/'סכום נכסי הקרן'!$C$42</f>
        <v>6.5423688004222075E-3</v>
      </c>
    </row>
    <row r="24" spans="2:14">
      <c r="B24" s="89" t="s">
        <v>802</v>
      </c>
      <c r="C24" s="86" t="s">
        <v>803</v>
      </c>
      <c r="D24" s="99" t="s">
        <v>123</v>
      </c>
      <c r="E24" s="99"/>
      <c r="F24" s="99" t="s">
        <v>788</v>
      </c>
      <c r="G24" s="99" t="s">
        <v>161</v>
      </c>
      <c r="H24" s="96">
        <v>1282.9999999999998</v>
      </c>
      <c r="I24" s="98">
        <v>10977</v>
      </c>
      <c r="J24" s="86"/>
      <c r="K24" s="96">
        <v>514.04741999999987</v>
      </c>
      <c r="L24" s="97">
        <v>2.8375180125997294E-5</v>
      </c>
      <c r="M24" s="97">
        <f t="shared" si="1"/>
        <v>2.7747454574843521E-2</v>
      </c>
      <c r="N24" s="97">
        <f>K24/'סכום נכסי הקרן'!$C$42</f>
        <v>2.5006316495662499E-3</v>
      </c>
    </row>
    <row r="25" spans="2:14">
      <c r="B25" s="89" t="s">
        <v>804</v>
      </c>
      <c r="C25" s="86" t="s">
        <v>805</v>
      </c>
      <c r="D25" s="99" t="s">
        <v>806</v>
      </c>
      <c r="E25" s="99"/>
      <c r="F25" s="99" t="s">
        <v>788</v>
      </c>
      <c r="G25" s="99" t="s">
        <v>161</v>
      </c>
      <c r="H25" s="96">
        <v>4904.9999999999991</v>
      </c>
      <c r="I25" s="98">
        <v>3548</v>
      </c>
      <c r="J25" s="86"/>
      <c r="K25" s="96">
        <v>635.20731000000001</v>
      </c>
      <c r="L25" s="97">
        <v>1.8369148291538879E-5</v>
      </c>
      <c r="M25" s="97">
        <f t="shared" si="1"/>
        <v>3.4287470949340725E-2</v>
      </c>
      <c r="N25" s="97">
        <f>K25/'סכום נכסי הקרן'!$C$42</f>
        <v>3.0900252420717153E-3</v>
      </c>
    </row>
    <row r="26" spans="2:14">
      <c r="B26" s="89" t="s">
        <v>807</v>
      </c>
      <c r="C26" s="86" t="s">
        <v>808</v>
      </c>
      <c r="D26" s="99" t="s">
        <v>123</v>
      </c>
      <c r="E26" s="99"/>
      <c r="F26" s="99" t="s">
        <v>788</v>
      </c>
      <c r="G26" s="99" t="s">
        <v>161</v>
      </c>
      <c r="H26" s="96">
        <v>6251</v>
      </c>
      <c r="I26" s="98">
        <v>7018</v>
      </c>
      <c r="J26" s="86"/>
      <c r="K26" s="96">
        <v>1601.2373999999998</v>
      </c>
      <c r="L26" s="97">
        <v>1.5887180331492843E-4</v>
      </c>
      <c r="M26" s="97">
        <f t="shared" si="1"/>
        <v>8.6432224521310788E-2</v>
      </c>
      <c r="N26" s="97">
        <f>K26/'סכום נכסי הקרן'!$C$42</f>
        <v>7.789368772455221E-3</v>
      </c>
    </row>
    <row r="27" spans="2:14">
      <c r="B27" s="89" t="s">
        <v>809</v>
      </c>
      <c r="C27" s="86" t="s">
        <v>810</v>
      </c>
      <c r="D27" s="99" t="s">
        <v>806</v>
      </c>
      <c r="E27" s="99"/>
      <c r="F27" s="99" t="s">
        <v>788</v>
      </c>
      <c r="G27" s="99" t="s">
        <v>161</v>
      </c>
      <c r="H27" s="96">
        <v>8820.9999999999982</v>
      </c>
      <c r="I27" s="98">
        <v>3329</v>
      </c>
      <c r="J27" s="86"/>
      <c r="K27" s="96">
        <v>1071.8264799999997</v>
      </c>
      <c r="L27" s="97">
        <v>8.8742390448167869E-5</v>
      </c>
      <c r="M27" s="97">
        <f t="shared" si="1"/>
        <v>5.7855472878191719E-2</v>
      </c>
      <c r="N27" s="97">
        <f>K27/'סכום נכסי הקרן'!$C$42</f>
        <v>5.2139999432954786E-3</v>
      </c>
    </row>
    <row r="28" spans="2:14">
      <c r="B28" s="89" t="s">
        <v>811</v>
      </c>
      <c r="C28" s="86" t="s">
        <v>812</v>
      </c>
      <c r="D28" s="99" t="s">
        <v>806</v>
      </c>
      <c r="E28" s="99"/>
      <c r="F28" s="99" t="s">
        <v>788</v>
      </c>
      <c r="G28" s="99" t="s">
        <v>161</v>
      </c>
      <c r="H28" s="96">
        <v>27298.999999999996</v>
      </c>
      <c r="I28" s="98">
        <v>7810</v>
      </c>
      <c r="J28" s="86"/>
      <c r="K28" s="96">
        <v>7781.9894299999987</v>
      </c>
      <c r="L28" s="97">
        <v>1.0165485645938803E-4</v>
      </c>
      <c r="M28" s="97">
        <f t="shared" si="1"/>
        <v>0.42005929766331174</v>
      </c>
      <c r="N28" s="97">
        <f>K28/'סכום נכסי הקרן'!$C$42</f>
        <v>3.7856213859118332E-2</v>
      </c>
    </row>
    <row r="29" spans="2:14">
      <c r="B29" s="85"/>
      <c r="C29" s="86"/>
      <c r="D29" s="86"/>
      <c r="E29" s="86"/>
      <c r="F29" s="86"/>
      <c r="G29" s="86"/>
      <c r="H29" s="96"/>
      <c r="I29" s="98"/>
      <c r="J29" s="86"/>
      <c r="K29" s="86"/>
      <c r="L29" s="86"/>
      <c r="M29" s="97"/>
      <c r="N29" s="86"/>
    </row>
    <row r="30" spans="2:1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</row>
    <row r="31" spans="2:1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</row>
    <row r="32" spans="2:14">
      <c r="B32" s="101" t="s">
        <v>246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</row>
    <row r="33" spans="2:14">
      <c r="B33" s="101" t="s">
        <v>111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</row>
    <row r="34" spans="2:14">
      <c r="B34" s="101" t="s">
        <v>229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</row>
    <row r="35" spans="2:14">
      <c r="B35" s="101" t="s">
        <v>237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</row>
    <row r="36" spans="2:14">
      <c r="B36" s="101" t="s">
        <v>244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</row>
    <row r="37" spans="2:14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</row>
    <row r="38" spans="2:14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</row>
    <row r="39" spans="2:14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</row>
    <row r="40" spans="2:14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</row>
    <row r="41" spans="2:14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</row>
    <row r="42" spans="2:14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</row>
    <row r="43" spans="2:14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</row>
    <row r="44" spans="2:14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</row>
    <row r="45" spans="2:14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</row>
    <row r="46" spans="2:14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</row>
    <row r="47" spans="2:14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</row>
    <row r="48" spans="2:14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</row>
    <row r="49" spans="2:14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</row>
    <row r="50" spans="2:14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</row>
    <row r="51" spans="2:14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</row>
    <row r="52" spans="2:14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</row>
    <row r="53" spans="2:14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</row>
    <row r="54" spans="2:14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</row>
    <row r="55" spans="2:14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</row>
    <row r="56" spans="2:14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</row>
    <row r="57" spans="2:14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</row>
    <row r="58" spans="2:14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</row>
    <row r="59" spans="2:14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</row>
    <row r="60" spans="2:14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</row>
    <row r="61" spans="2:14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</row>
    <row r="62" spans="2:14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</row>
    <row r="63" spans="2:14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</row>
    <row r="64" spans="2:14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</row>
    <row r="65" spans="2:14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</row>
    <row r="66" spans="2:14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</row>
    <row r="67" spans="2:14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</row>
    <row r="68" spans="2:14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</row>
    <row r="69" spans="2:14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</row>
    <row r="70" spans="2:14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</row>
    <row r="71" spans="2:14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</row>
    <row r="72" spans="2:14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</row>
    <row r="73" spans="2:14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</row>
    <row r="74" spans="2:14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</row>
    <row r="75" spans="2:14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</row>
    <row r="76" spans="2:14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</row>
    <row r="77" spans="2:14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</row>
    <row r="79" spans="2:14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</row>
    <row r="80" spans="2:14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</row>
    <row r="81" spans="2:14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</row>
    <row r="82" spans="2:14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</row>
    <row r="83" spans="2:14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</row>
    <row r="84" spans="2:14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</row>
    <row r="85" spans="2:14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</row>
    <row r="86" spans="2:14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</row>
    <row r="87" spans="2:14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</row>
    <row r="88" spans="2:14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</row>
    <row r="89" spans="2:14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</row>
    <row r="90" spans="2:14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</row>
    <row r="91" spans="2:14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</row>
    <row r="92" spans="2:14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</row>
    <row r="93" spans="2:14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</row>
    <row r="94" spans="2:14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</row>
    <row r="95" spans="2:14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</row>
    <row r="96" spans="2:14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</row>
    <row r="97" spans="2:14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</row>
    <row r="98" spans="2:14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</row>
    <row r="99" spans="2:14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</row>
    <row r="100" spans="2:14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</row>
    <row r="101" spans="2:14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</row>
    <row r="102" spans="2:14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</row>
    <row r="103" spans="2:14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</row>
    <row r="104" spans="2:14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</row>
    <row r="105" spans="2:14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</row>
    <row r="106" spans="2:14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</row>
    <row r="107" spans="2:14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</row>
    <row r="108" spans="2:14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</row>
    <row r="109" spans="2:14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</row>
    <row r="110" spans="2:14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</row>
    <row r="111" spans="2:14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</row>
    <row r="112" spans="2:14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</row>
    <row r="113" spans="2:14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</row>
    <row r="114" spans="2:14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</row>
    <row r="115" spans="2:14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</row>
    <row r="116" spans="2:14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</row>
    <row r="117" spans="2:14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</row>
    <row r="118" spans="2:14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</row>
    <row r="119" spans="2:14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</row>
    <row r="120" spans="2:14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</row>
    <row r="121" spans="2:14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</row>
    <row r="122" spans="2:14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</row>
    <row r="123" spans="2:14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</row>
    <row r="124" spans="2:14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</row>
    <row r="125" spans="2:14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</row>
    <row r="126" spans="2:14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</row>
    <row r="127" spans="2:14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</row>
    <row r="128" spans="2:14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45:B1048576 D1:I1048576 K1:AF1048576 AH1:XFD1048576 AG1:AG43 B1:B31 B3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F23" sqref="F23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177</v>
      </c>
      <c r="C1" s="80" t="s" vm="1">
        <v>247</v>
      </c>
    </row>
    <row r="2" spans="2:65">
      <c r="B2" s="58" t="s">
        <v>176</v>
      </c>
      <c r="C2" s="80" t="s">
        <v>248</v>
      </c>
    </row>
    <row r="3" spans="2:65">
      <c r="B3" s="58" t="s">
        <v>178</v>
      </c>
      <c r="C3" s="80" t="s">
        <v>249</v>
      </c>
    </row>
    <row r="4" spans="2:65">
      <c r="B4" s="58" t="s">
        <v>179</v>
      </c>
      <c r="C4" s="80">
        <v>2144</v>
      </c>
    </row>
    <row r="6" spans="2:65" ht="26.25" customHeight="1">
      <c r="B6" s="166" t="s">
        <v>207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8"/>
    </row>
    <row r="7" spans="2:65" ht="26.25" customHeight="1">
      <c r="B7" s="166" t="s">
        <v>89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8"/>
      <c r="BM7" s="3"/>
    </row>
    <row r="8" spans="2:65" s="3" customFormat="1" ht="78.75">
      <c r="B8" s="23" t="s">
        <v>114</v>
      </c>
      <c r="C8" s="31" t="s">
        <v>44</v>
      </c>
      <c r="D8" s="31" t="s">
        <v>119</v>
      </c>
      <c r="E8" s="31" t="s">
        <v>116</v>
      </c>
      <c r="F8" s="31" t="s">
        <v>60</v>
      </c>
      <c r="G8" s="31" t="s">
        <v>15</v>
      </c>
      <c r="H8" s="31" t="s">
        <v>61</v>
      </c>
      <c r="I8" s="31" t="s">
        <v>99</v>
      </c>
      <c r="J8" s="31" t="s">
        <v>231</v>
      </c>
      <c r="K8" s="31" t="s">
        <v>230</v>
      </c>
      <c r="L8" s="31" t="s">
        <v>59</v>
      </c>
      <c r="M8" s="31" t="s">
        <v>56</v>
      </c>
      <c r="N8" s="31" t="s">
        <v>180</v>
      </c>
      <c r="O8" s="21" t="s">
        <v>182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238</v>
      </c>
      <c r="K9" s="33"/>
      <c r="L9" s="33" t="s">
        <v>234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30" t="s">
        <v>31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4715.585579999999</v>
      </c>
      <c r="M11" s="84"/>
      <c r="N11" s="94">
        <f>L11/$L$11</f>
        <v>1</v>
      </c>
      <c r="O11" s="94">
        <f>L11/'סכום נכסי הקרן'!$C$42</f>
        <v>2.2939406149701563E-2</v>
      </c>
      <c r="P11" s="5"/>
      <c r="BG11" s="102"/>
      <c r="BH11" s="3"/>
      <c r="BI11" s="102"/>
      <c r="BM11" s="102"/>
    </row>
    <row r="12" spans="2:65" s="4" customFormat="1" ht="18" customHeight="1">
      <c r="B12" s="83" t="s">
        <v>227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4715.585579999999</v>
      </c>
      <c r="M12" s="84"/>
      <c r="N12" s="94">
        <f t="shared" ref="N12:N17" si="0">L12/$L$11</f>
        <v>1</v>
      </c>
      <c r="O12" s="94">
        <f>L12/'סכום נכסי הקרן'!$C$42</f>
        <v>2.2939406149701563E-2</v>
      </c>
      <c r="P12" s="5"/>
      <c r="BG12" s="102"/>
      <c r="BH12" s="3"/>
      <c r="BI12" s="102"/>
      <c r="BM12" s="102"/>
    </row>
    <row r="13" spans="2:65">
      <c r="B13" s="104" t="s">
        <v>49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4715.585579999999</v>
      </c>
      <c r="M13" s="84"/>
      <c r="N13" s="94">
        <f t="shared" si="0"/>
        <v>1</v>
      </c>
      <c r="O13" s="94">
        <f>L13/'סכום נכסי הקרן'!$C$42</f>
        <v>2.2939406149701563E-2</v>
      </c>
      <c r="BH13" s="3"/>
    </row>
    <row r="14" spans="2:65" ht="20.25">
      <c r="B14" s="89" t="s">
        <v>813</v>
      </c>
      <c r="C14" s="86" t="s">
        <v>814</v>
      </c>
      <c r="D14" s="99" t="s">
        <v>27</v>
      </c>
      <c r="E14" s="99"/>
      <c r="F14" s="99" t="s">
        <v>788</v>
      </c>
      <c r="G14" s="86" t="s">
        <v>815</v>
      </c>
      <c r="H14" s="86" t="s">
        <v>816</v>
      </c>
      <c r="I14" s="99" t="s">
        <v>161</v>
      </c>
      <c r="J14" s="96">
        <v>5376.5499999999993</v>
      </c>
      <c r="K14" s="98">
        <v>10826</v>
      </c>
      <c r="L14" s="96">
        <v>2124.5383399999996</v>
      </c>
      <c r="M14" s="97">
        <v>8.3146056466428594E-4</v>
      </c>
      <c r="N14" s="97">
        <f t="shared" si="0"/>
        <v>0.45053542215641434</v>
      </c>
      <c r="O14" s="97">
        <f>L14/'סכום נכסי הקרן'!$C$42</f>
        <v>1.0335015033673241E-2</v>
      </c>
      <c r="BH14" s="4"/>
    </row>
    <row r="15" spans="2:65">
      <c r="B15" s="89" t="s">
        <v>817</v>
      </c>
      <c r="C15" s="86" t="s">
        <v>818</v>
      </c>
      <c r="D15" s="99" t="s">
        <v>27</v>
      </c>
      <c r="E15" s="99"/>
      <c r="F15" s="99" t="s">
        <v>788</v>
      </c>
      <c r="G15" s="86" t="s">
        <v>819</v>
      </c>
      <c r="H15" s="86" t="s">
        <v>816</v>
      </c>
      <c r="I15" s="99" t="s">
        <v>161</v>
      </c>
      <c r="J15" s="96">
        <v>11541.959999999997</v>
      </c>
      <c r="K15" s="98">
        <v>1250</v>
      </c>
      <c r="L15" s="96">
        <v>526.60192000000006</v>
      </c>
      <c r="M15" s="97">
        <v>2.6160247714089032E-5</v>
      </c>
      <c r="N15" s="97">
        <f t="shared" si="0"/>
        <v>0.11167264617854739</v>
      </c>
      <c r="O15" s="97">
        <f>L15/'סכום נכסי הקרן'!$C$42</f>
        <v>2.5617041865016164E-3</v>
      </c>
    </row>
    <row r="16" spans="2:65">
      <c r="B16" s="89" t="s">
        <v>820</v>
      </c>
      <c r="C16" s="86" t="s">
        <v>821</v>
      </c>
      <c r="D16" s="99" t="s">
        <v>27</v>
      </c>
      <c r="E16" s="99"/>
      <c r="F16" s="99" t="s">
        <v>788</v>
      </c>
      <c r="G16" s="86" t="s">
        <v>819</v>
      </c>
      <c r="H16" s="86" t="s">
        <v>816</v>
      </c>
      <c r="I16" s="99" t="s">
        <v>161</v>
      </c>
      <c r="J16" s="96">
        <v>14599.999999999998</v>
      </c>
      <c r="K16" s="98">
        <v>1601</v>
      </c>
      <c r="L16" s="96">
        <v>853.17289999999991</v>
      </c>
      <c r="M16" s="97">
        <v>8.377677542601442E-5</v>
      </c>
      <c r="N16" s="97">
        <f t="shared" si="0"/>
        <v>0.18092618308498604</v>
      </c>
      <c r="O16" s="97">
        <f>L16/'סכום נכסי הקרן'!$C$42</f>
        <v>4.1503391969017591E-3</v>
      </c>
    </row>
    <row r="17" spans="2:15">
      <c r="B17" s="89" t="s">
        <v>822</v>
      </c>
      <c r="C17" s="86" t="s">
        <v>823</v>
      </c>
      <c r="D17" s="99" t="s">
        <v>27</v>
      </c>
      <c r="E17" s="99"/>
      <c r="F17" s="99" t="s">
        <v>788</v>
      </c>
      <c r="G17" s="86" t="s">
        <v>824</v>
      </c>
      <c r="H17" s="86" t="s">
        <v>816</v>
      </c>
      <c r="I17" s="99" t="s">
        <v>161</v>
      </c>
      <c r="J17" s="96">
        <v>1127.9999999999998</v>
      </c>
      <c r="K17" s="98">
        <v>29419.81</v>
      </c>
      <c r="L17" s="96">
        <v>1211.2724199999998</v>
      </c>
      <c r="M17" s="97">
        <v>8.1095901390923107E-5</v>
      </c>
      <c r="N17" s="97">
        <f t="shared" si="0"/>
        <v>0.25686574858005229</v>
      </c>
      <c r="O17" s="97">
        <f>L17/'סכום נכסי הקרן'!$C$42</f>
        <v>5.8923477326249469E-3</v>
      </c>
    </row>
    <row r="18" spans="2:15">
      <c r="B18" s="85"/>
      <c r="C18" s="86"/>
      <c r="D18" s="86"/>
      <c r="E18" s="86"/>
      <c r="F18" s="86"/>
      <c r="G18" s="86"/>
      <c r="H18" s="86"/>
      <c r="I18" s="86"/>
      <c r="J18" s="96"/>
      <c r="K18" s="98"/>
      <c r="L18" s="86"/>
      <c r="M18" s="86"/>
      <c r="N18" s="97"/>
      <c r="O18" s="86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1" t="s">
        <v>246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1" t="s">
        <v>111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1" t="s">
        <v>229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1" t="s">
        <v>237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</row>
    <row r="117" spans="2:15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20 B22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2018-09-03T06:31:11+00:00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42C0FCAA-E5F3-4996-B2E5-5DB3CED805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